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Celková nabídková cena" sheetId="1" r:id="rId1"/>
    <sheet name="Rozpočet" sheetId="2" r:id="rId2"/>
  </sheets>
  <definedNames>
    <definedName name="_xlnm.Print_Titles" localSheetId="1">'Rozpočet'!$51:$51</definedName>
    <definedName name="_xlnm.Print_Area" localSheetId="0">'Celková nabídková cena'!$A$1:$AR$15</definedName>
    <definedName name="_xlnm.Print_Area" localSheetId="1">'Rozpočet'!$A$1:$R$240</definedName>
  </definedNames>
  <calcPr fullCalcOnLoad="1"/>
</workbook>
</file>

<file path=xl/sharedStrings.xml><?xml version="1.0" encoding="utf-8"?>
<sst xmlns="http://schemas.openxmlformats.org/spreadsheetml/2006/main" count="988" uniqueCount="508">
  <si>
    <t>21</t>
  </si>
  <si>
    <t>15</t>
  </si>
  <si>
    <t>Stavba:</t>
  </si>
  <si>
    <t>1</t>
  </si>
  <si>
    <t>Místo:</t>
  </si>
  <si>
    <t>Rooseveltova 18, 601 10 Brno</t>
  </si>
  <si>
    <t>10</t>
  </si>
  <si>
    <t>100</t>
  </si>
  <si>
    <t>Česká národní banka - pobočka Brno</t>
  </si>
  <si>
    <t>Projektant:</t>
  </si>
  <si>
    <t>Jiří Dušek</t>
  </si>
  <si>
    <t>DPH</t>
  </si>
  <si>
    <t>základní</t>
  </si>
  <si>
    <t>Kód</t>
  </si>
  <si>
    <t>2</t>
  </si>
  <si>
    <t>Náklady z rozpočtu</t>
  </si>
  <si>
    <t>REKAPITULACE ROZPOČTU</t>
  </si>
  <si>
    <t>1) Náklady z rozpočtu</t>
  </si>
  <si>
    <t>HSV - Práce a dodávky HSV</t>
  </si>
  <si>
    <t xml:space="preserve">    6 - 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</si>
  <si>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</si>
  <si>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</si>
  <si>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</si>
  <si>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</si>
  <si>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</si>
  <si>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</si>
  <si>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</si>
  <si>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</si>
  <si>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</si>
  <si>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 Dokončovací práce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</si>
  <si>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</si>
  <si>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</si>
  <si>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</si>
  <si>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</si>
  <si>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 xml:space="preserve">    22-M - Montáže oznam. a zabezp. zařízení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</si>
  <si>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</si>
  <si>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</si>
  <si>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</si>
  <si>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</si>
  <si>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</si>
  <si>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Zařízení staveniště</t>
  </si>
  <si>
    <t>Územní vlivy</t>
  </si>
  <si>
    <t>ROZPOČET</t>
  </si>
  <si>
    <t>PČ</t>
  </si>
  <si>
    <t>Typ</t>
  </si>
  <si>
    <t>Popis</t>
  </si>
  <si>
    <t>MJ</t>
  </si>
  <si>
    <t>Množství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</si>
  <si>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</si>
  <si>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</si>
  <si>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</si>
  <si>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</si>
  <si>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</si>
  <si>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</si>
  <si>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</si>
  <si>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K</t>
  </si>
  <si>
    <t>611325121</t>
  </si>
  <si>
    <t>Vápenocementová štuková omítka rýh ve stropech šířky do 150 mm</t>
  </si>
  <si>
    <t>m2</t>
  </si>
  <si>
    <t>4</t>
  </si>
  <si>
    <t>612135101</t>
  </si>
  <si>
    <t>Hrubá výplň rýh ve stěnách maltou jakékoli šířky rýhy</t>
  </si>
  <si>
    <t>3</t>
  </si>
  <si>
    <t>612142001</t>
  </si>
  <si>
    <t>Potažení vnitřních stěn sklovláknitým pletivem vtlačeným do tenkovrstvé hmoty</t>
  </si>
  <si>
    <t>612321121</t>
  </si>
  <si>
    <t>Vápenocementová omítka hladká jednovrstvá vnitřních stěn nanášená ručně</t>
  </si>
  <si>
    <t>5</t>
  </si>
  <si>
    <t>612325121</t>
  </si>
  <si>
    <t>Vápenocementová štuková omítka rýh ve stěnách šířky do 150 mm</t>
  </si>
  <si>
    <t>6</t>
  </si>
  <si>
    <t>612325421</t>
  </si>
  <si>
    <t>Oprava vnitřní vápenocementové štukové omítky stěn v rozsahu plochy do 10%</t>
  </si>
  <si>
    <t>7</t>
  </si>
  <si>
    <t>619991001</t>
  </si>
  <si>
    <t>Zakrytí podlah fólií přilepenou lepící páskou</t>
  </si>
  <si>
    <t>8</t>
  </si>
  <si>
    <t>619991021</t>
  </si>
  <si>
    <t>Oblepení rámů a keramických soklů lepící páskou</t>
  </si>
  <si>
    <t>m</t>
  </si>
  <si>
    <t>9</t>
  </si>
  <si>
    <t>619995001</t>
  </si>
  <si>
    <t>Začištění omítek kolem oken, dveří, podlah nebo obkladů</t>
  </si>
  <si>
    <t>631311115</t>
  </si>
  <si>
    <t>Mazanina tl do 80 mm z betonu prostého tř. C 20/25</t>
  </si>
  <si>
    <t>m3</t>
  </si>
  <si>
    <t>11</t>
  </si>
  <si>
    <t>631319011</t>
  </si>
  <si>
    <t>Příplatek k mazanině tl do 80 mm za přehlazení povrchu</t>
  </si>
  <si>
    <t>12</t>
  </si>
  <si>
    <t>631319171</t>
  </si>
  <si>
    <t>Příplatek k mazanině tl do 80 mm za stržení povrchu spodní vrstvy před vložením výztuže</t>
  </si>
  <si>
    <t>13</t>
  </si>
  <si>
    <t>631319195</t>
  </si>
  <si>
    <t>Příplatek k mazanině tl do 80 mm za plochu do 5 m2</t>
  </si>
  <si>
    <t>14</t>
  </si>
  <si>
    <t>911000041</t>
  </si>
  <si>
    <t>Hasící přístroj - montáž</t>
  </si>
  <si>
    <t>kus</t>
  </si>
  <si>
    <t>M</t>
  </si>
  <si>
    <t>449321130</t>
  </si>
  <si>
    <t>přístroj hasicí ruční hasební schopnost 34A 6 kg</t>
  </si>
  <si>
    <t>16</t>
  </si>
  <si>
    <t>911000080</t>
  </si>
  <si>
    <t>Stavební práce vzniklé při realizaci a řešení stavebních detailů</t>
  </si>
  <si>
    <t>kpl</t>
  </si>
  <si>
    <t>17</t>
  </si>
  <si>
    <t>911000122</t>
  </si>
  <si>
    <t>Stavební práce ukončení a začištění vývodů - 7x vývodů kanalizace DN50,  12x vývodů vody, 6x vývodů elektro, 1x vpusť, 1x bojler</t>
  </si>
  <si>
    <t>18</t>
  </si>
  <si>
    <t>911000666</t>
  </si>
  <si>
    <t>Demontáž stávajících zařízení (2 ks stávající rolety v příčče, 1 ks bojlér, atd.)</t>
  </si>
  <si>
    <t>19</t>
  </si>
  <si>
    <t>949101111</t>
  </si>
  <si>
    <t>Lešení pomocné pro objekty pozemních staveb s lešeňovou podlahou v do 1,9 m zatížení do 150 kg/m2</t>
  </si>
  <si>
    <t>20</t>
  </si>
  <si>
    <t>952901111</t>
  </si>
  <si>
    <t>Vyčištění budov bytové a občanské výstavby při výšce podlaží do 4 m</t>
  </si>
  <si>
    <t>952901200</t>
  </si>
  <si>
    <t>Přípomocné stavební práce řemesel (instalací)</t>
  </si>
  <si>
    <t>22</t>
  </si>
  <si>
    <t>962031133</t>
  </si>
  <si>
    <t>Bourání příček z cihel pálených na MVC tl do 150 mm</t>
  </si>
  <si>
    <t>23</t>
  </si>
  <si>
    <t>974031132</t>
  </si>
  <si>
    <t>Vysekání rýh ve zdivu cihelném hl do 50 mm š do 70 mm</t>
  </si>
  <si>
    <t>24</t>
  </si>
  <si>
    <t>974031153</t>
  </si>
  <si>
    <t>Vysekání rýh ve zdivu cihelném hl do 100 mm š do 100 mm</t>
  </si>
  <si>
    <t>25</t>
  </si>
  <si>
    <t>974082113</t>
  </si>
  <si>
    <t>Vysekání rýh pro vodiče v omítce MV nebo MVC stěn š do 50 mm</t>
  </si>
  <si>
    <t>26</t>
  </si>
  <si>
    <t>978013121</t>
  </si>
  <si>
    <t>Otlučení vnitřních omítek stěn MV nebo MVC stěn v rozsahu do 10 %</t>
  </si>
  <si>
    <t>27</t>
  </si>
  <si>
    <t>978059541</t>
  </si>
  <si>
    <t>Odsekání a odebrání obkladů stěn z vnitřních obkládaček plochy přes 1 m2</t>
  </si>
  <si>
    <t>28</t>
  </si>
  <si>
    <t>997013118</t>
  </si>
  <si>
    <t>Vnitrostaveništní doprava suti a vybouraných hmot pro budovy v do 27 m s použitím mechanizace</t>
  </si>
  <si>
    <t>t</t>
  </si>
  <si>
    <t>29</t>
  </si>
  <si>
    <t>997013501</t>
  </si>
  <si>
    <t>31</t>
  </si>
  <si>
    <t>997013801</t>
  </si>
  <si>
    <t>Poplatek za uložení stavebního omítkového odpadu na skládce (skládkovné)</t>
  </si>
  <si>
    <t>32</t>
  </si>
  <si>
    <t>998011004</t>
  </si>
  <si>
    <t>Přesun hmot pro budovy zděné v do 36 m</t>
  </si>
  <si>
    <t>33</t>
  </si>
  <si>
    <t>722171911</t>
  </si>
  <si>
    <t>Potrubí plastové odříznutí trubky D do 16 mm</t>
  </si>
  <si>
    <t>34</t>
  </si>
  <si>
    <t>722171931</t>
  </si>
  <si>
    <t>Potrubí plastové výměna trub nebo tvarovek D do 16 mm</t>
  </si>
  <si>
    <t>35</t>
  </si>
  <si>
    <t>286543230</t>
  </si>
  <si>
    <t>T-kus s kovovým vnitřním závitem PPR D 20 x 1/2"</t>
  </si>
  <si>
    <t>36</t>
  </si>
  <si>
    <t>286541950</t>
  </si>
  <si>
    <t>redukce vnitřní/vnější PPR D 20 x 16 mm</t>
  </si>
  <si>
    <t>37</t>
  </si>
  <si>
    <t>722174001</t>
  </si>
  <si>
    <t>Potrubí vodovodní plastové PPR svar polyfuze PN 16 D 16 x 2,2 mm</t>
  </si>
  <si>
    <t>38</t>
  </si>
  <si>
    <t>722181231</t>
  </si>
  <si>
    <t>Ochrana vodovodního potrubí přilepenými tepelně izolačními trubicemi z PE tl do 15 mm DN do 22 mm</t>
  </si>
  <si>
    <t>39</t>
  </si>
  <si>
    <t>722190901</t>
  </si>
  <si>
    <t>Uzavření nebo otevření vodovodního potrubí při opravách</t>
  </si>
  <si>
    <t>40</t>
  </si>
  <si>
    <t>722220121</t>
  </si>
  <si>
    <t>Nástěnka pro baterii G 1/2 s jedním závitem</t>
  </si>
  <si>
    <t>pár</t>
  </si>
  <si>
    <t>41</t>
  </si>
  <si>
    <t>722290226</t>
  </si>
  <si>
    <t>Zkouška těsnosti vodovodního potrubí do DN 50</t>
  </si>
  <si>
    <t>42</t>
  </si>
  <si>
    <t>722290234</t>
  </si>
  <si>
    <t>Proplach a dezinfekce vodovodního potrubí do DN 80</t>
  </si>
  <si>
    <t>43</t>
  </si>
  <si>
    <t>998722104</t>
  </si>
  <si>
    <t>44</t>
  </si>
  <si>
    <t>725311121</t>
  </si>
  <si>
    <t>Dřez jednoduchý nerezový se zápachovou uzávěrkou s odkapávací plochou 560x480 mm a miskou</t>
  </si>
  <si>
    <t>soubor</t>
  </si>
  <si>
    <t>725531101</t>
  </si>
  <si>
    <t>725821311</t>
  </si>
  <si>
    <t>Baterie dřezové nástěnné pákové s otáčivým kulatým ústím a délkou ramínka 200 mm</t>
  </si>
  <si>
    <t>48</t>
  </si>
  <si>
    <t>998725104</t>
  </si>
  <si>
    <t>49</t>
  </si>
  <si>
    <t>763111417</t>
  </si>
  <si>
    <t>SDK příčka tl 150 mm profil CW+UW 100 desky 2xA 12,5 TI 100 mm EI 60 Rw 55 DB</t>
  </si>
  <si>
    <t>50</t>
  </si>
  <si>
    <t>590306190</t>
  </si>
  <si>
    <t>profil UA 100, 40/100/40 mm</t>
  </si>
  <si>
    <t>51</t>
  </si>
  <si>
    <t>763121811</t>
  </si>
  <si>
    <t>Demontáž SDK předsazené/šachtové stěny s jednoduchou nosnou kcí opláštění jednoduché</t>
  </si>
  <si>
    <t>52</t>
  </si>
  <si>
    <t>763122821</t>
  </si>
  <si>
    <t>Demontáž desek lepených celoplošně SDK předsazená stěna</t>
  </si>
  <si>
    <t>53</t>
  </si>
  <si>
    <t>54</t>
  </si>
  <si>
    <t>763131822</t>
  </si>
  <si>
    <t>Demontáž SDK podhledu s dvouvrstvou nosnou kcí z ocelových profilů opláštění dvojité</t>
  </si>
  <si>
    <t>55</t>
  </si>
  <si>
    <t>763132932</t>
  </si>
  <si>
    <t>61</t>
  </si>
  <si>
    <t>763171888</t>
  </si>
  <si>
    <t>Vyřezání provizorních otvorů pro podhledy</t>
  </si>
  <si>
    <t>62</t>
  </si>
  <si>
    <t>998763304</t>
  </si>
  <si>
    <t>63</t>
  </si>
  <si>
    <t>766660101</t>
  </si>
  <si>
    <t>Montáž dveřních křídel otvíravých 1křídlových š do 0,8 m do dřevěné rámové zárubně</t>
  </si>
  <si>
    <t>64</t>
  </si>
  <si>
    <t>611600599</t>
  </si>
  <si>
    <t>65</t>
  </si>
  <si>
    <t>766660122</t>
  </si>
  <si>
    <t>Montáž nadsvětlíkových křídel výšky přes 500 mm do dřevěné rámové zárubně</t>
  </si>
  <si>
    <t>66</t>
  </si>
  <si>
    <t>766682111</t>
  </si>
  <si>
    <t>Montáž zárubní obložkových pro dveře jednokřídlové tl stěny do 170 mm</t>
  </si>
  <si>
    <t>67</t>
  </si>
  <si>
    <t>766811115</t>
  </si>
  <si>
    <t>Montáž korpusu kuchyňských skříněk spodních na nožičky šířky do 600 mm</t>
  </si>
  <si>
    <t>68</t>
  </si>
  <si>
    <t>607262999</t>
  </si>
  <si>
    <t>69</t>
  </si>
  <si>
    <t>542414095</t>
  </si>
  <si>
    <t>70</t>
  </si>
  <si>
    <t>766811151</t>
  </si>
  <si>
    <t>Montáž korpusu kuchyňských skříněk horních na stěnu šířky do 600 mm</t>
  </si>
  <si>
    <t>71</t>
  </si>
  <si>
    <t>998766104</t>
  </si>
  <si>
    <t>72</t>
  </si>
  <si>
    <t>767134802</t>
  </si>
  <si>
    <t>Demontáž oplechování stěn šroubovaných</t>
  </si>
  <si>
    <t>73</t>
  </si>
  <si>
    <t>767995111</t>
  </si>
  <si>
    <t>Montáž atypických zámečnických konstrukcí hmotnosti do 5 kg</t>
  </si>
  <si>
    <t>kg</t>
  </si>
  <si>
    <t>74</t>
  </si>
  <si>
    <t>596602558</t>
  </si>
  <si>
    <t>75</t>
  </si>
  <si>
    <t>998767104</t>
  </si>
  <si>
    <t>76</t>
  </si>
  <si>
    <t>776421100</t>
  </si>
  <si>
    <t>Lepení obvodových soklíků nebo lišt z měkčených plastů</t>
  </si>
  <si>
    <t>77</t>
  </si>
  <si>
    <t>284110020</t>
  </si>
  <si>
    <t>lišta speciální soklová PVC 17371 samolepící, 18,5 x 18,5 mm role 25 m</t>
  </si>
  <si>
    <t>78</t>
  </si>
  <si>
    <t>776511000</t>
  </si>
  <si>
    <t>Lepení pásů povlakových podlah pryžových</t>
  </si>
  <si>
    <t>79</t>
  </si>
  <si>
    <t>284122850</t>
  </si>
  <si>
    <t>80</t>
  </si>
  <si>
    <t>776521100</t>
  </si>
  <si>
    <t>Lepení pásů povlakových podlah plastových</t>
  </si>
  <si>
    <t>81</t>
  </si>
  <si>
    <t>607561100</t>
  </si>
  <si>
    <t>krytina podlahová Marmoleum Fresco, šířka 2 m, tl. 2 mm - dle stávajícího povrchu</t>
  </si>
  <si>
    <t>82</t>
  </si>
  <si>
    <t>776525111</t>
  </si>
  <si>
    <t>Spojování podlah z plastů svařování za tepla</t>
  </si>
  <si>
    <t>83</t>
  </si>
  <si>
    <t>776590100</t>
  </si>
  <si>
    <t>Úprava podkladu nášlapných ploch vysátím</t>
  </si>
  <si>
    <t>84</t>
  </si>
  <si>
    <t>776590150</t>
  </si>
  <si>
    <t>Úprava podkladu nášlapných ploch penetrací</t>
  </si>
  <si>
    <t>85</t>
  </si>
  <si>
    <t>585631000</t>
  </si>
  <si>
    <t>penetrace Baumit UniversalGrund bal.25 kg</t>
  </si>
  <si>
    <t>86</t>
  </si>
  <si>
    <t>776990112</t>
  </si>
  <si>
    <t>Vyrovnání podkladu samonivelační stěrkou tl 3 mm pevnosti 30 Mpa</t>
  </si>
  <si>
    <t>87</t>
  </si>
  <si>
    <t>776990192</t>
  </si>
  <si>
    <t>Příplatek k vyrovnání podkladu podlahy samonivelační stěrkou pevnosti 30 Mpa ZKD 1 mm tloušťky</t>
  </si>
  <si>
    <t>88</t>
  </si>
  <si>
    <t>998776104</t>
  </si>
  <si>
    <t>89</t>
  </si>
  <si>
    <t>781474118</t>
  </si>
  <si>
    <t>Montáž obkladů vnitřních keramických hladkých do 50 ks/m2 lepených flexibilním lepidlem</t>
  </si>
  <si>
    <t>90</t>
  </si>
  <si>
    <t>597612550</t>
  </si>
  <si>
    <t>91</t>
  </si>
  <si>
    <t>781479191</t>
  </si>
  <si>
    <t>Příplatek k montáži obkladů vnitřních keramických hladkých za plochu do 10 m2</t>
  </si>
  <si>
    <t>92</t>
  </si>
  <si>
    <t>781495111</t>
  </si>
  <si>
    <t>Penetrace podkladu vnitřních obkladů</t>
  </si>
  <si>
    <t>93</t>
  </si>
  <si>
    <t>781495115</t>
  </si>
  <si>
    <t>Spárování vnitřních obkladů silikonem</t>
  </si>
  <si>
    <t>94</t>
  </si>
  <si>
    <t>998781104</t>
  </si>
  <si>
    <t>95</t>
  </si>
  <si>
    <t>96</t>
  </si>
  <si>
    <t>784211101</t>
  </si>
  <si>
    <t>Dvojnásobné bílé malby ze směsí za mokra výborně otěruvzdorných v místnostech výšky do 3,80 m</t>
  </si>
  <si>
    <t>97</t>
  </si>
  <si>
    <t>786626111</t>
  </si>
  <si>
    <t>Montáž lamelové žaluzie vnitřní nebo do oken dvojitých dřevěných</t>
  </si>
  <si>
    <t>98</t>
  </si>
  <si>
    <t>553462000</t>
  </si>
  <si>
    <t>99</t>
  </si>
  <si>
    <t>998786104</t>
  </si>
  <si>
    <t>210000002</t>
  </si>
  <si>
    <t xml:space="preserve">Propojení na stávající rozvody elektroinstalace </t>
  </si>
  <si>
    <t>101</t>
  </si>
  <si>
    <t>210000005</t>
  </si>
  <si>
    <t>Revize elektro</t>
  </si>
  <si>
    <t>102</t>
  </si>
  <si>
    <t>210000001</t>
  </si>
  <si>
    <t>Demontáž stávající elektroinstalace a svítidel 22 ks</t>
  </si>
  <si>
    <t>103</t>
  </si>
  <si>
    <t>210010301</t>
  </si>
  <si>
    <t>Montáž krabic přístrojových zapuštěných plastových kruhových KU 68/1, KU68/1301, KP67, KP68/2</t>
  </si>
  <si>
    <t>104</t>
  </si>
  <si>
    <t>345715191</t>
  </si>
  <si>
    <t>krabice univerzální z PH KU 68/2-1901 KO68</t>
  </si>
  <si>
    <t>128</t>
  </si>
  <si>
    <t>105</t>
  </si>
  <si>
    <t>210010321</t>
  </si>
  <si>
    <t>Montáž rozvodek zapuštěných plastových kruhových KU68-1903/KO, KR97/KO97V</t>
  </si>
  <si>
    <t>106</t>
  </si>
  <si>
    <t>345715630</t>
  </si>
  <si>
    <t>rozvodka krabicová z PH KR 97/5</t>
  </si>
  <si>
    <t>107</t>
  </si>
  <si>
    <t>210110031</t>
  </si>
  <si>
    <t>Montáž zapuštěný vypínač nn jednopólový bezšroubové připojení</t>
  </si>
  <si>
    <t>108</t>
  </si>
  <si>
    <t>345355150</t>
  </si>
  <si>
    <t>spínač jednopólový 10A Tango bílý, slonová kost</t>
  </si>
  <si>
    <t>109</t>
  </si>
  <si>
    <t>345355155</t>
  </si>
  <si>
    <t>spínač jednopólový 10A Tango bílý, slonová kost, s regulátorem (dle zvolených elektron.předřadníků světel)</t>
  </si>
  <si>
    <t>110</t>
  </si>
  <si>
    <t>111</t>
  </si>
  <si>
    <t>112</t>
  </si>
  <si>
    <t>210110038</t>
  </si>
  <si>
    <t>Montáž zapuštěný přepínač nn 6-střídavý bezšroubové připojení</t>
  </si>
  <si>
    <t>113</t>
  </si>
  <si>
    <t>345355550</t>
  </si>
  <si>
    <t>spínač řazení 6 10A Tango bílý, slonová kost</t>
  </si>
  <si>
    <t>114</t>
  </si>
  <si>
    <t>210110039</t>
  </si>
  <si>
    <t>Montáž zapuštěný přepínač nn 7-křížový bezšroubové připojení</t>
  </si>
  <si>
    <t>115</t>
  </si>
  <si>
    <t>345357130</t>
  </si>
  <si>
    <t>spínač řazení 7 10A Tango bílý, slonová kost</t>
  </si>
  <si>
    <t>116</t>
  </si>
  <si>
    <t>210111011</t>
  </si>
  <si>
    <t>Montáž zásuvka (polo)zapuštěná šroubové připojení 2P+PE se zapojením vodičů</t>
  </si>
  <si>
    <t>117</t>
  </si>
  <si>
    <t>345551030</t>
  </si>
  <si>
    <t>zásuvka 1násobná 16A Tango bílý, slonová kost</t>
  </si>
  <si>
    <t>118</t>
  </si>
  <si>
    <t>345551035</t>
  </si>
  <si>
    <t>zásuvka 1násobná 16A Tango bílý, slonová kost, přepěťová</t>
  </si>
  <si>
    <t>119</t>
  </si>
  <si>
    <t>210200040</t>
  </si>
  <si>
    <t>Montáž svítidel nástěnných 1 zdroje nouzové</t>
  </si>
  <si>
    <t>120</t>
  </si>
  <si>
    <t>348332440</t>
  </si>
  <si>
    <t>121</t>
  </si>
  <si>
    <t>210203004</t>
  </si>
  <si>
    <t>Montáž svítidel žárovkových bytových stropních přisazených 2 zdroje</t>
  </si>
  <si>
    <t>122</t>
  </si>
  <si>
    <t>348182140</t>
  </si>
  <si>
    <t>123</t>
  </si>
  <si>
    <t>348182145</t>
  </si>
  <si>
    <t>124</t>
  </si>
  <si>
    <t>210800105</t>
  </si>
  <si>
    <t>125</t>
  </si>
  <si>
    <t>341110300</t>
  </si>
  <si>
    <t>126</t>
  </si>
  <si>
    <t>210800106</t>
  </si>
  <si>
    <t>127</t>
  </si>
  <si>
    <t>341110360</t>
  </si>
  <si>
    <t>PM</t>
  </si>
  <si>
    <t>Přidružený materiál</t>
  </si>
  <si>
    <t>129</t>
  </si>
  <si>
    <t>PPV</t>
  </si>
  <si>
    <t>Podíl přidružených výkonů</t>
  </si>
  <si>
    <t>130</t>
  </si>
  <si>
    <t>ZV</t>
  </si>
  <si>
    <t>Zednické výpomoci</t>
  </si>
  <si>
    <t>131</t>
  </si>
  <si>
    <t>220260002</t>
  </si>
  <si>
    <t>Montáž krabice pod omítku do připraveného lůžka KP 68</t>
  </si>
  <si>
    <t>132</t>
  </si>
  <si>
    <t>345715190</t>
  </si>
  <si>
    <t>krabice univerzální z PH KU 68/2-1902s víčkem KO68</t>
  </si>
  <si>
    <t>133</t>
  </si>
  <si>
    <t>345715110</t>
  </si>
  <si>
    <t>krabice přístrojová instalační KP 68/2</t>
  </si>
  <si>
    <t>134</t>
  </si>
  <si>
    <t>220260650</t>
  </si>
  <si>
    <t>Montáž trubky elektroinstalační PVC volně D 23</t>
  </si>
  <si>
    <t>135</t>
  </si>
  <si>
    <t>345710720</t>
  </si>
  <si>
    <t>trubka elektroinstalační ohebná LPFLEX z PVC (EN) 2320</t>
  </si>
  <si>
    <t>136</t>
  </si>
  <si>
    <t>220270838</t>
  </si>
  <si>
    <t xml:space="preserve">Montáž šňůry pro vnitřní instalaci v trubkovodech nebo v lištách </t>
  </si>
  <si>
    <t>341211555</t>
  </si>
  <si>
    <t>kabel sdělovací s Cu jádrem FTP cat.5</t>
  </si>
  <si>
    <t>220301201</t>
  </si>
  <si>
    <t>Montáž zásuvka slaboproudé</t>
  </si>
  <si>
    <t>374512430</t>
  </si>
  <si>
    <t>zásuvka data 1xRJ45 Tango bílý, slonová kost</t>
  </si>
  <si>
    <t>PPV.1</t>
  </si>
  <si>
    <t>ZV.1</t>
  </si>
  <si>
    <t>030001000</t>
  </si>
  <si>
    <t>045002000</t>
  </si>
  <si>
    <t>Kompletační a koordinační činnost</t>
  </si>
  <si>
    <t>060001000</t>
  </si>
  <si>
    <t>080001000</t>
  </si>
  <si>
    <t>Přesun stavebních kapacit</t>
  </si>
  <si>
    <t>Přesun hmot pro vnitřní vodovod v objektech v do 36 m</t>
  </si>
  <si>
    <t>kuchyňská linka rozměr 90cm(plná skříňka)+45cm(vestavba myčky) + horní skříňky 90cm(plná skříňka)+45cm(police) + deska dl. 1400mm, materiál lamino, dvířka hladká plná, nutno zaměřit dle skutečnosti - výběr barvy konzultovat s objednatelem</t>
  </si>
  <si>
    <t>Zařízení</t>
  </si>
  <si>
    <t xml:space="preserve">vestavná myčka nádobí, 9 souprav, šířka 45 cm </t>
  </si>
  <si>
    <t>Typ, obchodní název</t>
  </si>
  <si>
    <t>držák projektoru - stropní s povrchovou úpravou - konzultovat s objednatelem</t>
  </si>
  <si>
    <t>podlahovina PVC standard tl. 2 mm - Novoflor Standard NFS - KOLOR 3100-15</t>
  </si>
  <si>
    <t>obkladačky keramické - kuchyně (bílé) 15 x 15 x 0,6 cm I. Jakost</t>
  </si>
  <si>
    <t>345367000</t>
  </si>
  <si>
    <t>rámeček pro spínače a zásuvky TANGO 3901A-B10 jednonásobný</t>
  </si>
  <si>
    <t>345367050</t>
  </si>
  <si>
    <t>rámeček pro spínače a zásuvky TANGO 3901A-B20 dvojnásobný</t>
  </si>
  <si>
    <t>345367100</t>
  </si>
  <si>
    <t>rámeček pro spínače a zásuvky TANGO 3901A-B30 trojnásobný</t>
  </si>
  <si>
    <t>345367120</t>
  </si>
  <si>
    <t>rámeček pro spínače a zásuvky TANGO 3901A-B30 čtyřnásobný</t>
  </si>
  <si>
    <t>210120412</t>
  </si>
  <si>
    <t>Montáž jističů jednopólových nn do 25 A ve skříni</t>
  </si>
  <si>
    <t>358221570</t>
  </si>
  <si>
    <t>jistič 1pólový-charakteristika C LPN (LSN) 10C/1</t>
  </si>
  <si>
    <t>358221590</t>
  </si>
  <si>
    <t>jistič 1pólový-charakteristika C LPN (LSN) 16C/1</t>
  </si>
  <si>
    <t>210121123</t>
  </si>
  <si>
    <t>Montáž proudových chráničů čtyřpólových nn do 80 A ve skříni</t>
  </si>
  <si>
    <t>358892220</t>
  </si>
  <si>
    <t>chránič proudový 4pólový OFI 63/4/030 typ AC</t>
  </si>
  <si>
    <t>*)</t>
  </si>
  <si>
    <t>vestavná myčka nádobí, 9 souprav, šířka 45 cm - uveďte typ pod cenovou tabulkou*</t>
  </si>
  <si>
    <t>stávající dveře 800/2100+800/500 - nutno doplnění skla nadsvětlíku a doplnění ostění vč. obložkové zárubně, vč. kování, dle stávajících (dveře vč. nosné zárubně dodá objednatel)</t>
  </si>
  <si>
    <t>žaluzie horizontální interiérové, hliníkové - barva světlá, konzultovat s objednatelem</t>
  </si>
  <si>
    <t>nouzové zářivkové, Beghelli Formula 65, 19022 + 19044 8W, 1h, nouz. režim, IP65 + difuzér s piktogramem - výběr konzultovat s objednatelem</t>
  </si>
  <si>
    <t>svítidlo stropní zářivkové Beghelli - Elplast, Pavo, přisazené, parabolická matovaná mřížka 60°, 2x49W, IP20, el. předřadník, stmívatelná - výběr konzultovat s objednatelem</t>
  </si>
  <si>
    <t>svítidlo stropní zářivkové Beghelli - Elplast, Pavo, přisazená, bílá mřížka, 1x49W, IP20, el. předřadník - výběr konzultovat s objednatelem</t>
  </si>
  <si>
    <t>Poznámky</t>
  </si>
  <si>
    <t>1.</t>
  </si>
  <si>
    <t>2.</t>
  </si>
  <si>
    <t>3.</t>
  </si>
  <si>
    <t>V případě, že jsou v textu položek či specifikací uvedeny značky výrobků či technologií, je možné použití i jiných, kvalitativně a technicky obdobných řešení za zachování standardu určeného v projektové dokumentaci a soupisu prací a dodávek</t>
  </si>
  <si>
    <t xml:space="preserve">Soupis prací a dodávek dle pokynů objednatele neobsahuje tyto položky: interiérový nábytek, projektor, projekční plátno, instalace EPS, EZS, není předmětem dodávky a montáže </t>
  </si>
  <si>
    <t>Specifikace všech stavebních prvků jsou popsány ve soupisu prací a dodávek a v projektové dokumentaci</t>
  </si>
  <si>
    <t>Příloha č. 3 – Cenová tabulka</t>
  </si>
  <si>
    <t>Dodavatel</t>
  </si>
  <si>
    <t>Objednatel:</t>
  </si>
  <si>
    <t>Stavební úpravy jídelny a výdejny na učebnu a zázemí</t>
  </si>
  <si>
    <t>J.cena v Kč bez DPH</t>
  </si>
  <si>
    <t>Cena celkem
v Kč bez DPH</t>
  </si>
  <si>
    <t>Celková nabídková cena v Kč bez DPH</t>
  </si>
  <si>
    <t xml:space="preserve">    725 - Zdravotechnika - zařizovací předměty, 731 - Ústřední vytápění</t>
  </si>
  <si>
    <t>44a)</t>
  </si>
  <si>
    <t>731a</t>
  </si>
  <si>
    <t>731b</t>
  </si>
  <si>
    <t>732c</t>
  </si>
  <si>
    <t>Demontáž tělesa ústředního vytápění</t>
  </si>
  <si>
    <t>Zpětná montáž tělesa ústředního vytápění</t>
  </si>
  <si>
    <t>Zamrazení připojovacího potrubi tělesa ústředního vytápění</t>
  </si>
  <si>
    <t>Oškrabání malby o výšce podlaží do 3,80 m</t>
  </si>
  <si>
    <t>784121001</t>
  </si>
  <si>
    <t>Vysvětlivky:</t>
  </si>
  <si>
    <t>dodávka a montáž</t>
  </si>
  <si>
    <t>dodávka</t>
  </si>
  <si>
    <t>Elektrický ohřívač zásobníkový přepadový beztlakový 5 l / 2 kW včetně armatur pro připojení</t>
  </si>
  <si>
    <t>44b)</t>
  </si>
  <si>
    <t>Odvoz suti na skládku a vybouraných hmot</t>
  </si>
  <si>
    <t>Přesun hmot pro zařizovací předměty ústřední vytápění v objektech v do 36 m</t>
  </si>
  <si>
    <t>Přesun hmot pro sádrokartonové konstrukce v objektech v do 36 m</t>
  </si>
  <si>
    <t>Přesun hmot pro konstrukce truhlářské v objektech v do 36 m</t>
  </si>
  <si>
    <t>Přesun hmot pro zámečnické konstrukce v objektech v do 36 m</t>
  </si>
  <si>
    <t>Přesun hmot pro podlahy povlakové v objektech v do 36 m</t>
  </si>
  <si>
    <t>Přesun hmot pro obklady keramické v objektech v do 36 m</t>
  </si>
  <si>
    <t>Přesun hmot pro čalounické úpravy v objektech v do 36 m</t>
  </si>
  <si>
    <t>763131324</t>
  </si>
  <si>
    <t>SDK podhled desky 2xA 15 bez TI dvouvrstvá spodní kce profil CD+UD</t>
  </si>
  <si>
    <t>Vyspravení SDK podhledu v místnostech 331 a 328</t>
  </si>
  <si>
    <t>M.1</t>
  </si>
  <si>
    <t>Autorizováné měření osvětlenosti a rovnoměrnosti osvětlení</t>
  </si>
  <si>
    <t>Montáž měděných kabelů CYKY uložených pod omítku ve stěně</t>
  </si>
  <si>
    <t>kabel silový s Cu jádrem CYKY - J 3x1,5 mm2</t>
  </si>
  <si>
    <t>kabel silový s Cu jádrem CYKY - O 3x1,5 mm2</t>
  </si>
  <si>
    <t>kabel silový s Cu jádrem CYKY - J 3x2,5 mm2</t>
  </si>
  <si>
    <t>kabel silový s Cu jádrem CYKY - O 2x1,5 mm2</t>
  </si>
  <si>
    <t>kabel silový s Cu jádrem CYKY - J 4x1,5 mm2</t>
  </si>
  <si>
    <t>140a)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</si>
</sst>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0"/>
      <color indexed="5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/>
      <right/>
      <top style="hair">
        <color indexed="55"/>
      </top>
      <bottom/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4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167" fontId="16" fillId="0" borderId="11" xfId="0" applyNumberFormat="1" applyFont="1" applyBorder="1" applyAlignment="1" applyProtection="1">
      <alignment horizontal="right"/>
      <protection hidden="1"/>
    </xf>
    <xf numFmtId="167" fontId="16" fillId="0" borderId="22" xfId="0" applyNumberFormat="1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15" fillId="0" borderId="23" xfId="0" applyFont="1" applyBorder="1" applyAlignment="1" applyProtection="1">
      <alignment horizontal="left"/>
      <protection hidden="1"/>
    </xf>
    <xf numFmtId="167" fontId="15" fillId="0" borderId="0" xfId="0" applyNumberFormat="1" applyFont="1" applyAlignment="1" applyProtection="1">
      <alignment horizontal="right"/>
      <protection hidden="1"/>
    </xf>
    <xf numFmtId="167" fontId="15" fillId="0" borderId="24" xfId="0" applyNumberFormat="1" applyFont="1" applyBorder="1" applyAlignment="1" applyProtection="1">
      <alignment horizontal="right"/>
      <protection hidden="1"/>
    </xf>
    <xf numFmtId="0" fontId="9" fillId="33" borderId="25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7" fontId="9" fillId="0" borderId="0" xfId="0" applyNumberFormat="1" applyFont="1" applyAlignment="1" applyProtection="1">
      <alignment horizontal="right" vertical="center"/>
      <protection hidden="1"/>
    </xf>
    <xf numFmtId="167" fontId="9" fillId="0" borderId="24" xfId="0" applyNumberFormat="1" applyFont="1" applyBorder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15" fillId="0" borderId="23" xfId="0" applyFont="1" applyBorder="1" applyAlignment="1">
      <alignment horizontal="left"/>
    </xf>
    <xf numFmtId="167" fontId="15" fillId="0" borderId="0" xfId="0" applyNumberFormat="1" applyFont="1" applyAlignment="1">
      <alignment horizontal="right"/>
    </xf>
    <xf numFmtId="167" fontId="15" fillId="0" borderId="24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7" fontId="9" fillId="0" borderId="0" xfId="0" applyNumberFormat="1" applyFont="1" applyAlignment="1">
      <alignment horizontal="right" vertical="center"/>
    </xf>
    <xf numFmtId="167" fontId="9" fillId="0" borderId="24" xfId="0" applyNumberFormat="1" applyFont="1" applyBorder="1" applyAlignment="1">
      <alignment horizontal="right" vertical="center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164" fontId="8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5" fillId="0" borderId="28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8" fontId="0" fillId="0" borderId="25" xfId="0" applyNumberFormat="1" applyFont="1" applyBorder="1" applyAlignment="1" applyProtection="1">
      <alignment horizontal="right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49" fontId="17" fillId="0" borderId="25" xfId="0" applyNumberFormat="1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168" fontId="17" fillId="0" borderId="25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5" fillId="0" borderId="28" xfId="0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center" vertical="center"/>
      <protection/>
    </xf>
    <xf numFmtId="49" fontId="17" fillId="0" borderId="25" xfId="0" applyNumberFormat="1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8" fontId="0" fillId="0" borderId="25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top"/>
      <protection/>
    </xf>
    <xf numFmtId="0" fontId="13" fillId="0" borderId="30" xfId="0" applyFont="1" applyBorder="1" applyAlignment="1" applyProtection="1">
      <alignment horizontal="left" vertical="top"/>
      <protection/>
    </xf>
    <xf numFmtId="0" fontId="13" fillId="0" borderId="31" xfId="0" applyFont="1" applyBorder="1" applyAlignment="1" applyProtection="1">
      <alignment horizontal="left" vertical="top"/>
      <protection/>
    </xf>
    <xf numFmtId="0" fontId="0" fillId="0" borderId="31" xfId="0" applyBorder="1" applyAlignment="1" applyProtection="1">
      <alignment horizontal="left" vertical="top"/>
      <protection/>
    </xf>
    <xf numFmtId="0" fontId="13" fillId="0" borderId="32" xfId="0" applyFont="1" applyBorder="1" applyAlignment="1" applyProtection="1">
      <alignment horizontal="left" vertical="top"/>
      <protection/>
    </xf>
    <xf numFmtId="0" fontId="13" fillId="0" borderId="33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168" fontId="17" fillId="0" borderId="25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1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top"/>
      <protection hidden="1"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12" fontId="57" fillId="0" borderId="0" xfId="0" applyNumberFormat="1" applyFont="1" applyAlignment="1" applyProtection="1">
      <alignment horizontal="left" vertical="center" wrapText="1"/>
      <protection hidden="1"/>
    </xf>
    <xf numFmtId="0" fontId="57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164" fontId="11" fillId="34" borderId="0" xfId="0" applyNumberFormat="1" applyFont="1" applyFill="1" applyBorder="1" applyAlignment="1" applyProtection="1">
      <alignment horizontal="right" vertical="center"/>
      <protection/>
    </xf>
    <xf numFmtId="164" fontId="11" fillId="34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7" fillId="35" borderId="35" xfId="0" applyFont="1" applyFill="1" applyBorder="1" applyAlignment="1" applyProtection="1">
      <alignment horizontal="left" vertical="center"/>
      <protection hidden="1" locked="0"/>
    </xf>
    <xf numFmtId="0" fontId="0" fillId="35" borderId="36" xfId="0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166" fontId="6" fillId="0" borderId="0" xfId="0" applyNumberFormat="1" applyFont="1" applyBorder="1" applyAlignment="1" applyProtection="1">
      <alignment horizontal="left" vertical="top"/>
      <protection hidden="1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 applyProtection="1">
      <alignment horizontal="left" vertical="center"/>
      <protection hidden="1"/>
    </xf>
    <xf numFmtId="164" fontId="0" fillId="33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164" fontId="0" fillId="0" borderId="25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/>
      <protection/>
    </xf>
    <xf numFmtId="164" fontId="17" fillId="33" borderId="25" xfId="0" applyNumberFormat="1" applyFont="1" applyFill="1" applyBorder="1" applyAlignment="1" applyProtection="1">
      <alignment horizontal="righ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164" fontId="17" fillId="0" borderId="25" xfId="0" applyNumberFormat="1" applyFont="1" applyBorder="1" applyAlignment="1" applyProtection="1">
      <alignment horizontal="right" vertical="center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6" fontId="6" fillId="0" borderId="0" xfId="0" applyNumberFormat="1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17" fillId="0" borderId="25" xfId="0" applyFont="1" applyBorder="1" applyAlignment="1" applyProtection="1">
      <alignment horizontal="left" vertical="center"/>
      <protection/>
    </xf>
    <xf numFmtId="164" fontId="17" fillId="33" borderId="25" xfId="0" applyNumberFormat="1" applyFont="1" applyFill="1" applyBorder="1" applyAlignment="1" applyProtection="1">
      <alignment horizontal="righ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164" fontId="17" fillId="0" borderId="25" xfId="0" applyNumberFormat="1" applyFont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right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0" fontId="13" fillId="23" borderId="32" xfId="0" applyFont="1" applyFill="1" applyBorder="1" applyAlignment="1" applyProtection="1">
      <alignment horizontal="left" vertical="top"/>
      <protection locked="0"/>
    </xf>
    <xf numFmtId="0" fontId="13" fillId="23" borderId="31" xfId="0" applyFont="1" applyFill="1" applyBorder="1" applyAlignment="1" applyProtection="1">
      <alignment horizontal="left" vertical="top"/>
      <protection locked="0"/>
    </xf>
    <xf numFmtId="0" fontId="13" fillId="23" borderId="33" xfId="0" applyFont="1" applyFill="1" applyBorder="1" applyAlignment="1" applyProtection="1">
      <alignment horizontal="left" vertical="top"/>
      <protection locked="0"/>
    </xf>
    <xf numFmtId="164" fontId="0" fillId="33" borderId="25" xfId="0" applyNumberFormat="1" applyFont="1" applyFill="1" applyBorder="1" applyAlignment="1" applyProtection="1">
      <alignment horizontal="right" vertical="center"/>
      <protection locked="0"/>
    </xf>
    <xf numFmtId="164" fontId="11" fillId="0" borderId="0" xfId="0" applyNumberFormat="1" applyFont="1" applyAlignment="1" applyProtection="1">
      <alignment horizontal="right"/>
      <protection/>
    </xf>
    <xf numFmtId="164" fontId="12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CCF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1" name="rad1CCF0.tmp" descr="C:\KROSplusData\System\Temp\rad1CCF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 flipH="1">
          <a:off x="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13"/>
  <sheetViews>
    <sheetView showGridLines="0" workbookViewId="0" topLeftCell="A1">
      <selection activeCell="N26" sqref="N26"/>
    </sheetView>
  </sheetViews>
  <sheetFormatPr defaultColWidth="10.66015625" defaultRowHeight="14.25" customHeight="1"/>
  <cols>
    <col min="1" max="1" width="10.66015625" style="2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5.66015625" style="1" customWidth="1"/>
    <col min="42" max="42" width="15" style="1" hidden="1" customWidth="1"/>
    <col min="43" max="43" width="12.66015625" style="1" hidden="1" customWidth="1"/>
    <col min="44" max="16384" width="10.66015625" style="2" customWidth="1"/>
  </cols>
  <sheetData>
    <row r="2" spans="2:42" ht="51.75" customHeight="1">
      <c r="B2" s="122" t="s">
        <v>466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31"/>
    </row>
    <row r="3" spans="2:44" ht="14.25" customHeight="1">
      <c r="B3" s="124" t="s">
        <v>467</v>
      </c>
      <c r="C3" s="125"/>
      <c r="D3" s="125"/>
      <c r="E3" s="125"/>
      <c r="F3" s="125"/>
      <c r="G3" s="125"/>
      <c r="H3" s="125"/>
      <c r="I3" s="125"/>
      <c r="J3" s="125"/>
      <c r="K3" s="126"/>
      <c r="L3" s="127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14"/>
    </row>
    <row r="4" spans="2:44" ht="14.25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14"/>
    </row>
    <row r="5" spans="2:44" ht="14.25" customHeight="1">
      <c r="B5" s="30"/>
      <c r="C5" s="108" t="s">
        <v>2</v>
      </c>
      <c r="D5" s="108"/>
      <c r="E5" s="108"/>
      <c r="F5" s="108"/>
      <c r="G5" s="108"/>
      <c r="H5" s="108"/>
      <c r="I5" s="108"/>
      <c r="J5" s="108"/>
      <c r="K5" s="108"/>
      <c r="L5" s="129" t="s">
        <v>469</v>
      </c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08"/>
      <c r="AQ5" s="108"/>
      <c r="AR5" s="114"/>
    </row>
    <row r="6" spans="2:44" ht="14.25" customHeight="1">
      <c r="B6" s="4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1"/>
      <c r="AR6" s="114"/>
    </row>
    <row r="7" spans="2:44" ht="14.25" customHeight="1">
      <c r="B7" s="4"/>
      <c r="C7" s="109" t="s">
        <v>4</v>
      </c>
      <c r="D7" s="42"/>
      <c r="E7" s="42"/>
      <c r="F7" s="42"/>
      <c r="G7" s="42"/>
      <c r="H7" s="42"/>
      <c r="I7" s="42"/>
      <c r="J7" s="42"/>
      <c r="K7" s="42"/>
      <c r="L7" s="110" t="s">
        <v>5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109"/>
      <c r="AJ7" s="42"/>
      <c r="AK7" s="42"/>
      <c r="AL7" s="42"/>
      <c r="AM7" s="131"/>
      <c r="AN7" s="132"/>
      <c r="AO7" s="42"/>
      <c r="AP7" s="42"/>
      <c r="AQ7" s="41"/>
      <c r="AR7" s="114"/>
    </row>
    <row r="8" spans="2:44" ht="14.25" customHeight="1">
      <c r="B8" s="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1"/>
      <c r="AR8" s="114"/>
    </row>
    <row r="9" spans="2:44" ht="14.25" customHeight="1">
      <c r="B9" s="4"/>
      <c r="C9" s="109" t="s">
        <v>468</v>
      </c>
      <c r="D9" s="42"/>
      <c r="E9" s="42"/>
      <c r="F9" s="42"/>
      <c r="G9" s="42"/>
      <c r="H9" s="42"/>
      <c r="I9" s="42"/>
      <c r="J9" s="42"/>
      <c r="K9" s="42"/>
      <c r="L9" s="111" t="s">
        <v>8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109" t="s">
        <v>9</v>
      </c>
      <c r="AJ9" s="42"/>
      <c r="AK9" s="42"/>
      <c r="AL9" s="42"/>
      <c r="AM9" s="133" t="s">
        <v>10</v>
      </c>
      <c r="AN9" s="130"/>
      <c r="AO9" s="130"/>
      <c r="AP9" s="130"/>
      <c r="AQ9" s="41"/>
      <c r="AR9" s="114"/>
    </row>
    <row r="10" spans="2:44" ht="14.25" customHeight="1">
      <c r="B10" s="4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1"/>
      <c r="AR10" s="114"/>
    </row>
    <row r="11" spans="2:44" ht="14.25" customHeight="1">
      <c r="B11" s="4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1"/>
      <c r="AR11" s="114"/>
    </row>
    <row r="12" spans="2:44" ht="14.25" customHeight="1">
      <c r="B12" s="4"/>
      <c r="C12" s="112" t="s">
        <v>472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20">
        <f>Rozpočet!N14</f>
        <v>0</v>
      </c>
      <c r="AH12" s="120"/>
      <c r="AI12" s="120"/>
      <c r="AJ12" s="120"/>
      <c r="AK12" s="120"/>
      <c r="AL12" s="120"/>
      <c r="AM12" s="120"/>
      <c r="AN12" s="121"/>
      <c r="AO12" s="121"/>
      <c r="AP12" s="121"/>
      <c r="AQ12" s="41"/>
      <c r="AR12" s="114"/>
    </row>
    <row r="13" spans="2:44" ht="14.2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14"/>
    </row>
  </sheetData>
  <sheetProtection password="CC06" sheet="1"/>
  <mergeCells count="8">
    <mergeCell ref="AG12:AM12"/>
    <mergeCell ref="AN12:AP12"/>
    <mergeCell ref="B2:AO2"/>
    <mergeCell ref="B3:K3"/>
    <mergeCell ref="L3:AQ3"/>
    <mergeCell ref="L5:AO5"/>
    <mergeCell ref="AM7:AN7"/>
    <mergeCell ref="AM9:AP9"/>
  </mergeCells>
  <printOptions/>
  <pageMargins left="0.5905511811023623" right="0.5905511811023623" top="0.5905511811023623" bottom="0.5905511811023623" header="0" footer="0"/>
  <pageSetup blackAndWhite="1" fitToHeight="100" horizontalDpi="600" verticalDpi="600" orientation="landscape" paperSize="9" scale="120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0"/>
  <sheetViews>
    <sheetView showGridLines="0" tabSelected="1" workbookViewId="0" topLeftCell="C1">
      <selection activeCell="N14" sqref="N14:Q14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5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17.83203125" style="1" customWidth="1"/>
    <col min="20" max="20" width="29.66015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160156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customWidth="1"/>
    <col min="30" max="16384" width="10.5" style="2" customWidth="1"/>
  </cols>
  <sheetData>
    <row r="1" spans="1:18" ht="14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3" customFormat="1" ht="7.5" customHeight="1">
      <c r="A4" s="45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1:18" s="3" customFormat="1" ht="37.5" customHeight="1">
      <c r="A5" s="45"/>
      <c r="B5" s="49"/>
      <c r="C5" s="150" t="s">
        <v>16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50"/>
    </row>
    <row r="6" spans="1:18" s="3" customFormat="1" ht="7.5" customHeight="1">
      <c r="A6" s="45"/>
      <c r="B6" s="4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50"/>
    </row>
    <row r="7" spans="1:18" s="3" customFormat="1" ht="37.5" customHeight="1">
      <c r="A7" s="45"/>
      <c r="B7" s="49"/>
      <c r="C7" s="51" t="s">
        <v>2</v>
      </c>
      <c r="D7" s="45"/>
      <c r="E7" s="45"/>
      <c r="F7" s="151" t="s">
        <v>469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45"/>
      <c r="R7" s="50"/>
    </row>
    <row r="8" spans="1:18" s="3" customFormat="1" ht="7.5" customHeight="1">
      <c r="A8" s="45"/>
      <c r="B8" s="4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50"/>
    </row>
    <row r="9" spans="1:18" s="3" customFormat="1" ht="18.75" customHeight="1">
      <c r="A9" s="45"/>
      <c r="B9" s="49"/>
      <c r="C9" s="52" t="s">
        <v>4</v>
      </c>
      <c r="D9" s="45"/>
      <c r="E9" s="45"/>
      <c r="F9" s="53" t="s">
        <v>5</v>
      </c>
      <c r="G9" s="45"/>
      <c r="H9" s="45"/>
      <c r="I9" s="45"/>
      <c r="J9" s="45"/>
      <c r="K9" s="52"/>
      <c r="L9" s="45"/>
      <c r="M9" s="152"/>
      <c r="N9" s="146"/>
      <c r="O9" s="146"/>
      <c r="P9" s="146"/>
      <c r="Q9" s="45"/>
      <c r="R9" s="50"/>
    </row>
    <row r="10" spans="1:18" s="3" customFormat="1" ht="7.5" customHeight="1">
      <c r="A10" s="45"/>
      <c r="B10" s="49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50"/>
    </row>
    <row r="11" spans="1:18" s="3" customFormat="1" ht="15.75" customHeight="1">
      <c r="A11" s="45"/>
      <c r="B11" s="49"/>
      <c r="C11" s="52" t="s">
        <v>468</v>
      </c>
      <c r="D11" s="45"/>
      <c r="E11" s="45"/>
      <c r="F11" s="53" t="s">
        <v>8</v>
      </c>
      <c r="G11" s="45"/>
      <c r="H11" s="45"/>
      <c r="I11" s="45"/>
      <c r="J11" s="45"/>
      <c r="K11" s="52" t="s">
        <v>9</v>
      </c>
      <c r="L11" s="45"/>
      <c r="M11" s="153" t="s">
        <v>10</v>
      </c>
      <c r="N11" s="146"/>
      <c r="O11" s="146"/>
      <c r="P11" s="146"/>
      <c r="Q11" s="146"/>
      <c r="R11" s="50"/>
    </row>
    <row r="12" spans="1:18" s="3" customFormat="1" ht="11.25" customHeight="1">
      <c r="A12" s="45"/>
      <c r="B12" s="4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50"/>
    </row>
    <row r="13" spans="1:18" s="3" customFormat="1" ht="11.25" customHeight="1">
      <c r="A13" s="45"/>
      <c r="B13" s="49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50"/>
    </row>
    <row r="14" spans="1:18" s="3" customFormat="1" ht="30" customHeight="1">
      <c r="A14" s="45"/>
      <c r="B14" s="49"/>
      <c r="C14" s="54" t="s">
        <v>17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45">
        <f>ROUND($N$52,0)</f>
        <v>0</v>
      </c>
      <c r="O14" s="146"/>
      <c r="P14" s="146"/>
      <c r="Q14" s="146"/>
      <c r="R14" s="50"/>
    </row>
    <row r="15" spans="1:18" s="13" customFormat="1" ht="25.5" customHeight="1">
      <c r="A15" s="55"/>
      <c r="B15" s="56"/>
      <c r="C15" s="55"/>
      <c r="D15" s="57" t="s">
        <v>18</v>
      </c>
      <c r="E15" s="55"/>
      <c r="F15" s="55"/>
      <c r="G15" s="55"/>
      <c r="H15" s="55"/>
      <c r="I15" s="55"/>
      <c r="J15" s="55"/>
      <c r="K15" s="55"/>
      <c r="L15" s="55"/>
      <c r="M15" s="55"/>
      <c r="N15" s="147">
        <f>ROUND($N$53,0)</f>
        <v>0</v>
      </c>
      <c r="O15" s="148"/>
      <c r="P15" s="148"/>
      <c r="Q15" s="148"/>
      <c r="R15" s="58"/>
    </row>
    <row r="16" spans="1:18" s="6" customFormat="1" ht="21" customHeight="1">
      <c r="A16" s="59"/>
      <c r="B16" s="60"/>
      <c r="C16" s="59"/>
      <c r="D16" s="61" t="s">
        <v>19</v>
      </c>
      <c r="E16" s="59"/>
      <c r="F16" s="59"/>
      <c r="G16" s="59"/>
      <c r="H16" s="59"/>
      <c r="I16" s="59"/>
      <c r="J16" s="59"/>
      <c r="K16" s="59"/>
      <c r="L16" s="59"/>
      <c r="M16" s="59"/>
      <c r="N16" s="149">
        <f>ROUND($N$54,0)</f>
        <v>0</v>
      </c>
      <c r="O16" s="148"/>
      <c r="P16" s="148"/>
      <c r="Q16" s="148"/>
      <c r="R16" s="62"/>
    </row>
    <row r="17" spans="1:18" s="6" customFormat="1" ht="21" customHeight="1">
      <c r="A17" s="59"/>
      <c r="B17" s="60"/>
      <c r="C17" s="59"/>
      <c r="D17" s="61" t="s">
        <v>20</v>
      </c>
      <c r="E17" s="59"/>
      <c r="F17" s="59"/>
      <c r="G17" s="59"/>
      <c r="H17" s="59"/>
      <c r="I17" s="59"/>
      <c r="J17" s="59"/>
      <c r="K17" s="59"/>
      <c r="L17" s="59"/>
      <c r="M17" s="59"/>
      <c r="N17" s="149">
        <f>ROUND($N$68,0)</f>
        <v>0</v>
      </c>
      <c r="O17" s="148"/>
      <c r="P17" s="148"/>
      <c r="Q17" s="148"/>
      <c r="R17" s="62"/>
    </row>
    <row r="18" spans="1:18" s="6" customFormat="1" ht="21" customHeight="1">
      <c r="A18" s="59"/>
      <c r="B18" s="60"/>
      <c r="C18" s="59"/>
      <c r="D18" s="61" t="s">
        <v>21</v>
      </c>
      <c r="E18" s="59"/>
      <c r="F18" s="59"/>
      <c r="G18" s="59"/>
      <c r="H18" s="59"/>
      <c r="I18" s="59"/>
      <c r="J18" s="59"/>
      <c r="K18" s="59"/>
      <c r="L18" s="59"/>
      <c r="M18" s="59"/>
      <c r="N18" s="149">
        <f>ROUND($N$83,0)</f>
        <v>0</v>
      </c>
      <c r="O18" s="148"/>
      <c r="P18" s="148"/>
      <c r="Q18" s="148"/>
      <c r="R18" s="62"/>
    </row>
    <row r="19" spans="1:18" s="6" customFormat="1" ht="21" customHeight="1">
      <c r="A19" s="59"/>
      <c r="B19" s="60"/>
      <c r="C19" s="59"/>
      <c r="D19" s="61" t="s">
        <v>22</v>
      </c>
      <c r="E19" s="59"/>
      <c r="F19" s="59"/>
      <c r="G19" s="59"/>
      <c r="H19" s="59"/>
      <c r="I19" s="59"/>
      <c r="J19" s="59"/>
      <c r="K19" s="59"/>
      <c r="L19" s="59"/>
      <c r="M19" s="59"/>
      <c r="N19" s="149">
        <f>ROUND($N$87,0)</f>
        <v>0</v>
      </c>
      <c r="O19" s="148"/>
      <c r="P19" s="148"/>
      <c r="Q19" s="148"/>
      <c r="R19" s="62"/>
    </row>
    <row r="20" spans="1:18" s="13" customFormat="1" ht="25.5" customHeight="1">
      <c r="A20" s="55"/>
      <c r="B20" s="56"/>
      <c r="C20" s="55"/>
      <c r="D20" s="57" t="s">
        <v>23</v>
      </c>
      <c r="E20" s="55"/>
      <c r="F20" s="55"/>
      <c r="G20" s="55"/>
      <c r="H20" s="55"/>
      <c r="I20" s="55"/>
      <c r="J20" s="55"/>
      <c r="K20" s="55"/>
      <c r="L20" s="55"/>
      <c r="M20" s="55"/>
      <c r="N20" s="147">
        <f>ROUND($N$89,0)</f>
        <v>0</v>
      </c>
      <c r="O20" s="148"/>
      <c r="P20" s="148"/>
      <c r="Q20" s="148"/>
      <c r="R20" s="58"/>
    </row>
    <row r="21" spans="1:18" s="6" customFormat="1" ht="21" customHeight="1">
      <c r="A21" s="59"/>
      <c r="B21" s="60"/>
      <c r="C21" s="59"/>
      <c r="D21" s="61" t="s">
        <v>24</v>
      </c>
      <c r="E21" s="59"/>
      <c r="F21" s="59"/>
      <c r="G21" s="59"/>
      <c r="H21" s="59"/>
      <c r="I21" s="59"/>
      <c r="J21" s="59"/>
      <c r="K21" s="59"/>
      <c r="L21" s="59"/>
      <c r="M21" s="59"/>
      <c r="N21" s="149">
        <f>ROUND($N$90,0)</f>
        <v>0</v>
      </c>
      <c r="O21" s="148"/>
      <c r="P21" s="148"/>
      <c r="Q21" s="148"/>
      <c r="R21" s="62"/>
    </row>
    <row r="22" spans="1:18" s="6" customFormat="1" ht="21" customHeight="1">
      <c r="A22" s="59"/>
      <c r="B22" s="60"/>
      <c r="C22" s="59"/>
      <c r="D22" s="61" t="s">
        <v>473</v>
      </c>
      <c r="E22" s="59"/>
      <c r="F22" s="59"/>
      <c r="G22" s="59"/>
      <c r="H22" s="59"/>
      <c r="I22" s="59"/>
      <c r="J22" s="59"/>
      <c r="K22" s="59"/>
      <c r="L22" s="59"/>
      <c r="M22" s="59"/>
      <c r="N22" s="149">
        <f>ROUND($N$102,0)</f>
        <v>0</v>
      </c>
      <c r="O22" s="148"/>
      <c r="P22" s="148"/>
      <c r="Q22" s="148"/>
      <c r="R22" s="62"/>
    </row>
    <row r="23" spans="1:18" s="6" customFormat="1" ht="21" customHeight="1">
      <c r="A23" s="59"/>
      <c r="B23" s="60"/>
      <c r="C23" s="59"/>
      <c r="D23" s="61" t="s">
        <v>25</v>
      </c>
      <c r="E23" s="59"/>
      <c r="F23" s="59"/>
      <c r="G23" s="59"/>
      <c r="H23" s="59"/>
      <c r="I23" s="59"/>
      <c r="J23" s="59"/>
      <c r="K23" s="59"/>
      <c r="L23" s="59"/>
      <c r="M23" s="59"/>
      <c r="N23" s="149">
        <f>ROUND($N$110,0)</f>
        <v>0</v>
      </c>
      <c r="O23" s="148"/>
      <c r="P23" s="148"/>
      <c r="Q23" s="148"/>
      <c r="R23" s="62"/>
    </row>
    <row r="24" spans="1:18" s="6" customFormat="1" ht="21" customHeight="1">
      <c r="A24" s="59"/>
      <c r="B24" s="60"/>
      <c r="C24" s="59"/>
      <c r="D24" s="61" t="s">
        <v>26</v>
      </c>
      <c r="E24" s="59"/>
      <c r="F24" s="59"/>
      <c r="G24" s="59"/>
      <c r="H24" s="59"/>
      <c r="I24" s="59"/>
      <c r="J24" s="59"/>
      <c r="K24" s="59"/>
      <c r="L24" s="59"/>
      <c r="M24" s="59"/>
      <c r="N24" s="149">
        <f>ROUND($N$120,0)</f>
        <v>0</v>
      </c>
      <c r="O24" s="148"/>
      <c r="P24" s="148"/>
      <c r="Q24" s="148"/>
      <c r="R24" s="62"/>
    </row>
    <row r="25" spans="1:18" s="6" customFormat="1" ht="21" customHeight="1">
      <c r="A25" s="59"/>
      <c r="B25" s="60"/>
      <c r="C25" s="59"/>
      <c r="D25" s="61" t="s">
        <v>27</v>
      </c>
      <c r="E25" s="59"/>
      <c r="F25" s="59"/>
      <c r="G25" s="59"/>
      <c r="H25" s="59"/>
      <c r="I25" s="59"/>
      <c r="J25" s="59"/>
      <c r="K25" s="59"/>
      <c r="L25" s="59"/>
      <c r="M25" s="59"/>
      <c r="N25" s="149">
        <f>ROUND($N$130,0)</f>
        <v>0</v>
      </c>
      <c r="O25" s="148"/>
      <c r="P25" s="148"/>
      <c r="Q25" s="148"/>
      <c r="R25" s="62"/>
    </row>
    <row r="26" spans="1:18" s="6" customFormat="1" ht="21" customHeight="1">
      <c r="A26" s="59"/>
      <c r="B26" s="60"/>
      <c r="C26" s="59"/>
      <c r="D26" s="61" t="s">
        <v>28</v>
      </c>
      <c r="E26" s="59"/>
      <c r="F26" s="59"/>
      <c r="G26" s="59"/>
      <c r="H26" s="59"/>
      <c r="I26" s="59"/>
      <c r="J26" s="59"/>
      <c r="K26" s="59"/>
      <c r="L26" s="59"/>
      <c r="M26" s="59"/>
      <c r="N26" s="149">
        <f>ROUND($N$135,0)</f>
        <v>0</v>
      </c>
      <c r="O26" s="148"/>
      <c r="P26" s="148"/>
      <c r="Q26" s="148"/>
      <c r="R26" s="62"/>
    </row>
    <row r="27" spans="1:18" s="6" customFormat="1" ht="21" customHeight="1">
      <c r="A27" s="59"/>
      <c r="B27" s="60"/>
      <c r="C27" s="59"/>
      <c r="D27" s="61" t="s">
        <v>29</v>
      </c>
      <c r="E27" s="59"/>
      <c r="F27" s="59"/>
      <c r="G27" s="59"/>
      <c r="H27" s="59"/>
      <c r="I27" s="59"/>
      <c r="J27" s="59"/>
      <c r="K27" s="59"/>
      <c r="L27" s="59"/>
      <c r="M27" s="59"/>
      <c r="N27" s="149">
        <f>ROUND($N$149,0)</f>
        <v>0</v>
      </c>
      <c r="O27" s="148"/>
      <c r="P27" s="148"/>
      <c r="Q27" s="148"/>
      <c r="R27" s="62"/>
    </row>
    <row r="28" spans="1:18" s="6" customFormat="1" ht="21" customHeight="1">
      <c r="A28" s="59"/>
      <c r="B28" s="60"/>
      <c r="C28" s="59"/>
      <c r="D28" s="61" t="s">
        <v>30</v>
      </c>
      <c r="E28" s="59"/>
      <c r="F28" s="59"/>
      <c r="G28" s="59"/>
      <c r="H28" s="59"/>
      <c r="I28" s="59"/>
      <c r="J28" s="59"/>
      <c r="K28" s="59"/>
      <c r="L28" s="59"/>
      <c r="M28" s="59"/>
      <c r="N28" s="149">
        <f>ROUND($N$156,0)</f>
        <v>0</v>
      </c>
      <c r="O28" s="148"/>
      <c r="P28" s="148"/>
      <c r="Q28" s="148"/>
      <c r="R28" s="62"/>
    </row>
    <row r="29" spans="1:18" s="6" customFormat="1" ht="21" customHeight="1">
      <c r="A29" s="59"/>
      <c r="B29" s="60"/>
      <c r="C29" s="59"/>
      <c r="D29" s="61" t="s">
        <v>31</v>
      </c>
      <c r="E29" s="59"/>
      <c r="F29" s="59"/>
      <c r="G29" s="59"/>
      <c r="H29" s="59"/>
      <c r="I29" s="59"/>
      <c r="J29" s="59"/>
      <c r="K29" s="59"/>
      <c r="L29" s="59"/>
      <c r="M29" s="59"/>
      <c r="N29" s="149">
        <f>ROUND($N$159,0)</f>
        <v>0</v>
      </c>
      <c r="O29" s="148"/>
      <c r="P29" s="148"/>
      <c r="Q29" s="148"/>
      <c r="R29" s="62"/>
    </row>
    <row r="30" spans="1:18" s="13" customFormat="1" ht="25.5" customHeight="1">
      <c r="A30" s="55"/>
      <c r="B30" s="56"/>
      <c r="C30" s="55"/>
      <c r="D30" s="57" t="s">
        <v>32</v>
      </c>
      <c r="E30" s="55"/>
      <c r="F30" s="55"/>
      <c r="G30" s="55"/>
      <c r="H30" s="55"/>
      <c r="I30" s="55"/>
      <c r="J30" s="55"/>
      <c r="K30" s="55"/>
      <c r="L30" s="55"/>
      <c r="M30" s="55"/>
      <c r="N30" s="147">
        <f>ROUND($N$163,0)</f>
        <v>0</v>
      </c>
      <c r="O30" s="148"/>
      <c r="P30" s="148"/>
      <c r="Q30" s="148"/>
      <c r="R30" s="58"/>
    </row>
    <row r="31" spans="1:19" s="6" customFormat="1" ht="21" customHeight="1">
      <c r="A31" s="59"/>
      <c r="B31" s="60"/>
      <c r="C31" s="59"/>
      <c r="D31" s="61" t="s">
        <v>33</v>
      </c>
      <c r="E31" s="59"/>
      <c r="F31" s="59"/>
      <c r="G31" s="59"/>
      <c r="H31" s="59"/>
      <c r="I31" s="59"/>
      <c r="J31" s="59"/>
      <c r="K31" s="59"/>
      <c r="L31" s="59"/>
      <c r="M31" s="59"/>
      <c r="N31" s="149">
        <f>ROUND($N$164,0)</f>
        <v>0</v>
      </c>
      <c r="O31" s="148"/>
      <c r="P31" s="148"/>
      <c r="Q31" s="148"/>
      <c r="R31" s="62"/>
      <c r="S31" s="43"/>
    </row>
    <row r="32" spans="1:18" s="6" customFormat="1" ht="21" customHeight="1">
      <c r="A32" s="59"/>
      <c r="B32" s="60"/>
      <c r="C32" s="59"/>
      <c r="D32" s="61" t="s">
        <v>34</v>
      </c>
      <c r="E32" s="59"/>
      <c r="F32" s="59"/>
      <c r="G32" s="59"/>
      <c r="H32" s="59"/>
      <c r="I32" s="59"/>
      <c r="J32" s="59"/>
      <c r="K32" s="59"/>
      <c r="L32" s="59"/>
      <c r="M32" s="59"/>
      <c r="N32" s="149">
        <f>ROUND($N$206,0)</f>
        <v>0</v>
      </c>
      <c r="O32" s="148"/>
      <c r="P32" s="148"/>
      <c r="Q32" s="148"/>
      <c r="R32" s="62"/>
    </row>
    <row r="33" spans="1:18" s="13" customFormat="1" ht="25.5" customHeight="1">
      <c r="A33" s="55"/>
      <c r="B33" s="56"/>
      <c r="C33" s="55"/>
      <c r="D33" s="57" t="s">
        <v>35</v>
      </c>
      <c r="E33" s="55"/>
      <c r="F33" s="55"/>
      <c r="G33" s="55"/>
      <c r="H33" s="55"/>
      <c r="I33" s="55"/>
      <c r="J33" s="55"/>
      <c r="K33" s="55"/>
      <c r="L33" s="55"/>
      <c r="M33" s="55"/>
      <c r="N33" s="147">
        <f>ROUND($N$218,0)</f>
        <v>0</v>
      </c>
      <c r="O33" s="148"/>
      <c r="P33" s="148"/>
      <c r="Q33" s="148"/>
      <c r="R33" s="58"/>
    </row>
    <row r="34" spans="1:18" s="6" customFormat="1" ht="21" customHeight="1">
      <c r="A34" s="59"/>
      <c r="B34" s="60"/>
      <c r="C34" s="59"/>
      <c r="D34" s="61" t="s">
        <v>36</v>
      </c>
      <c r="E34" s="59"/>
      <c r="F34" s="59"/>
      <c r="G34" s="59"/>
      <c r="H34" s="59"/>
      <c r="I34" s="59"/>
      <c r="J34" s="59"/>
      <c r="K34" s="59"/>
      <c r="L34" s="59"/>
      <c r="M34" s="59"/>
      <c r="N34" s="149">
        <f>ROUND($N$219,0)</f>
        <v>0</v>
      </c>
      <c r="O34" s="148"/>
      <c r="P34" s="148"/>
      <c r="Q34" s="148"/>
      <c r="R34" s="62"/>
    </row>
    <row r="35" spans="1:18" s="6" customFormat="1" ht="21" customHeight="1">
      <c r="A35" s="59"/>
      <c r="B35" s="60"/>
      <c r="C35" s="59"/>
      <c r="D35" s="61" t="s">
        <v>37</v>
      </c>
      <c r="E35" s="59"/>
      <c r="F35" s="59"/>
      <c r="G35" s="59"/>
      <c r="H35" s="59"/>
      <c r="I35" s="59"/>
      <c r="J35" s="59"/>
      <c r="K35" s="59"/>
      <c r="L35" s="59"/>
      <c r="M35" s="59"/>
      <c r="N35" s="149">
        <f>ROUND($N$221,0)</f>
        <v>0</v>
      </c>
      <c r="O35" s="148"/>
      <c r="P35" s="148"/>
      <c r="Q35" s="148"/>
      <c r="R35" s="62"/>
    </row>
    <row r="36" spans="1:18" s="6" customFormat="1" ht="21" customHeight="1">
      <c r="A36" s="59"/>
      <c r="B36" s="60"/>
      <c r="C36" s="59"/>
      <c r="D36" s="61" t="s">
        <v>38</v>
      </c>
      <c r="E36" s="59"/>
      <c r="F36" s="59"/>
      <c r="G36" s="59"/>
      <c r="H36" s="59"/>
      <c r="I36" s="59"/>
      <c r="J36" s="59"/>
      <c r="K36" s="59"/>
      <c r="L36" s="59"/>
      <c r="M36" s="59"/>
      <c r="N36" s="149">
        <f>ROUND($N$223,0)</f>
        <v>0</v>
      </c>
      <c r="O36" s="148"/>
      <c r="P36" s="148"/>
      <c r="Q36" s="148"/>
      <c r="R36" s="62"/>
    </row>
    <row r="37" spans="1:18" s="6" customFormat="1" ht="21" customHeight="1">
      <c r="A37" s="59"/>
      <c r="B37" s="60"/>
      <c r="C37" s="59"/>
      <c r="D37" s="61" t="s">
        <v>39</v>
      </c>
      <c r="E37" s="59"/>
      <c r="F37" s="59"/>
      <c r="G37" s="59"/>
      <c r="H37" s="63"/>
      <c r="I37" s="59"/>
      <c r="J37" s="59"/>
      <c r="K37" s="59"/>
      <c r="L37" s="59"/>
      <c r="M37" s="59"/>
      <c r="N37" s="149">
        <f>ROUND($N$225,0)</f>
        <v>0</v>
      </c>
      <c r="O37" s="148"/>
      <c r="P37" s="148"/>
      <c r="Q37" s="148"/>
      <c r="R37" s="62"/>
    </row>
    <row r="38" spans="1:18" s="3" customFormat="1" ht="7.5" customHeight="1">
      <c r="A38" s="45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</row>
    <row r="39" spans="1:18" ht="14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ht="8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4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s="3" customFormat="1" ht="7.5" customHeight="1">
      <c r="A42" s="45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</row>
    <row r="43" spans="1:18" s="3" customFormat="1" ht="37.5" customHeight="1">
      <c r="A43" s="45"/>
      <c r="B43" s="49"/>
      <c r="C43" s="150" t="s">
        <v>42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50"/>
    </row>
    <row r="44" spans="1:18" s="3" customFormat="1" ht="7.5" customHeight="1">
      <c r="A44" s="45"/>
      <c r="B44" s="49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50"/>
    </row>
    <row r="45" spans="1:18" s="3" customFormat="1" ht="37.5" customHeight="1">
      <c r="A45" s="45"/>
      <c r="B45" s="49"/>
      <c r="C45" s="51" t="s">
        <v>2</v>
      </c>
      <c r="D45" s="45"/>
      <c r="E45" s="45"/>
      <c r="F45" s="151" t="s">
        <v>469</v>
      </c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45"/>
      <c r="R45" s="50"/>
    </row>
    <row r="46" spans="1:18" s="3" customFormat="1" ht="7.5" customHeight="1">
      <c r="A46" s="45"/>
      <c r="B46" s="49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50"/>
    </row>
    <row r="47" spans="1:18" s="3" customFormat="1" ht="18.75" customHeight="1">
      <c r="A47" s="45"/>
      <c r="B47" s="49"/>
      <c r="C47" s="52" t="s">
        <v>4</v>
      </c>
      <c r="D47" s="45"/>
      <c r="E47" s="45"/>
      <c r="F47" s="53" t="str">
        <f>F9</f>
        <v>Rooseveltova 18, 601 10 Brno</v>
      </c>
      <c r="G47" s="45"/>
      <c r="H47" s="45"/>
      <c r="I47" s="45"/>
      <c r="J47" s="45"/>
      <c r="K47" s="52"/>
      <c r="L47" s="45"/>
      <c r="M47" s="152"/>
      <c r="N47" s="146"/>
      <c r="O47" s="146"/>
      <c r="P47" s="146"/>
      <c r="Q47" s="45"/>
      <c r="R47" s="50"/>
    </row>
    <row r="48" spans="1:18" s="3" customFormat="1" ht="7.5" customHeight="1">
      <c r="A48" s="45"/>
      <c r="B48" s="49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50"/>
    </row>
    <row r="49" spans="1:18" s="3" customFormat="1" ht="15.75" customHeight="1">
      <c r="A49" s="45"/>
      <c r="B49" s="49"/>
      <c r="C49" s="52" t="s">
        <v>468</v>
      </c>
      <c r="D49" s="45"/>
      <c r="E49" s="45"/>
      <c r="F49" s="53" t="str">
        <f>F11</f>
        <v>Česká národní banka - pobočka Brno</v>
      </c>
      <c r="G49" s="45"/>
      <c r="H49" s="45"/>
      <c r="I49" s="45"/>
      <c r="J49" s="45"/>
      <c r="K49" s="52" t="s">
        <v>9</v>
      </c>
      <c r="L49" s="45"/>
      <c r="M49" s="153" t="str">
        <f>M11</f>
        <v>Jiří Dušek</v>
      </c>
      <c r="N49" s="146"/>
      <c r="O49" s="146"/>
      <c r="P49" s="146"/>
      <c r="Q49" s="146"/>
      <c r="R49" s="50"/>
    </row>
    <row r="50" spans="1:18" s="3" customFormat="1" ht="11.25" customHeight="1">
      <c r="A50" s="45"/>
      <c r="B50" s="49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50"/>
    </row>
    <row r="51" spans="1:27" s="14" customFormat="1" ht="30" customHeight="1">
      <c r="A51" s="67"/>
      <c r="B51" s="68"/>
      <c r="C51" s="69" t="s">
        <v>43</v>
      </c>
      <c r="D51" s="70" t="s">
        <v>44</v>
      </c>
      <c r="E51" s="70" t="s">
        <v>13</v>
      </c>
      <c r="F51" s="154" t="s">
        <v>45</v>
      </c>
      <c r="G51" s="155"/>
      <c r="H51" s="155"/>
      <c r="I51" s="155"/>
      <c r="J51" s="70" t="s">
        <v>46</v>
      </c>
      <c r="K51" s="70" t="s">
        <v>47</v>
      </c>
      <c r="L51" s="154" t="s">
        <v>470</v>
      </c>
      <c r="M51" s="155"/>
      <c r="N51" s="154" t="s">
        <v>471</v>
      </c>
      <c r="O51" s="155"/>
      <c r="P51" s="155"/>
      <c r="Q51" s="156"/>
      <c r="R51" s="71"/>
      <c r="T51" s="15" t="s">
        <v>48</v>
      </c>
      <c r="U51" s="16" t="s">
        <v>11</v>
      </c>
      <c r="V51" s="16" t="s">
        <v>49</v>
      </c>
      <c r="W51" s="16" t="s">
        <v>50</v>
      </c>
      <c r="X51" s="16" t="s">
        <v>51</v>
      </c>
      <c r="Y51" s="16" t="s">
        <v>52</v>
      </c>
      <c r="Z51" s="16" t="s">
        <v>53</v>
      </c>
      <c r="AA51" s="17" t="s">
        <v>54</v>
      </c>
    </row>
    <row r="52" spans="1:27" s="3" customFormat="1" ht="30" customHeight="1">
      <c r="A52" s="45"/>
      <c r="B52" s="49"/>
      <c r="C52" s="54" t="s">
        <v>15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171">
        <f>N53+N89+N163+N218</f>
        <v>0</v>
      </c>
      <c r="O52" s="146"/>
      <c r="P52" s="146"/>
      <c r="Q52" s="146"/>
      <c r="R52" s="50"/>
      <c r="T52" s="18"/>
      <c r="U52" s="5"/>
      <c r="V52" s="5"/>
      <c r="W52" s="19" t="e">
        <f>$W$53+$W$89+$W$163+#REF!+$W$218+$W$227</f>
        <v>#REF!</v>
      </c>
      <c r="X52" s="5"/>
      <c r="Y52" s="19" t="e">
        <f>$Y$53+$Y$89+$Y$163+#REF!+$Y$218+$Y$227</f>
        <v>#REF!</v>
      </c>
      <c r="Z52" s="5"/>
      <c r="AA52" s="20" t="e">
        <f>$AA$53+$AA$89+$AA$163+#REF!+$AA$218+$AA$227</f>
        <v>#REF!</v>
      </c>
    </row>
    <row r="53" spans="1:27" s="21" customFormat="1" ht="37.5" customHeight="1">
      <c r="A53" s="72"/>
      <c r="B53" s="73"/>
      <c r="C53" s="72"/>
      <c r="D53" s="74" t="s">
        <v>18</v>
      </c>
      <c r="E53" s="72"/>
      <c r="F53" s="72"/>
      <c r="G53" s="72"/>
      <c r="H53" s="72"/>
      <c r="I53" s="72"/>
      <c r="J53" s="72"/>
      <c r="K53" s="72"/>
      <c r="L53" s="72"/>
      <c r="M53" s="72"/>
      <c r="N53" s="162">
        <f>N54+N68+N83+N87</f>
        <v>0</v>
      </c>
      <c r="O53" s="163"/>
      <c r="P53" s="163"/>
      <c r="Q53" s="163"/>
      <c r="R53" s="75"/>
      <c r="T53" s="22"/>
      <c r="W53" s="23">
        <f>$W$54+$W$68+$W$83+$W$87</f>
        <v>123.014102</v>
      </c>
      <c r="Y53" s="23">
        <f>$Y$54+$Y$68+$Y$83+$Y$87</f>
        <v>1.72795436</v>
      </c>
      <c r="AA53" s="24">
        <f>$AA$54+$AA$68+$AA$83+$AA$87</f>
        <v>2.85522</v>
      </c>
    </row>
    <row r="54" spans="1:27" s="21" customFormat="1" ht="21" customHeight="1">
      <c r="A54" s="72"/>
      <c r="B54" s="73"/>
      <c r="C54" s="72"/>
      <c r="D54" s="76" t="s">
        <v>19</v>
      </c>
      <c r="E54" s="72"/>
      <c r="F54" s="72"/>
      <c r="G54" s="72"/>
      <c r="H54" s="72"/>
      <c r="I54" s="72"/>
      <c r="J54" s="72"/>
      <c r="K54" s="72"/>
      <c r="L54" s="72"/>
      <c r="M54" s="72"/>
      <c r="N54" s="164">
        <f>SUM(N55:Q67)</f>
        <v>0</v>
      </c>
      <c r="O54" s="163"/>
      <c r="P54" s="163"/>
      <c r="Q54" s="163"/>
      <c r="R54" s="75"/>
      <c r="T54" s="22"/>
      <c r="W54" s="23">
        <f>SUM($W$55:$W$67)</f>
        <v>60.832352</v>
      </c>
      <c r="Y54" s="23">
        <f>SUM($Y$55:$Y$67)</f>
        <v>1.71791236</v>
      </c>
      <c r="AA54" s="24">
        <f>SUM($AA$55:$AA$67)</f>
        <v>0</v>
      </c>
    </row>
    <row r="55" spans="1:27" s="3" customFormat="1" ht="27" customHeight="1">
      <c r="A55" s="45"/>
      <c r="B55" s="49"/>
      <c r="C55" s="77" t="s">
        <v>3</v>
      </c>
      <c r="D55" s="77" t="s">
        <v>55</v>
      </c>
      <c r="E55" s="78" t="s">
        <v>56</v>
      </c>
      <c r="F55" s="138" t="s">
        <v>57</v>
      </c>
      <c r="G55" s="137"/>
      <c r="H55" s="137"/>
      <c r="I55" s="137"/>
      <c r="J55" s="79" t="s">
        <v>58</v>
      </c>
      <c r="K55" s="80">
        <v>1</v>
      </c>
      <c r="L55" s="134"/>
      <c r="M55" s="135"/>
      <c r="N55" s="136">
        <f>ROUND($L$55*$K$55,2)</f>
        <v>0</v>
      </c>
      <c r="O55" s="137"/>
      <c r="P55" s="137"/>
      <c r="Q55" s="137"/>
      <c r="R55" s="50"/>
      <c r="T55" s="25"/>
      <c r="U55" s="26" t="s">
        <v>12</v>
      </c>
      <c r="V55" s="27">
        <v>2.124</v>
      </c>
      <c r="W55" s="27">
        <f>$V$55*$K$55</f>
        <v>2.124</v>
      </c>
      <c r="X55" s="27">
        <v>0.04153</v>
      </c>
      <c r="Y55" s="27">
        <f>$X$55*$K$55</f>
        <v>0.04153</v>
      </c>
      <c r="Z55" s="27">
        <v>0</v>
      </c>
      <c r="AA55" s="28">
        <f>$Z$55*$K$55</f>
        <v>0</v>
      </c>
    </row>
    <row r="56" spans="1:27" s="3" customFormat="1" ht="27" customHeight="1">
      <c r="A56" s="45"/>
      <c r="B56" s="49"/>
      <c r="C56" s="77" t="s">
        <v>14</v>
      </c>
      <c r="D56" s="77" t="s">
        <v>55</v>
      </c>
      <c r="E56" s="78" t="s">
        <v>60</v>
      </c>
      <c r="F56" s="138" t="s">
        <v>61</v>
      </c>
      <c r="G56" s="137"/>
      <c r="H56" s="137"/>
      <c r="I56" s="137"/>
      <c r="J56" s="79" t="s">
        <v>58</v>
      </c>
      <c r="K56" s="80">
        <v>8.73</v>
      </c>
      <c r="L56" s="134"/>
      <c r="M56" s="135"/>
      <c r="N56" s="136">
        <f>ROUND($L$56*$K$56,2)</f>
        <v>0</v>
      </c>
      <c r="O56" s="137"/>
      <c r="P56" s="137"/>
      <c r="Q56" s="137"/>
      <c r="R56" s="50"/>
      <c r="T56" s="25"/>
      <c r="U56" s="26" t="s">
        <v>12</v>
      </c>
      <c r="V56" s="27">
        <v>0.624</v>
      </c>
      <c r="W56" s="27">
        <f>$V$56*$K$56</f>
        <v>5.44752</v>
      </c>
      <c r="X56" s="27">
        <v>0.04</v>
      </c>
      <c r="Y56" s="27">
        <f>$X$56*$K$56</f>
        <v>0.3492</v>
      </c>
      <c r="Z56" s="27">
        <v>0</v>
      </c>
      <c r="AA56" s="28">
        <f>$Z$56*$K$56</f>
        <v>0</v>
      </c>
    </row>
    <row r="57" spans="1:27" s="3" customFormat="1" ht="27" customHeight="1">
      <c r="A57" s="45"/>
      <c r="B57" s="49"/>
      <c r="C57" s="77" t="s">
        <v>62</v>
      </c>
      <c r="D57" s="77" t="s">
        <v>55</v>
      </c>
      <c r="E57" s="78" t="s">
        <v>63</v>
      </c>
      <c r="F57" s="138" t="s">
        <v>64</v>
      </c>
      <c r="G57" s="137"/>
      <c r="H57" s="137"/>
      <c r="I57" s="137"/>
      <c r="J57" s="79" t="s">
        <v>58</v>
      </c>
      <c r="K57" s="80">
        <v>35.82</v>
      </c>
      <c r="L57" s="134"/>
      <c r="M57" s="135"/>
      <c r="N57" s="136">
        <f>ROUND($L$57*$K$57,2)</f>
        <v>0</v>
      </c>
      <c r="O57" s="137"/>
      <c r="P57" s="137"/>
      <c r="Q57" s="137"/>
      <c r="R57" s="50"/>
      <c r="T57" s="25"/>
      <c r="U57" s="26" t="s">
        <v>12</v>
      </c>
      <c r="V57" s="27">
        <v>0.36</v>
      </c>
      <c r="W57" s="27">
        <f>$V$57*$K$57</f>
        <v>12.895199999999999</v>
      </c>
      <c r="X57" s="27">
        <v>0.00489</v>
      </c>
      <c r="Y57" s="27">
        <f>$X$57*$K$57</f>
        <v>0.1751598</v>
      </c>
      <c r="Z57" s="27">
        <v>0</v>
      </c>
      <c r="AA57" s="28">
        <f>$Z$57*$K$57</f>
        <v>0</v>
      </c>
    </row>
    <row r="58" spans="1:27" s="3" customFormat="1" ht="27" customHeight="1">
      <c r="A58" s="45"/>
      <c r="B58" s="49"/>
      <c r="C58" s="77" t="s">
        <v>59</v>
      </c>
      <c r="D58" s="77" t="s">
        <v>55</v>
      </c>
      <c r="E58" s="78" t="s">
        <v>65</v>
      </c>
      <c r="F58" s="138" t="s">
        <v>66</v>
      </c>
      <c r="G58" s="137"/>
      <c r="H58" s="137"/>
      <c r="I58" s="137"/>
      <c r="J58" s="79" t="s">
        <v>58</v>
      </c>
      <c r="K58" s="80">
        <v>35.82</v>
      </c>
      <c r="L58" s="134"/>
      <c r="M58" s="135"/>
      <c r="N58" s="136">
        <f>ROUND($L$58*$K$58,2)</f>
        <v>0</v>
      </c>
      <c r="O58" s="137"/>
      <c r="P58" s="137"/>
      <c r="Q58" s="137"/>
      <c r="R58" s="50"/>
      <c r="T58" s="25"/>
      <c r="U58" s="26" t="s">
        <v>12</v>
      </c>
      <c r="V58" s="27">
        <v>0.39</v>
      </c>
      <c r="W58" s="27">
        <f>$V$58*$K$58</f>
        <v>13.969800000000001</v>
      </c>
      <c r="X58" s="27">
        <v>0.0154</v>
      </c>
      <c r="Y58" s="27">
        <f>$X$58*$K$58</f>
        <v>0.551628</v>
      </c>
      <c r="Z58" s="27">
        <v>0</v>
      </c>
      <c r="AA58" s="28">
        <f>$Z$58*$K$58</f>
        <v>0</v>
      </c>
    </row>
    <row r="59" spans="1:27" s="3" customFormat="1" ht="27" customHeight="1">
      <c r="A59" s="45"/>
      <c r="B59" s="49"/>
      <c r="C59" s="77" t="s">
        <v>67</v>
      </c>
      <c r="D59" s="77" t="s">
        <v>55</v>
      </c>
      <c r="E59" s="78" t="s">
        <v>68</v>
      </c>
      <c r="F59" s="138" t="s">
        <v>69</v>
      </c>
      <c r="G59" s="137"/>
      <c r="H59" s="137"/>
      <c r="I59" s="137"/>
      <c r="J59" s="79" t="s">
        <v>58</v>
      </c>
      <c r="K59" s="80">
        <v>5.062</v>
      </c>
      <c r="L59" s="134"/>
      <c r="M59" s="135"/>
      <c r="N59" s="136">
        <f>ROUND($L$59*$K$59,2)</f>
        <v>0</v>
      </c>
      <c r="O59" s="137"/>
      <c r="P59" s="137"/>
      <c r="Q59" s="137"/>
      <c r="R59" s="50"/>
      <c r="T59" s="25"/>
      <c r="U59" s="26" t="s">
        <v>12</v>
      </c>
      <c r="V59" s="27">
        <v>1.691</v>
      </c>
      <c r="W59" s="27">
        <f>$V$59*$K$59</f>
        <v>8.559842000000002</v>
      </c>
      <c r="X59" s="27">
        <v>0.04153</v>
      </c>
      <c r="Y59" s="27">
        <f>$X$59*$K$59</f>
        <v>0.21022485999999999</v>
      </c>
      <c r="Z59" s="27">
        <v>0</v>
      </c>
      <c r="AA59" s="28">
        <f>$Z$59*$K$59</f>
        <v>0</v>
      </c>
    </row>
    <row r="60" spans="1:27" s="3" customFormat="1" ht="27" customHeight="1">
      <c r="A60" s="45"/>
      <c r="B60" s="49"/>
      <c r="C60" s="77" t="s">
        <v>70</v>
      </c>
      <c r="D60" s="77" t="s">
        <v>55</v>
      </c>
      <c r="E60" s="78" t="s">
        <v>71</v>
      </c>
      <c r="F60" s="138" t="s">
        <v>72</v>
      </c>
      <c r="G60" s="137"/>
      <c r="H60" s="137"/>
      <c r="I60" s="137"/>
      <c r="J60" s="79" t="s">
        <v>58</v>
      </c>
      <c r="K60" s="80">
        <v>25.965</v>
      </c>
      <c r="L60" s="134"/>
      <c r="M60" s="135"/>
      <c r="N60" s="136">
        <f>ROUND($L$60*$K$60,2)</f>
        <v>0</v>
      </c>
      <c r="O60" s="137"/>
      <c r="P60" s="137"/>
      <c r="Q60" s="137"/>
      <c r="R60" s="50"/>
      <c r="T60" s="25"/>
      <c r="U60" s="26" t="s">
        <v>12</v>
      </c>
      <c r="V60" s="27">
        <v>0.19</v>
      </c>
      <c r="W60" s="27">
        <f>$V$60*$K$60</f>
        <v>4.93335</v>
      </c>
      <c r="X60" s="27">
        <v>0.0057</v>
      </c>
      <c r="Y60" s="27">
        <f>$X$60*$K$60</f>
        <v>0.1480005</v>
      </c>
      <c r="Z60" s="27">
        <v>0</v>
      </c>
      <c r="AA60" s="28">
        <f>$Z$60*$K$60</f>
        <v>0</v>
      </c>
    </row>
    <row r="61" spans="1:27" s="3" customFormat="1" ht="15.75" customHeight="1">
      <c r="A61" s="45"/>
      <c r="B61" s="49"/>
      <c r="C61" s="77" t="s">
        <v>73</v>
      </c>
      <c r="D61" s="77" t="s">
        <v>55</v>
      </c>
      <c r="E61" s="78" t="s">
        <v>74</v>
      </c>
      <c r="F61" s="138" t="s">
        <v>75</v>
      </c>
      <c r="G61" s="137"/>
      <c r="H61" s="137"/>
      <c r="I61" s="137"/>
      <c r="J61" s="79" t="s">
        <v>58</v>
      </c>
      <c r="K61" s="80">
        <v>67.55</v>
      </c>
      <c r="L61" s="134"/>
      <c r="M61" s="135"/>
      <c r="N61" s="136">
        <f>ROUND($L$61*$K$61,2)</f>
        <v>0</v>
      </c>
      <c r="O61" s="137"/>
      <c r="P61" s="137"/>
      <c r="Q61" s="137"/>
      <c r="R61" s="50"/>
      <c r="T61" s="25"/>
      <c r="U61" s="26" t="s">
        <v>12</v>
      </c>
      <c r="V61" s="27">
        <v>0.04</v>
      </c>
      <c r="W61" s="27">
        <f>$V$61*$K$61</f>
        <v>2.702</v>
      </c>
      <c r="X61" s="27">
        <v>0.00012</v>
      </c>
      <c r="Y61" s="27">
        <f>$X$61*$K$61</f>
        <v>0.008106</v>
      </c>
      <c r="Z61" s="27">
        <v>0</v>
      </c>
      <c r="AA61" s="28">
        <f>$Z$61*$K$61</f>
        <v>0</v>
      </c>
    </row>
    <row r="62" spans="1:27" s="3" customFormat="1" ht="27" customHeight="1">
      <c r="A62" s="45"/>
      <c r="B62" s="49"/>
      <c r="C62" s="77" t="s">
        <v>76</v>
      </c>
      <c r="D62" s="77" t="s">
        <v>55</v>
      </c>
      <c r="E62" s="78" t="s">
        <v>77</v>
      </c>
      <c r="F62" s="138" t="s">
        <v>78</v>
      </c>
      <c r="G62" s="137"/>
      <c r="H62" s="137"/>
      <c r="I62" s="137"/>
      <c r="J62" s="79" t="s">
        <v>79</v>
      </c>
      <c r="K62" s="80">
        <v>28.8</v>
      </c>
      <c r="L62" s="134"/>
      <c r="M62" s="135"/>
      <c r="N62" s="136">
        <f>ROUND($L$62*$K$62,2)</f>
        <v>0</v>
      </c>
      <c r="O62" s="137"/>
      <c r="P62" s="137"/>
      <c r="Q62" s="137"/>
      <c r="R62" s="50"/>
      <c r="T62" s="25"/>
      <c r="U62" s="26" t="s">
        <v>12</v>
      </c>
      <c r="V62" s="27">
        <v>0.01</v>
      </c>
      <c r="W62" s="27">
        <f>$V$62*$K$62</f>
        <v>0.28800000000000003</v>
      </c>
      <c r="X62" s="27">
        <v>0</v>
      </c>
      <c r="Y62" s="27">
        <f>$X$62*$K$62</f>
        <v>0</v>
      </c>
      <c r="Z62" s="27">
        <v>0</v>
      </c>
      <c r="AA62" s="28">
        <f>$Z$62*$K$62</f>
        <v>0</v>
      </c>
    </row>
    <row r="63" spans="1:27" s="3" customFormat="1" ht="27" customHeight="1">
      <c r="A63" s="45"/>
      <c r="B63" s="49"/>
      <c r="C63" s="77" t="s">
        <v>80</v>
      </c>
      <c r="D63" s="77" t="s">
        <v>55</v>
      </c>
      <c r="E63" s="78" t="s">
        <v>81</v>
      </c>
      <c r="F63" s="138" t="s">
        <v>82</v>
      </c>
      <c r="G63" s="137"/>
      <c r="H63" s="137"/>
      <c r="I63" s="137"/>
      <c r="J63" s="79" t="s">
        <v>79</v>
      </c>
      <c r="K63" s="80">
        <v>25.2</v>
      </c>
      <c r="L63" s="134"/>
      <c r="M63" s="135"/>
      <c r="N63" s="136">
        <f>ROUND($L$63*$K$63,2)</f>
        <v>0</v>
      </c>
      <c r="O63" s="137"/>
      <c r="P63" s="137"/>
      <c r="Q63" s="137"/>
      <c r="R63" s="50"/>
      <c r="T63" s="25"/>
      <c r="U63" s="26" t="s">
        <v>12</v>
      </c>
      <c r="V63" s="27">
        <v>0.37</v>
      </c>
      <c r="W63" s="27">
        <f>$V$63*$K$63</f>
        <v>9.324</v>
      </c>
      <c r="X63" s="27">
        <v>0.0015</v>
      </c>
      <c r="Y63" s="27">
        <f>$X$63*$K$63</f>
        <v>0.0378</v>
      </c>
      <c r="Z63" s="27">
        <v>0</v>
      </c>
      <c r="AA63" s="28">
        <f>$Z$63*$K$63</f>
        <v>0</v>
      </c>
    </row>
    <row r="64" spans="1:27" s="3" customFormat="1" ht="27" customHeight="1">
      <c r="A64" s="45"/>
      <c r="B64" s="49"/>
      <c r="C64" s="77" t="s">
        <v>6</v>
      </c>
      <c r="D64" s="77" t="s">
        <v>55</v>
      </c>
      <c r="E64" s="78" t="s">
        <v>83</v>
      </c>
      <c r="F64" s="138" t="s">
        <v>84</v>
      </c>
      <c r="G64" s="137"/>
      <c r="H64" s="137"/>
      <c r="I64" s="137"/>
      <c r="J64" s="79" t="s">
        <v>85</v>
      </c>
      <c r="K64" s="80">
        <v>0.08</v>
      </c>
      <c r="L64" s="134"/>
      <c r="M64" s="135"/>
      <c r="N64" s="136">
        <f>ROUND($L$64*$K$64,2)</f>
        <v>0</v>
      </c>
      <c r="O64" s="137"/>
      <c r="P64" s="137"/>
      <c r="Q64" s="137"/>
      <c r="R64" s="50"/>
      <c r="T64" s="25"/>
      <c r="U64" s="26" t="s">
        <v>12</v>
      </c>
      <c r="V64" s="27">
        <v>3.213</v>
      </c>
      <c r="W64" s="27">
        <f>$V$64*$K$64</f>
        <v>0.25704</v>
      </c>
      <c r="X64" s="27">
        <v>2.45329</v>
      </c>
      <c r="Y64" s="27">
        <f>$X$64*$K$64</f>
        <v>0.1962632</v>
      </c>
      <c r="Z64" s="27">
        <v>0</v>
      </c>
      <c r="AA64" s="28">
        <f>$Z$64*$K$64</f>
        <v>0</v>
      </c>
    </row>
    <row r="65" spans="1:27" s="3" customFormat="1" ht="27" customHeight="1">
      <c r="A65" s="45"/>
      <c r="B65" s="49"/>
      <c r="C65" s="77" t="s">
        <v>86</v>
      </c>
      <c r="D65" s="77" t="s">
        <v>55</v>
      </c>
      <c r="E65" s="78" t="s">
        <v>87</v>
      </c>
      <c r="F65" s="138" t="s">
        <v>88</v>
      </c>
      <c r="G65" s="137"/>
      <c r="H65" s="137"/>
      <c r="I65" s="137"/>
      <c r="J65" s="79" t="s">
        <v>85</v>
      </c>
      <c r="K65" s="80">
        <v>0.08</v>
      </c>
      <c r="L65" s="134"/>
      <c r="M65" s="135"/>
      <c r="N65" s="136">
        <f>ROUND($L$65*$K$65,2)</f>
        <v>0</v>
      </c>
      <c r="O65" s="137"/>
      <c r="P65" s="137"/>
      <c r="Q65" s="137"/>
      <c r="R65" s="50"/>
      <c r="T65" s="25"/>
      <c r="U65" s="26" t="s">
        <v>12</v>
      </c>
      <c r="V65" s="27">
        <v>2.7</v>
      </c>
      <c r="W65" s="27">
        <f>$V$65*$K$65</f>
        <v>0.21600000000000003</v>
      </c>
      <c r="X65" s="27">
        <v>0</v>
      </c>
      <c r="Y65" s="27">
        <f>$X$65*$K$65</f>
        <v>0</v>
      </c>
      <c r="Z65" s="27">
        <v>0</v>
      </c>
      <c r="AA65" s="28">
        <f>$Z$65*$K$65</f>
        <v>0</v>
      </c>
    </row>
    <row r="66" spans="1:27" s="3" customFormat="1" ht="27" customHeight="1">
      <c r="A66" s="45"/>
      <c r="B66" s="49"/>
      <c r="C66" s="77" t="s">
        <v>89</v>
      </c>
      <c r="D66" s="77" t="s">
        <v>55</v>
      </c>
      <c r="E66" s="78" t="s">
        <v>90</v>
      </c>
      <c r="F66" s="138" t="s">
        <v>91</v>
      </c>
      <c r="G66" s="137"/>
      <c r="H66" s="137"/>
      <c r="I66" s="137"/>
      <c r="J66" s="79" t="s">
        <v>85</v>
      </c>
      <c r="K66" s="80">
        <v>0.08</v>
      </c>
      <c r="L66" s="134"/>
      <c r="M66" s="135"/>
      <c r="N66" s="136">
        <f>ROUND($L$66*$K$66,2)</f>
        <v>0</v>
      </c>
      <c r="O66" s="137"/>
      <c r="P66" s="137"/>
      <c r="Q66" s="137"/>
      <c r="R66" s="50"/>
      <c r="T66" s="25"/>
      <c r="U66" s="26" t="s">
        <v>12</v>
      </c>
      <c r="V66" s="27">
        <v>0.82</v>
      </c>
      <c r="W66" s="27">
        <f>$V$66*$K$66</f>
        <v>0.06559999999999999</v>
      </c>
      <c r="X66" s="27">
        <v>0</v>
      </c>
      <c r="Y66" s="27">
        <f>$X$66*$K$66</f>
        <v>0</v>
      </c>
      <c r="Z66" s="27">
        <v>0</v>
      </c>
      <c r="AA66" s="28">
        <f>$Z$66*$K$66</f>
        <v>0</v>
      </c>
    </row>
    <row r="67" spans="1:27" s="3" customFormat="1" ht="27" customHeight="1">
      <c r="A67" s="45"/>
      <c r="B67" s="49"/>
      <c r="C67" s="77" t="s">
        <v>92</v>
      </c>
      <c r="D67" s="77" t="s">
        <v>55</v>
      </c>
      <c r="E67" s="78" t="s">
        <v>93</v>
      </c>
      <c r="F67" s="138" t="s">
        <v>94</v>
      </c>
      <c r="G67" s="137"/>
      <c r="H67" s="137"/>
      <c r="I67" s="137"/>
      <c r="J67" s="79" t="s">
        <v>85</v>
      </c>
      <c r="K67" s="80">
        <v>0.08</v>
      </c>
      <c r="L67" s="134"/>
      <c r="M67" s="135"/>
      <c r="N67" s="136">
        <f>ROUND($L$67*$K$67,2)</f>
        <v>0</v>
      </c>
      <c r="O67" s="137"/>
      <c r="P67" s="137"/>
      <c r="Q67" s="137"/>
      <c r="R67" s="50"/>
      <c r="T67" s="25"/>
      <c r="U67" s="26" t="s">
        <v>12</v>
      </c>
      <c r="V67" s="27">
        <v>0.625</v>
      </c>
      <c r="W67" s="27">
        <f>$V$67*$K$67</f>
        <v>0.05</v>
      </c>
      <c r="X67" s="27">
        <v>0</v>
      </c>
      <c r="Y67" s="27">
        <f>$X$67*$K$67</f>
        <v>0</v>
      </c>
      <c r="Z67" s="27">
        <v>0</v>
      </c>
      <c r="AA67" s="28">
        <f>$Z$67*$K$67</f>
        <v>0</v>
      </c>
    </row>
    <row r="68" spans="1:27" s="21" customFormat="1" ht="30.75" customHeight="1">
      <c r="A68" s="72"/>
      <c r="B68" s="73"/>
      <c r="C68" s="72"/>
      <c r="D68" s="76" t="s">
        <v>20</v>
      </c>
      <c r="E68" s="72"/>
      <c r="F68" s="72"/>
      <c r="G68" s="72"/>
      <c r="H68" s="72"/>
      <c r="I68" s="72"/>
      <c r="J68" s="72"/>
      <c r="K68" s="72"/>
      <c r="L68" s="72"/>
      <c r="M68" s="72"/>
      <c r="N68" s="164">
        <f>SUM(N69:Q82)</f>
        <v>0</v>
      </c>
      <c r="O68" s="163"/>
      <c r="P68" s="163"/>
      <c r="Q68" s="163"/>
      <c r="R68" s="75"/>
      <c r="T68" s="22"/>
      <c r="W68" s="23">
        <f>SUM($W$69:$W$82)</f>
        <v>58.32775</v>
      </c>
      <c r="Y68" s="23">
        <f>SUM($Y$69:$Y$82)</f>
        <v>0.010042</v>
      </c>
      <c r="AA68" s="24">
        <f>SUM($AA$69:$AA$82)</f>
        <v>2.85522</v>
      </c>
    </row>
    <row r="69" spans="1:27" s="3" customFormat="1" ht="15.75" customHeight="1">
      <c r="A69" s="45"/>
      <c r="B69" s="49"/>
      <c r="C69" s="77" t="s">
        <v>95</v>
      </c>
      <c r="D69" s="77" t="s">
        <v>55</v>
      </c>
      <c r="E69" s="78" t="s">
        <v>96</v>
      </c>
      <c r="F69" s="138" t="s">
        <v>97</v>
      </c>
      <c r="G69" s="137"/>
      <c r="H69" s="137"/>
      <c r="I69" s="137"/>
      <c r="J69" s="79" t="s">
        <v>98</v>
      </c>
      <c r="K69" s="80">
        <v>3</v>
      </c>
      <c r="L69" s="134"/>
      <c r="M69" s="135"/>
      <c r="N69" s="136">
        <f>ROUND($L$69*$K$69,2)</f>
        <v>0</v>
      </c>
      <c r="O69" s="137"/>
      <c r="P69" s="137"/>
      <c r="Q69" s="137"/>
      <c r="R69" s="50"/>
      <c r="T69" s="25"/>
      <c r="U69" s="26" t="s">
        <v>12</v>
      </c>
      <c r="V69" s="27">
        <v>0</v>
      </c>
      <c r="W69" s="27">
        <f>$V$69*$K$69</f>
        <v>0</v>
      </c>
      <c r="X69" s="27">
        <v>0</v>
      </c>
      <c r="Y69" s="27">
        <f>$X$69*$K$69</f>
        <v>0</v>
      </c>
      <c r="Z69" s="27">
        <v>0</v>
      </c>
      <c r="AA69" s="28">
        <f>$Z$69*$K$69</f>
        <v>0</v>
      </c>
    </row>
    <row r="70" spans="1:27" s="3" customFormat="1" ht="15.75" customHeight="1">
      <c r="A70" s="45"/>
      <c r="B70" s="49"/>
      <c r="C70" s="81" t="s">
        <v>1</v>
      </c>
      <c r="D70" s="81" t="s">
        <v>99</v>
      </c>
      <c r="E70" s="82" t="s">
        <v>100</v>
      </c>
      <c r="F70" s="144" t="s">
        <v>101</v>
      </c>
      <c r="G70" s="158"/>
      <c r="H70" s="158"/>
      <c r="I70" s="158"/>
      <c r="J70" s="83" t="s">
        <v>98</v>
      </c>
      <c r="K70" s="84">
        <v>3</v>
      </c>
      <c r="L70" s="159"/>
      <c r="M70" s="160"/>
      <c r="N70" s="161">
        <f>ROUND($L$70*$K$70,2)</f>
        <v>0</v>
      </c>
      <c r="O70" s="137"/>
      <c r="P70" s="137"/>
      <c r="Q70" s="137"/>
      <c r="R70" s="50"/>
      <c r="T70" s="25"/>
      <c r="U70" s="26" t="s">
        <v>12</v>
      </c>
      <c r="V70" s="27">
        <v>0</v>
      </c>
      <c r="W70" s="27">
        <f>$V$70*$K$70</f>
        <v>0</v>
      </c>
      <c r="X70" s="27">
        <v>0</v>
      </c>
      <c r="Y70" s="27">
        <f>$X$70*$K$70</f>
        <v>0</v>
      </c>
      <c r="Z70" s="27">
        <v>0</v>
      </c>
      <c r="AA70" s="28">
        <f>$Z$70*$K$70</f>
        <v>0</v>
      </c>
    </row>
    <row r="71" spans="1:27" s="3" customFormat="1" ht="27" customHeight="1">
      <c r="A71" s="45"/>
      <c r="B71" s="49"/>
      <c r="C71" s="77" t="s">
        <v>102</v>
      </c>
      <c r="D71" s="77" t="s">
        <v>55</v>
      </c>
      <c r="E71" s="78" t="s">
        <v>103</v>
      </c>
      <c r="F71" s="138" t="s">
        <v>104</v>
      </c>
      <c r="G71" s="137"/>
      <c r="H71" s="137"/>
      <c r="I71" s="137"/>
      <c r="J71" s="79" t="s">
        <v>105</v>
      </c>
      <c r="K71" s="80">
        <v>1</v>
      </c>
      <c r="L71" s="134"/>
      <c r="M71" s="135"/>
      <c r="N71" s="136">
        <f>ROUND($L$71*$K$71,2)</f>
        <v>0</v>
      </c>
      <c r="O71" s="137"/>
      <c r="P71" s="137"/>
      <c r="Q71" s="137"/>
      <c r="R71" s="50"/>
      <c r="T71" s="25"/>
      <c r="U71" s="26" t="s">
        <v>12</v>
      </c>
      <c r="V71" s="27">
        <v>0</v>
      </c>
      <c r="W71" s="27">
        <f>$V$71*$K$71</f>
        <v>0</v>
      </c>
      <c r="X71" s="27">
        <v>0</v>
      </c>
      <c r="Y71" s="27">
        <f>$X$71*$K$71</f>
        <v>0</v>
      </c>
      <c r="Z71" s="27">
        <v>0</v>
      </c>
      <c r="AA71" s="28">
        <f>$Z$71*$K$71</f>
        <v>0</v>
      </c>
    </row>
    <row r="72" spans="1:27" s="3" customFormat="1" ht="39" customHeight="1">
      <c r="A72" s="45"/>
      <c r="B72" s="49"/>
      <c r="C72" s="77" t="s">
        <v>106</v>
      </c>
      <c r="D72" s="77" t="s">
        <v>55</v>
      </c>
      <c r="E72" s="78" t="s">
        <v>107</v>
      </c>
      <c r="F72" s="138" t="s">
        <v>108</v>
      </c>
      <c r="G72" s="137"/>
      <c r="H72" s="137"/>
      <c r="I72" s="137"/>
      <c r="J72" s="79" t="s">
        <v>105</v>
      </c>
      <c r="K72" s="80">
        <v>1</v>
      </c>
      <c r="L72" s="134"/>
      <c r="M72" s="135"/>
      <c r="N72" s="136">
        <f>ROUND($L$72*$K$72,2)</f>
        <v>0</v>
      </c>
      <c r="O72" s="137"/>
      <c r="P72" s="137"/>
      <c r="Q72" s="137"/>
      <c r="R72" s="50"/>
      <c r="T72" s="25"/>
      <c r="U72" s="26" t="s">
        <v>12</v>
      </c>
      <c r="V72" s="27">
        <v>0</v>
      </c>
      <c r="W72" s="27">
        <f>$V$72*$K$72</f>
        <v>0</v>
      </c>
      <c r="X72" s="27">
        <v>0</v>
      </c>
      <c r="Y72" s="27">
        <f>$X$72*$K$72</f>
        <v>0</v>
      </c>
      <c r="Z72" s="27">
        <v>0</v>
      </c>
      <c r="AA72" s="28">
        <f>$Z$72*$K$72</f>
        <v>0</v>
      </c>
    </row>
    <row r="73" spans="1:27" s="3" customFormat="1" ht="27" customHeight="1">
      <c r="A73" s="45"/>
      <c r="B73" s="49"/>
      <c r="C73" s="77" t="s">
        <v>109</v>
      </c>
      <c r="D73" s="77" t="s">
        <v>55</v>
      </c>
      <c r="E73" s="78" t="s">
        <v>110</v>
      </c>
      <c r="F73" s="138" t="s">
        <v>111</v>
      </c>
      <c r="G73" s="137"/>
      <c r="H73" s="137"/>
      <c r="I73" s="137"/>
      <c r="J73" s="79" t="s">
        <v>105</v>
      </c>
      <c r="K73" s="80">
        <v>1</v>
      </c>
      <c r="L73" s="134"/>
      <c r="M73" s="135"/>
      <c r="N73" s="136">
        <f>ROUND($L$73*$K$73,2)</f>
        <v>0</v>
      </c>
      <c r="O73" s="137"/>
      <c r="P73" s="137"/>
      <c r="Q73" s="137"/>
      <c r="R73" s="50"/>
      <c r="T73" s="25"/>
      <c r="U73" s="26" t="s">
        <v>12</v>
      </c>
      <c r="V73" s="27">
        <v>0</v>
      </c>
      <c r="W73" s="27">
        <f>$V$73*$K$73</f>
        <v>0</v>
      </c>
      <c r="X73" s="27">
        <v>0</v>
      </c>
      <c r="Y73" s="27">
        <f>$X$73*$K$73</f>
        <v>0</v>
      </c>
      <c r="Z73" s="27">
        <v>0</v>
      </c>
      <c r="AA73" s="28">
        <f>$Z$73*$K$73</f>
        <v>0</v>
      </c>
    </row>
    <row r="74" spans="1:27" s="3" customFormat="1" ht="39" customHeight="1">
      <c r="A74" s="45"/>
      <c r="B74" s="49"/>
      <c r="C74" s="77" t="s">
        <v>112</v>
      </c>
      <c r="D74" s="77" t="s">
        <v>55</v>
      </c>
      <c r="E74" s="78" t="s">
        <v>113</v>
      </c>
      <c r="F74" s="138" t="s">
        <v>114</v>
      </c>
      <c r="G74" s="137"/>
      <c r="H74" s="137"/>
      <c r="I74" s="137"/>
      <c r="J74" s="79" t="s">
        <v>58</v>
      </c>
      <c r="K74" s="80">
        <v>50</v>
      </c>
      <c r="L74" s="134"/>
      <c r="M74" s="135"/>
      <c r="N74" s="136">
        <f>ROUND($L$74*$K$74,2)</f>
        <v>0</v>
      </c>
      <c r="O74" s="137"/>
      <c r="P74" s="137"/>
      <c r="Q74" s="137"/>
      <c r="R74" s="50"/>
      <c r="T74" s="25"/>
      <c r="U74" s="26" t="s">
        <v>12</v>
      </c>
      <c r="V74" s="27">
        <v>0.105</v>
      </c>
      <c r="W74" s="27">
        <f>$V$74*$K$74</f>
        <v>5.25</v>
      </c>
      <c r="X74" s="27">
        <v>0.00013</v>
      </c>
      <c r="Y74" s="27">
        <f>$X$74*$K$74</f>
        <v>0.0065</v>
      </c>
      <c r="Z74" s="27">
        <v>0</v>
      </c>
      <c r="AA74" s="28">
        <f>$Z$74*$K$74</f>
        <v>0</v>
      </c>
    </row>
    <row r="75" spans="1:27" s="3" customFormat="1" ht="27" customHeight="1">
      <c r="A75" s="45"/>
      <c r="B75" s="49"/>
      <c r="C75" s="77" t="s">
        <v>115</v>
      </c>
      <c r="D75" s="77" t="s">
        <v>55</v>
      </c>
      <c r="E75" s="78" t="s">
        <v>116</v>
      </c>
      <c r="F75" s="138" t="s">
        <v>117</v>
      </c>
      <c r="G75" s="137"/>
      <c r="H75" s="137"/>
      <c r="I75" s="137"/>
      <c r="J75" s="79" t="s">
        <v>58</v>
      </c>
      <c r="K75" s="80">
        <v>87.55</v>
      </c>
      <c r="L75" s="134"/>
      <c r="M75" s="135"/>
      <c r="N75" s="136">
        <f>ROUND($L$75*$K$75,2)</f>
        <v>0</v>
      </c>
      <c r="O75" s="137"/>
      <c r="P75" s="137"/>
      <c r="Q75" s="137"/>
      <c r="R75" s="50"/>
      <c r="T75" s="25"/>
      <c r="U75" s="26" t="s">
        <v>12</v>
      </c>
      <c r="V75" s="27">
        <v>0.308</v>
      </c>
      <c r="W75" s="27">
        <f>$V$75*$K$75</f>
        <v>26.9654</v>
      </c>
      <c r="X75" s="27">
        <v>4E-05</v>
      </c>
      <c r="Y75" s="27">
        <f>$X$75*$K$75</f>
        <v>0.0035020000000000003</v>
      </c>
      <c r="Z75" s="27">
        <v>0</v>
      </c>
      <c r="AA75" s="28">
        <f>$Z$75*$K$75</f>
        <v>0</v>
      </c>
    </row>
    <row r="76" spans="1:27" s="3" customFormat="1" ht="25.5" customHeight="1">
      <c r="A76" s="45"/>
      <c r="B76" s="49"/>
      <c r="C76" s="77" t="s">
        <v>0</v>
      </c>
      <c r="D76" s="77" t="s">
        <v>55</v>
      </c>
      <c r="E76" s="78" t="s">
        <v>118</v>
      </c>
      <c r="F76" s="138" t="s">
        <v>119</v>
      </c>
      <c r="G76" s="137"/>
      <c r="H76" s="137"/>
      <c r="I76" s="137"/>
      <c r="J76" s="79" t="s">
        <v>105</v>
      </c>
      <c r="K76" s="80">
        <v>1</v>
      </c>
      <c r="L76" s="134"/>
      <c r="M76" s="135"/>
      <c r="N76" s="136">
        <f>ROUND($L$76*$K$76,2)</f>
        <v>0</v>
      </c>
      <c r="O76" s="137"/>
      <c r="P76" s="137"/>
      <c r="Q76" s="137"/>
      <c r="R76" s="50"/>
      <c r="T76" s="25"/>
      <c r="U76" s="26" t="s">
        <v>12</v>
      </c>
      <c r="V76" s="27">
        <v>0.308</v>
      </c>
      <c r="W76" s="27">
        <f>$V$76*$K$76</f>
        <v>0.308</v>
      </c>
      <c r="X76" s="27">
        <v>4E-05</v>
      </c>
      <c r="Y76" s="27">
        <f>$X$76*$K$76</f>
        <v>4E-05</v>
      </c>
      <c r="Z76" s="27">
        <v>0</v>
      </c>
      <c r="AA76" s="28">
        <f>$Z$76*$K$76</f>
        <v>0</v>
      </c>
    </row>
    <row r="77" spans="1:27" s="3" customFormat="1" ht="26.25" customHeight="1">
      <c r="A77" s="45"/>
      <c r="B77" s="49"/>
      <c r="C77" s="77" t="s">
        <v>120</v>
      </c>
      <c r="D77" s="77" t="s">
        <v>55</v>
      </c>
      <c r="E77" s="78" t="s">
        <v>121</v>
      </c>
      <c r="F77" s="138" t="s">
        <v>122</v>
      </c>
      <c r="G77" s="137"/>
      <c r="H77" s="137"/>
      <c r="I77" s="137"/>
      <c r="J77" s="79" t="s">
        <v>58</v>
      </c>
      <c r="K77" s="80">
        <v>8.5</v>
      </c>
      <c r="L77" s="134"/>
      <c r="M77" s="135"/>
      <c r="N77" s="136">
        <f>ROUND($L$77*$K$77,2)</f>
        <v>0</v>
      </c>
      <c r="O77" s="137"/>
      <c r="P77" s="137"/>
      <c r="Q77" s="137"/>
      <c r="R77" s="50"/>
      <c r="S77" s="116"/>
      <c r="T77" s="25"/>
      <c r="U77" s="26"/>
      <c r="V77" s="27"/>
      <c r="W77" s="27"/>
      <c r="X77" s="27"/>
      <c r="Y77" s="27"/>
      <c r="Z77" s="27"/>
      <c r="AA77" s="28"/>
    </row>
    <row r="78" spans="1:27" s="3" customFormat="1" ht="27" customHeight="1">
      <c r="A78" s="45"/>
      <c r="B78" s="49"/>
      <c r="C78" s="77" t="s">
        <v>123</v>
      </c>
      <c r="D78" s="77" t="s">
        <v>55</v>
      </c>
      <c r="E78" s="78" t="s">
        <v>124</v>
      </c>
      <c r="F78" s="138" t="s">
        <v>125</v>
      </c>
      <c r="G78" s="137"/>
      <c r="H78" s="137"/>
      <c r="I78" s="137"/>
      <c r="J78" s="79" t="s">
        <v>79</v>
      </c>
      <c r="K78" s="80">
        <v>12.6</v>
      </c>
      <c r="L78" s="134"/>
      <c r="M78" s="135"/>
      <c r="N78" s="136">
        <f>ROUND($L$78*$K$78,2)</f>
        <v>0</v>
      </c>
      <c r="O78" s="137"/>
      <c r="P78" s="137"/>
      <c r="Q78" s="137"/>
      <c r="R78" s="50"/>
      <c r="T78" s="25"/>
      <c r="U78" s="26" t="s">
        <v>12</v>
      </c>
      <c r="V78" s="27">
        <v>0.295</v>
      </c>
      <c r="W78" s="27">
        <f>$V$78*$K$78</f>
        <v>3.7169999999999996</v>
      </c>
      <c r="X78" s="27">
        <v>0</v>
      </c>
      <c r="Y78" s="27">
        <f>$X$78*$K$78</f>
        <v>0</v>
      </c>
      <c r="Z78" s="27">
        <v>0.006</v>
      </c>
      <c r="AA78" s="28">
        <f>$Z$78*$K$78</f>
        <v>0.0756</v>
      </c>
    </row>
    <row r="79" spans="1:27" s="3" customFormat="1" ht="27" customHeight="1">
      <c r="A79" s="45"/>
      <c r="B79" s="49"/>
      <c r="C79" s="77" t="s">
        <v>126</v>
      </c>
      <c r="D79" s="77" t="s">
        <v>55</v>
      </c>
      <c r="E79" s="78" t="s">
        <v>127</v>
      </c>
      <c r="F79" s="138" t="s">
        <v>128</v>
      </c>
      <c r="G79" s="137"/>
      <c r="H79" s="137"/>
      <c r="I79" s="137"/>
      <c r="J79" s="79" t="s">
        <v>79</v>
      </c>
      <c r="K79" s="80">
        <v>5.2</v>
      </c>
      <c r="L79" s="134"/>
      <c r="M79" s="135"/>
      <c r="N79" s="136">
        <f>ROUND($L$79*$K$79,2)</f>
        <v>0</v>
      </c>
      <c r="O79" s="137"/>
      <c r="P79" s="137"/>
      <c r="Q79" s="137"/>
      <c r="R79" s="50"/>
      <c r="T79" s="25"/>
      <c r="U79" s="26" t="s">
        <v>12</v>
      </c>
      <c r="V79" s="27">
        <v>0.342</v>
      </c>
      <c r="W79" s="27">
        <f>$V$79*$K$79</f>
        <v>1.7784000000000002</v>
      </c>
      <c r="X79" s="27">
        <v>0</v>
      </c>
      <c r="Y79" s="27">
        <f>$X$79*$K$79</f>
        <v>0</v>
      </c>
      <c r="Z79" s="27">
        <v>0.018</v>
      </c>
      <c r="AA79" s="28">
        <f>$Z$79*$K$79</f>
        <v>0.0936</v>
      </c>
    </row>
    <row r="80" spans="1:27" s="3" customFormat="1" ht="27" customHeight="1">
      <c r="A80" s="45"/>
      <c r="B80" s="49"/>
      <c r="C80" s="77" t="s">
        <v>129</v>
      </c>
      <c r="D80" s="77" t="s">
        <v>55</v>
      </c>
      <c r="E80" s="78" t="s">
        <v>130</v>
      </c>
      <c r="F80" s="138" t="s">
        <v>131</v>
      </c>
      <c r="G80" s="137"/>
      <c r="H80" s="137"/>
      <c r="I80" s="137"/>
      <c r="J80" s="79" t="s">
        <v>79</v>
      </c>
      <c r="K80" s="80">
        <v>73.2</v>
      </c>
      <c r="L80" s="134"/>
      <c r="M80" s="135"/>
      <c r="N80" s="136">
        <f>ROUND($L$80*$K$80,2)</f>
        <v>0</v>
      </c>
      <c r="O80" s="137"/>
      <c r="P80" s="137"/>
      <c r="Q80" s="137"/>
      <c r="R80" s="50"/>
      <c r="T80" s="25"/>
      <c r="U80" s="26" t="s">
        <v>12</v>
      </c>
      <c r="V80" s="27">
        <v>0.12</v>
      </c>
      <c r="W80" s="27">
        <f>$V$80*$K$80</f>
        <v>8.784</v>
      </c>
      <c r="X80" s="27">
        <v>0</v>
      </c>
      <c r="Y80" s="27">
        <f>$X$80*$K$80</f>
        <v>0</v>
      </c>
      <c r="Z80" s="27">
        <v>0.002</v>
      </c>
      <c r="AA80" s="28">
        <f>$Z$80*$K$80</f>
        <v>0.1464</v>
      </c>
    </row>
    <row r="81" spans="1:27" s="3" customFormat="1" ht="27" customHeight="1">
      <c r="A81" s="45"/>
      <c r="B81" s="49"/>
      <c r="C81" s="77" t="s">
        <v>132</v>
      </c>
      <c r="D81" s="77" t="s">
        <v>55</v>
      </c>
      <c r="E81" s="78" t="s">
        <v>133</v>
      </c>
      <c r="F81" s="138" t="s">
        <v>134</v>
      </c>
      <c r="G81" s="137"/>
      <c r="H81" s="137"/>
      <c r="I81" s="137"/>
      <c r="J81" s="79" t="s">
        <v>58</v>
      </c>
      <c r="K81" s="80">
        <v>25.965</v>
      </c>
      <c r="L81" s="134"/>
      <c r="M81" s="135"/>
      <c r="N81" s="136">
        <f>ROUND($L$81*$K$81,2)</f>
        <v>0</v>
      </c>
      <c r="O81" s="137"/>
      <c r="P81" s="137"/>
      <c r="Q81" s="137"/>
      <c r="R81" s="50"/>
      <c r="T81" s="25"/>
      <c r="U81" s="26" t="s">
        <v>12</v>
      </c>
      <c r="V81" s="27">
        <v>0.03</v>
      </c>
      <c r="W81" s="27">
        <f>$V$81*$K$81</f>
        <v>0.7789499999999999</v>
      </c>
      <c r="X81" s="27">
        <v>0</v>
      </c>
      <c r="Y81" s="27">
        <f>$X$81*$K$81</f>
        <v>0</v>
      </c>
      <c r="Z81" s="27">
        <v>0.004</v>
      </c>
      <c r="AA81" s="28">
        <f>$Z$81*$K$81</f>
        <v>0.10386000000000001</v>
      </c>
    </row>
    <row r="82" spans="1:27" s="3" customFormat="1" ht="27" customHeight="1">
      <c r="A82" s="45"/>
      <c r="B82" s="49"/>
      <c r="C82" s="77" t="s">
        <v>135</v>
      </c>
      <c r="D82" s="77" t="s">
        <v>55</v>
      </c>
      <c r="E82" s="78" t="s">
        <v>136</v>
      </c>
      <c r="F82" s="138" t="s">
        <v>137</v>
      </c>
      <c r="G82" s="137"/>
      <c r="H82" s="137"/>
      <c r="I82" s="137"/>
      <c r="J82" s="79" t="s">
        <v>58</v>
      </c>
      <c r="K82" s="80">
        <v>35.82</v>
      </c>
      <c r="L82" s="134"/>
      <c r="M82" s="135"/>
      <c r="N82" s="136">
        <f>ROUND($L$82*$K$82,2)</f>
        <v>0</v>
      </c>
      <c r="O82" s="137"/>
      <c r="P82" s="137"/>
      <c r="Q82" s="137"/>
      <c r="R82" s="50"/>
      <c r="T82" s="25"/>
      <c r="U82" s="26" t="s">
        <v>12</v>
      </c>
      <c r="V82" s="27">
        <v>0.3</v>
      </c>
      <c r="W82" s="27">
        <f>$V$82*$K$82</f>
        <v>10.746</v>
      </c>
      <c r="X82" s="27">
        <v>0</v>
      </c>
      <c r="Y82" s="27">
        <f>$X$82*$K$82</f>
        <v>0</v>
      </c>
      <c r="Z82" s="27">
        <v>0.068</v>
      </c>
      <c r="AA82" s="28">
        <f>$Z$82*$K$82</f>
        <v>2.43576</v>
      </c>
    </row>
    <row r="83" spans="1:27" s="21" customFormat="1" ht="30.75" customHeight="1">
      <c r="A83" s="72"/>
      <c r="B83" s="73"/>
      <c r="C83" s="72"/>
      <c r="D83" s="76" t="s">
        <v>21</v>
      </c>
      <c r="E83" s="72"/>
      <c r="F83" s="72"/>
      <c r="G83" s="72"/>
      <c r="H83" s="72"/>
      <c r="I83" s="72"/>
      <c r="J83" s="72"/>
      <c r="K83" s="72"/>
      <c r="L83" s="72"/>
      <c r="M83" s="72"/>
      <c r="N83" s="164">
        <f>SUM(N84:Q86)</f>
        <v>0</v>
      </c>
      <c r="O83" s="163"/>
      <c r="P83" s="163"/>
      <c r="Q83" s="163"/>
      <c r="R83" s="75"/>
      <c r="T83" s="22"/>
      <c r="W83" s="23">
        <f>SUM($W$84:$W$86)</f>
        <v>3.455</v>
      </c>
      <c r="Y83" s="23">
        <f>SUM($Y$84:$Y$86)</f>
        <v>0</v>
      </c>
      <c r="AA83" s="24">
        <f>SUM($AA$84:$AA$86)</f>
        <v>0</v>
      </c>
    </row>
    <row r="84" spans="1:27" s="3" customFormat="1" ht="39" customHeight="1">
      <c r="A84" s="45"/>
      <c r="B84" s="49"/>
      <c r="C84" s="77" t="s">
        <v>138</v>
      </c>
      <c r="D84" s="77" t="s">
        <v>55</v>
      </c>
      <c r="E84" s="78" t="s">
        <v>139</v>
      </c>
      <c r="F84" s="138" t="s">
        <v>140</v>
      </c>
      <c r="G84" s="137"/>
      <c r="H84" s="137"/>
      <c r="I84" s="137"/>
      <c r="J84" s="79" t="s">
        <v>105</v>
      </c>
      <c r="K84" s="80">
        <v>1</v>
      </c>
      <c r="L84" s="134"/>
      <c r="M84" s="135"/>
      <c r="N84" s="136">
        <f>ROUND($L$84*$K$84,2)</f>
        <v>0</v>
      </c>
      <c r="O84" s="137"/>
      <c r="P84" s="137"/>
      <c r="Q84" s="137"/>
      <c r="R84" s="50"/>
      <c r="S84" s="117"/>
      <c r="T84" s="25"/>
      <c r="U84" s="26" t="s">
        <v>12</v>
      </c>
      <c r="V84" s="27">
        <v>3.33</v>
      </c>
      <c r="W84" s="27">
        <f>$V$84*$K$84</f>
        <v>3.33</v>
      </c>
      <c r="X84" s="27">
        <v>0</v>
      </c>
      <c r="Y84" s="27">
        <f>$X$84*$K$84</f>
        <v>0</v>
      </c>
      <c r="Z84" s="27">
        <v>0</v>
      </c>
      <c r="AA84" s="28">
        <f>$Z$84*$K$84</f>
        <v>0</v>
      </c>
    </row>
    <row r="85" spans="1:27" s="3" customFormat="1" ht="27" customHeight="1">
      <c r="A85" s="45"/>
      <c r="B85" s="49"/>
      <c r="C85" s="77" t="s">
        <v>142</v>
      </c>
      <c r="D85" s="77" t="s">
        <v>55</v>
      </c>
      <c r="E85" s="78" t="s">
        <v>143</v>
      </c>
      <c r="F85" s="138" t="s">
        <v>488</v>
      </c>
      <c r="G85" s="137"/>
      <c r="H85" s="137"/>
      <c r="I85" s="137"/>
      <c r="J85" s="79" t="s">
        <v>105</v>
      </c>
      <c r="K85" s="80">
        <v>1</v>
      </c>
      <c r="L85" s="134"/>
      <c r="M85" s="135"/>
      <c r="N85" s="136">
        <f>ROUND($L$85*$K$85,2)</f>
        <v>0</v>
      </c>
      <c r="O85" s="137"/>
      <c r="P85" s="137"/>
      <c r="Q85" s="137"/>
      <c r="R85" s="50"/>
      <c r="T85" s="25"/>
      <c r="U85" s="26" t="s">
        <v>12</v>
      </c>
      <c r="V85" s="27">
        <v>0.125</v>
      </c>
      <c r="W85" s="27">
        <f>$V$85*$K$85</f>
        <v>0.125</v>
      </c>
      <c r="X85" s="27">
        <v>0</v>
      </c>
      <c r="Y85" s="27">
        <f>$X$85*$K$85</f>
        <v>0</v>
      </c>
      <c r="Z85" s="27">
        <v>0</v>
      </c>
      <c r="AA85" s="28">
        <f>$Z$85*$K$85</f>
        <v>0</v>
      </c>
    </row>
    <row r="86" spans="1:27" s="3" customFormat="1" ht="27" customHeight="1">
      <c r="A86" s="45"/>
      <c r="B86" s="49"/>
      <c r="C86" s="77" t="s">
        <v>144</v>
      </c>
      <c r="D86" s="77" t="s">
        <v>55</v>
      </c>
      <c r="E86" s="78" t="s">
        <v>145</v>
      </c>
      <c r="F86" s="138" t="s">
        <v>146</v>
      </c>
      <c r="G86" s="137"/>
      <c r="H86" s="137"/>
      <c r="I86" s="137"/>
      <c r="J86" s="79" t="s">
        <v>105</v>
      </c>
      <c r="K86" s="80">
        <v>1</v>
      </c>
      <c r="L86" s="134"/>
      <c r="M86" s="135"/>
      <c r="N86" s="136">
        <f>ROUND($L$86*$K$86,2)</f>
        <v>0</v>
      </c>
      <c r="O86" s="137"/>
      <c r="P86" s="137"/>
      <c r="Q86" s="137"/>
      <c r="R86" s="50"/>
      <c r="T86" s="25"/>
      <c r="U86" s="26" t="s">
        <v>12</v>
      </c>
      <c r="V86" s="27">
        <v>0</v>
      </c>
      <c r="W86" s="27">
        <f>$V$86*$K$86</f>
        <v>0</v>
      </c>
      <c r="X86" s="27">
        <v>0</v>
      </c>
      <c r="Y86" s="27">
        <f>$X$86*$K$86</f>
        <v>0</v>
      </c>
      <c r="Z86" s="27">
        <v>0</v>
      </c>
      <c r="AA86" s="28">
        <f>$Z$86*$K$86</f>
        <v>0</v>
      </c>
    </row>
    <row r="87" spans="1:27" s="21" customFormat="1" ht="30.75" customHeight="1">
      <c r="A87" s="72"/>
      <c r="B87" s="73"/>
      <c r="C87" s="72"/>
      <c r="D87" s="76" t="s">
        <v>22</v>
      </c>
      <c r="E87" s="72"/>
      <c r="F87" s="72"/>
      <c r="G87" s="72"/>
      <c r="H87" s="72"/>
      <c r="I87" s="72"/>
      <c r="J87" s="72"/>
      <c r="K87" s="72"/>
      <c r="L87" s="72"/>
      <c r="M87" s="72"/>
      <c r="N87" s="164">
        <f>N88</f>
        <v>0</v>
      </c>
      <c r="O87" s="163"/>
      <c r="P87" s="163"/>
      <c r="Q87" s="163"/>
      <c r="R87" s="75"/>
      <c r="T87" s="22"/>
      <c r="W87" s="23">
        <f>$W$88</f>
        <v>0.399</v>
      </c>
      <c r="Y87" s="23">
        <f>$Y$88</f>
        <v>0</v>
      </c>
      <c r="AA87" s="24">
        <f>$AA$88</f>
        <v>0</v>
      </c>
    </row>
    <row r="88" spans="1:27" s="3" customFormat="1" ht="15.75" customHeight="1">
      <c r="A88" s="45"/>
      <c r="B88" s="49"/>
      <c r="C88" s="77" t="s">
        <v>147</v>
      </c>
      <c r="D88" s="77" t="s">
        <v>55</v>
      </c>
      <c r="E88" s="78" t="s">
        <v>148</v>
      </c>
      <c r="F88" s="138" t="s">
        <v>149</v>
      </c>
      <c r="G88" s="137"/>
      <c r="H88" s="137"/>
      <c r="I88" s="137"/>
      <c r="J88" s="79" t="s">
        <v>105</v>
      </c>
      <c r="K88" s="80">
        <v>1</v>
      </c>
      <c r="L88" s="134"/>
      <c r="M88" s="135"/>
      <c r="N88" s="136">
        <f>ROUND($L$88*$K$88,2)</f>
        <v>0</v>
      </c>
      <c r="O88" s="137"/>
      <c r="P88" s="137"/>
      <c r="Q88" s="137"/>
      <c r="R88" s="50"/>
      <c r="T88" s="25"/>
      <c r="U88" s="26" t="s">
        <v>12</v>
      </c>
      <c r="V88" s="27">
        <v>0.399</v>
      </c>
      <c r="W88" s="27">
        <f>$V$88*$K$88</f>
        <v>0.399</v>
      </c>
      <c r="X88" s="27">
        <v>0</v>
      </c>
      <c r="Y88" s="27">
        <f>$X$88*$K$88</f>
        <v>0</v>
      </c>
      <c r="Z88" s="27">
        <v>0</v>
      </c>
      <c r="AA88" s="28">
        <f>$Z$88*$K$88</f>
        <v>0</v>
      </c>
    </row>
    <row r="89" spans="1:27" s="21" customFormat="1" ht="37.5" customHeight="1">
      <c r="A89" s="72"/>
      <c r="B89" s="73"/>
      <c r="C89" s="72"/>
      <c r="D89" s="74" t="s">
        <v>23</v>
      </c>
      <c r="E89" s="72"/>
      <c r="F89" s="72"/>
      <c r="G89" s="72"/>
      <c r="H89" s="72"/>
      <c r="I89" s="72"/>
      <c r="J89" s="72"/>
      <c r="K89" s="72"/>
      <c r="L89" s="72"/>
      <c r="M89" s="72"/>
      <c r="N89" s="162">
        <f>N90+N102+N110+N120+N130+N135+N149+N156+N159</f>
        <v>0</v>
      </c>
      <c r="O89" s="163"/>
      <c r="P89" s="163"/>
      <c r="Q89" s="163"/>
      <c r="R89" s="75"/>
      <c r="T89" s="22"/>
      <c r="W89" s="23">
        <f>$W$90+$W$102+$W$110+$W$120+$W$130+$W$135+$W$149+$W$156+$W$159</f>
        <v>110.398674</v>
      </c>
      <c r="Y89" s="23">
        <f>$Y$90+$Y$102+$Y$110+$Y$120+$Y$130+$Y$135+$Y$149+$Y$156+$Y$159</f>
        <v>1.3574694000000005</v>
      </c>
      <c r="AA89" s="24">
        <f>$AA$90+$AA$102+$AA$110+$AA$120+$AA$130+$AA$135+$AA$149+$AA$156+$AA$159</f>
        <v>0.55071975</v>
      </c>
    </row>
    <row r="90" spans="1:27" s="21" customFormat="1" ht="21" customHeight="1">
      <c r="A90" s="72"/>
      <c r="B90" s="73"/>
      <c r="C90" s="72"/>
      <c r="D90" s="76" t="s">
        <v>24</v>
      </c>
      <c r="E90" s="72"/>
      <c r="F90" s="72"/>
      <c r="G90" s="72"/>
      <c r="H90" s="72"/>
      <c r="I90" s="72"/>
      <c r="J90" s="72"/>
      <c r="K90" s="72"/>
      <c r="L90" s="72"/>
      <c r="M90" s="72"/>
      <c r="N90" s="164">
        <f>SUM(N91:Q101)</f>
        <v>0</v>
      </c>
      <c r="O90" s="163"/>
      <c r="P90" s="163"/>
      <c r="Q90" s="163"/>
      <c r="R90" s="75"/>
      <c r="T90" s="22"/>
      <c r="W90" s="23">
        <f>SUM($W$91:$W$101)</f>
        <v>3.712628</v>
      </c>
      <c r="Y90" s="23">
        <f>SUM($Y$91:$Y$101)</f>
        <v>0.0023020000000000002</v>
      </c>
      <c r="AA90" s="24">
        <f>SUM($AA$91:$AA$101)</f>
        <v>0</v>
      </c>
    </row>
    <row r="91" spans="1:27" s="3" customFormat="1" ht="15.75" customHeight="1">
      <c r="A91" s="45"/>
      <c r="B91" s="49"/>
      <c r="C91" s="77" t="s">
        <v>150</v>
      </c>
      <c r="D91" s="77" t="s">
        <v>55</v>
      </c>
      <c r="E91" s="78" t="s">
        <v>151</v>
      </c>
      <c r="F91" s="138" t="s">
        <v>152</v>
      </c>
      <c r="G91" s="137"/>
      <c r="H91" s="137"/>
      <c r="I91" s="137"/>
      <c r="J91" s="79" t="s">
        <v>98</v>
      </c>
      <c r="K91" s="80">
        <v>2</v>
      </c>
      <c r="L91" s="134"/>
      <c r="M91" s="135"/>
      <c r="N91" s="136">
        <f>ROUND($L$91*$K$91,2)</f>
        <v>0</v>
      </c>
      <c r="O91" s="137"/>
      <c r="P91" s="137"/>
      <c r="Q91" s="137"/>
      <c r="R91" s="50"/>
      <c r="T91" s="25"/>
      <c r="U91" s="26" t="s">
        <v>12</v>
      </c>
      <c r="V91" s="27">
        <v>0.015</v>
      </c>
      <c r="W91" s="27">
        <f>$V$91*$K$91</f>
        <v>0.03</v>
      </c>
      <c r="X91" s="27">
        <v>0</v>
      </c>
      <c r="Y91" s="27">
        <f>$X$91*$K$91</f>
        <v>0</v>
      </c>
      <c r="Z91" s="27">
        <v>0</v>
      </c>
      <c r="AA91" s="28">
        <f>$Z$91*$K$91</f>
        <v>0</v>
      </c>
    </row>
    <row r="92" spans="1:27" s="3" customFormat="1" ht="27" customHeight="1">
      <c r="A92" s="45"/>
      <c r="B92" s="49"/>
      <c r="C92" s="77" t="s">
        <v>153</v>
      </c>
      <c r="D92" s="77" t="s">
        <v>55</v>
      </c>
      <c r="E92" s="78" t="s">
        <v>154</v>
      </c>
      <c r="F92" s="138" t="s">
        <v>155</v>
      </c>
      <c r="G92" s="137"/>
      <c r="H92" s="137"/>
      <c r="I92" s="137"/>
      <c r="J92" s="79" t="s">
        <v>98</v>
      </c>
      <c r="K92" s="80">
        <v>4</v>
      </c>
      <c r="L92" s="134"/>
      <c r="M92" s="135"/>
      <c r="N92" s="136">
        <f>ROUND($L$92*$K$92,2)</f>
        <v>0</v>
      </c>
      <c r="O92" s="137"/>
      <c r="P92" s="137"/>
      <c r="Q92" s="137"/>
      <c r="R92" s="50"/>
      <c r="T92" s="25"/>
      <c r="U92" s="26" t="s">
        <v>12</v>
      </c>
      <c r="V92" s="27">
        <v>0.196</v>
      </c>
      <c r="W92" s="27">
        <f>$V$92*$K$92</f>
        <v>0.784</v>
      </c>
      <c r="X92" s="27">
        <v>3E-05</v>
      </c>
      <c r="Y92" s="27">
        <f>$X$92*$K$92</f>
        <v>0.00012</v>
      </c>
      <c r="Z92" s="27">
        <v>0</v>
      </c>
      <c r="AA92" s="28">
        <f>$Z$92*$K$92</f>
        <v>0</v>
      </c>
    </row>
    <row r="93" spans="1:27" s="3" customFormat="1" ht="27" customHeight="1">
      <c r="A93" s="45"/>
      <c r="B93" s="49"/>
      <c r="C93" s="81" t="s">
        <v>156</v>
      </c>
      <c r="D93" s="81" t="s">
        <v>99</v>
      </c>
      <c r="E93" s="82" t="s">
        <v>157</v>
      </c>
      <c r="F93" s="144" t="s">
        <v>158</v>
      </c>
      <c r="G93" s="158"/>
      <c r="H93" s="158"/>
      <c r="I93" s="158"/>
      <c r="J93" s="83" t="s">
        <v>98</v>
      </c>
      <c r="K93" s="84">
        <v>2</v>
      </c>
      <c r="L93" s="159"/>
      <c r="M93" s="160"/>
      <c r="N93" s="161">
        <f>ROUND($L$93*$K$93,2)</f>
        <v>0</v>
      </c>
      <c r="O93" s="137"/>
      <c r="P93" s="137"/>
      <c r="Q93" s="137"/>
      <c r="R93" s="50"/>
      <c r="T93" s="25"/>
      <c r="U93" s="26" t="s">
        <v>12</v>
      </c>
      <c r="V93" s="27">
        <v>0</v>
      </c>
      <c r="W93" s="27">
        <f>$V$93*$K$93</f>
        <v>0</v>
      </c>
      <c r="X93" s="27">
        <v>8E-05</v>
      </c>
      <c r="Y93" s="27">
        <f>$X$93*$K$93</f>
        <v>0.00016</v>
      </c>
      <c r="Z93" s="27">
        <v>0</v>
      </c>
      <c r="AA93" s="28">
        <f>$Z$93*$K$93</f>
        <v>0</v>
      </c>
    </row>
    <row r="94" spans="1:27" s="3" customFormat="1" ht="15.75" customHeight="1">
      <c r="A94" s="45"/>
      <c r="B94" s="49"/>
      <c r="C94" s="81" t="s">
        <v>159</v>
      </c>
      <c r="D94" s="81" t="s">
        <v>99</v>
      </c>
      <c r="E94" s="82" t="s">
        <v>160</v>
      </c>
      <c r="F94" s="144" t="s">
        <v>161</v>
      </c>
      <c r="G94" s="158"/>
      <c r="H94" s="158"/>
      <c r="I94" s="158"/>
      <c r="J94" s="83" t="s">
        <v>98</v>
      </c>
      <c r="K94" s="84">
        <v>2</v>
      </c>
      <c r="L94" s="159"/>
      <c r="M94" s="160"/>
      <c r="N94" s="161">
        <f>ROUND($L$94*$K$94,2)</f>
        <v>0</v>
      </c>
      <c r="O94" s="137"/>
      <c r="P94" s="137"/>
      <c r="Q94" s="137"/>
      <c r="R94" s="50"/>
      <c r="T94" s="25"/>
      <c r="U94" s="26" t="s">
        <v>12</v>
      </c>
      <c r="V94" s="27">
        <v>0</v>
      </c>
      <c r="W94" s="27">
        <f>$V$94*$K$94</f>
        <v>0</v>
      </c>
      <c r="X94" s="27">
        <v>1E-05</v>
      </c>
      <c r="Y94" s="27">
        <f>$X$94*$K$94</f>
        <v>2E-05</v>
      </c>
      <c r="Z94" s="27">
        <v>0</v>
      </c>
      <c r="AA94" s="28">
        <f>$Z$94*$K$94</f>
        <v>0</v>
      </c>
    </row>
    <row r="95" spans="1:27" s="3" customFormat="1" ht="27" customHeight="1">
      <c r="A95" s="45"/>
      <c r="B95" s="49"/>
      <c r="C95" s="77" t="s">
        <v>162</v>
      </c>
      <c r="D95" s="77" t="s">
        <v>55</v>
      </c>
      <c r="E95" s="78" t="s">
        <v>163</v>
      </c>
      <c r="F95" s="138" t="s">
        <v>164</v>
      </c>
      <c r="G95" s="137"/>
      <c r="H95" s="137"/>
      <c r="I95" s="137"/>
      <c r="J95" s="79" t="s">
        <v>79</v>
      </c>
      <c r="K95" s="80">
        <v>2.6</v>
      </c>
      <c r="L95" s="134"/>
      <c r="M95" s="135"/>
      <c r="N95" s="136">
        <f>ROUND($L$95*$K$95,2)</f>
        <v>0</v>
      </c>
      <c r="O95" s="137"/>
      <c r="P95" s="137"/>
      <c r="Q95" s="137"/>
      <c r="R95" s="50"/>
      <c r="T95" s="25"/>
      <c r="U95" s="26" t="s">
        <v>12</v>
      </c>
      <c r="V95" s="27">
        <v>0.556</v>
      </c>
      <c r="W95" s="27">
        <f>$V$95*$K$95</f>
        <v>1.4456000000000002</v>
      </c>
      <c r="X95" s="27">
        <v>0.0004</v>
      </c>
      <c r="Y95" s="27">
        <f>$X$95*$K$95</f>
        <v>0.0010400000000000001</v>
      </c>
      <c r="Z95" s="27">
        <v>0</v>
      </c>
      <c r="AA95" s="28">
        <f>$Z$95*$K$95</f>
        <v>0</v>
      </c>
    </row>
    <row r="96" spans="1:27" s="3" customFormat="1" ht="39" customHeight="1">
      <c r="A96" s="45"/>
      <c r="B96" s="49"/>
      <c r="C96" s="77" t="s">
        <v>165</v>
      </c>
      <c r="D96" s="77" t="s">
        <v>55</v>
      </c>
      <c r="E96" s="78" t="s">
        <v>166</v>
      </c>
      <c r="F96" s="138" t="s">
        <v>167</v>
      </c>
      <c r="G96" s="137"/>
      <c r="H96" s="137"/>
      <c r="I96" s="137"/>
      <c r="J96" s="79" t="s">
        <v>79</v>
      </c>
      <c r="K96" s="80">
        <v>2.6</v>
      </c>
      <c r="L96" s="134"/>
      <c r="M96" s="135"/>
      <c r="N96" s="136">
        <f>ROUND($L$96*$K$96,2)</f>
        <v>0</v>
      </c>
      <c r="O96" s="137"/>
      <c r="P96" s="137"/>
      <c r="Q96" s="137"/>
      <c r="R96" s="50"/>
      <c r="T96" s="25"/>
      <c r="U96" s="26" t="s">
        <v>12</v>
      </c>
      <c r="V96" s="27">
        <v>0.106</v>
      </c>
      <c r="W96" s="27">
        <f>$V$96*$K$96</f>
        <v>0.2756</v>
      </c>
      <c r="X96" s="27">
        <v>7E-05</v>
      </c>
      <c r="Y96" s="27">
        <f>$X$96*$K$96</f>
        <v>0.00018199999999999998</v>
      </c>
      <c r="Z96" s="27">
        <v>0</v>
      </c>
      <c r="AA96" s="28">
        <f>$Z$96*$K$96</f>
        <v>0</v>
      </c>
    </row>
    <row r="97" spans="1:27" s="3" customFormat="1" ht="27" customHeight="1">
      <c r="A97" s="45"/>
      <c r="B97" s="49"/>
      <c r="C97" s="77" t="s">
        <v>168</v>
      </c>
      <c r="D97" s="77" t="s">
        <v>55</v>
      </c>
      <c r="E97" s="78" t="s">
        <v>169</v>
      </c>
      <c r="F97" s="138" t="s">
        <v>170</v>
      </c>
      <c r="G97" s="137"/>
      <c r="H97" s="137"/>
      <c r="I97" s="137"/>
      <c r="J97" s="79" t="s">
        <v>98</v>
      </c>
      <c r="K97" s="80">
        <v>2</v>
      </c>
      <c r="L97" s="134"/>
      <c r="M97" s="135"/>
      <c r="N97" s="136">
        <f>ROUND($L$97*$K$97,2)</f>
        <v>0</v>
      </c>
      <c r="O97" s="137"/>
      <c r="P97" s="137"/>
      <c r="Q97" s="137"/>
      <c r="R97" s="50"/>
      <c r="T97" s="25"/>
      <c r="U97" s="26" t="s">
        <v>12</v>
      </c>
      <c r="V97" s="27">
        <v>0.165</v>
      </c>
      <c r="W97" s="27">
        <f>$V$97*$K$97</f>
        <v>0.33</v>
      </c>
      <c r="X97" s="27">
        <v>0</v>
      </c>
      <c r="Y97" s="27">
        <f>$X$97*$K$97</f>
        <v>0</v>
      </c>
      <c r="Z97" s="27">
        <v>0</v>
      </c>
      <c r="AA97" s="28">
        <f>$Z$97*$K$97</f>
        <v>0</v>
      </c>
    </row>
    <row r="98" spans="1:27" s="3" customFormat="1" ht="15.75" customHeight="1">
      <c r="A98" s="45"/>
      <c r="B98" s="49"/>
      <c r="C98" s="77" t="s">
        <v>171</v>
      </c>
      <c r="D98" s="77" t="s">
        <v>55</v>
      </c>
      <c r="E98" s="78" t="s">
        <v>172</v>
      </c>
      <c r="F98" s="138" t="s">
        <v>173</v>
      </c>
      <c r="G98" s="137"/>
      <c r="H98" s="137"/>
      <c r="I98" s="137"/>
      <c r="J98" s="79" t="s">
        <v>174</v>
      </c>
      <c r="K98" s="80">
        <v>1</v>
      </c>
      <c r="L98" s="134"/>
      <c r="M98" s="135"/>
      <c r="N98" s="136">
        <f>ROUND($L$98*$K$98,2)</f>
        <v>0</v>
      </c>
      <c r="O98" s="137"/>
      <c r="P98" s="137"/>
      <c r="Q98" s="137"/>
      <c r="R98" s="50"/>
      <c r="T98" s="25"/>
      <c r="U98" s="26" t="s">
        <v>12</v>
      </c>
      <c r="V98" s="27">
        <v>0.457</v>
      </c>
      <c r="W98" s="27">
        <f>$V$98*$K$98</f>
        <v>0.457</v>
      </c>
      <c r="X98" s="27">
        <v>0.00026</v>
      </c>
      <c r="Y98" s="27">
        <f>$X$98*$K$98</f>
        <v>0.00026</v>
      </c>
      <c r="Z98" s="27">
        <v>0</v>
      </c>
      <c r="AA98" s="28">
        <f>$Z$98*$K$98</f>
        <v>0</v>
      </c>
    </row>
    <row r="99" spans="1:27" s="3" customFormat="1" ht="15.75" customHeight="1">
      <c r="A99" s="45"/>
      <c r="B99" s="49"/>
      <c r="C99" s="77" t="s">
        <v>175</v>
      </c>
      <c r="D99" s="77" t="s">
        <v>55</v>
      </c>
      <c r="E99" s="78" t="s">
        <v>176</v>
      </c>
      <c r="F99" s="138" t="s">
        <v>177</v>
      </c>
      <c r="G99" s="137"/>
      <c r="H99" s="137"/>
      <c r="I99" s="137"/>
      <c r="J99" s="79" t="s">
        <v>79</v>
      </c>
      <c r="K99" s="80">
        <v>2.6</v>
      </c>
      <c r="L99" s="134"/>
      <c r="M99" s="135"/>
      <c r="N99" s="136">
        <f>ROUND($L$99*$K$99,2)</f>
        <v>0</v>
      </c>
      <c r="O99" s="137"/>
      <c r="P99" s="137"/>
      <c r="Q99" s="137"/>
      <c r="R99" s="50"/>
      <c r="T99" s="25"/>
      <c r="U99" s="26" t="s">
        <v>12</v>
      </c>
      <c r="V99" s="27">
        <v>0.067</v>
      </c>
      <c r="W99" s="27">
        <f>$V$99*$K$99</f>
        <v>0.17420000000000002</v>
      </c>
      <c r="X99" s="27">
        <v>0.00019</v>
      </c>
      <c r="Y99" s="27">
        <f>$X$99*$K$99</f>
        <v>0.0004940000000000001</v>
      </c>
      <c r="Z99" s="27">
        <v>0</v>
      </c>
      <c r="AA99" s="28">
        <f>$Z$99*$K$99</f>
        <v>0</v>
      </c>
    </row>
    <row r="100" spans="1:27" s="3" customFormat="1" ht="27" customHeight="1">
      <c r="A100" s="45"/>
      <c r="B100" s="49"/>
      <c r="C100" s="77" t="s">
        <v>178</v>
      </c>
      <c r="D100" s="77" t="s">
        <v>55</v>
      </c>
      <c r="E100" s="78" t="s">
        <v>179</v>
      </c>
      <c r="F100" s="138" t="s">
        <v>180</v>
      </c>
      <c r="G100" s="137"/>
      <c r="H100" s="137"/>
      <c r="I100" s="137"/>
      <c r="J100" s="79" t="s">
        <v>79</v>
      </c>
      <c r="K100" s="80">
        <v>2.6</v>
      </c>
      <c r="L100" s="134"/>
      <c r="M100" s="135"/>
      <c r="N100" s="136">
        <f>ROUND($L$100*$K$100,2)</f>
        <v>0</v>
      </c>
      <c r="O100" s="137"/>
      <c r="P100" s="137"/>
      <c r="Q100" s="137"/>
      <c r="R100" s="50"/>
      <c r="T100" s="25"/>
      <c r="U100" s="26" t="s">
        <v>12</v>
      </c>
      <c r="V100" s="27">
        <v>0.082</v>
      </c>
      <c r="W100" s="27">
        <f>$V$100*$K$100</f>
        <v>0.21320000000000003</v>
      </c>
      <c r="X100" s="27">
        <v>1E-05</v>
      </c>
      <c r="Y100" s="27">
        <f>$X$100*$K$100</f>
        <v>2.6000000000000002E-05</v>
      </c>
      <c r="Z100" s="27">
        <v>0</v>
      </c>
      <c r="AA100" s="28">
        <f>$Z$100*$K$100</f>
        <v>0</v>
      </c>
    </row>
    <row r="101" spans="1:27" s="3" customFormat="1" ht="27" customHeight="1">
      <c r="A101" s="45"/>
      <c r="B101" s="49"/>
      <c r="C101" s="77" t="s">
        <v>181</v>
      </c>
      <c r="D101" s="77" t="s">
        <v>55</v>
      </c>
      <c r="E101" s="78" t="s">
        <v>182</v>
      </c>
      <c r="F101" s="138" t="s">
        <v>426</v>
      </c>
      <c r="G101" s="137"/>
      <c r="H101" s="137"/>
      <c r="I101" s="137"/>
      <c r="J101" s="79" t="s">
        <v>141</v>
      </c>
      <c r="K101" s="80">
        <v>0.002</v>
      </c>
      <c r="L101" s="134"/>
      <c r="M101" s="135"/>
      <c r="N101" s="136">
        <f>ROUND($L$101*$K$101,2)</f>
        <v>0</v>
      </c>
      <c r="O101" s="137"/>
      <c r="P101" s="137"/>
      <c r="Q101" s="137"/>
      <c r="R101" s="50"/>
      <c r="T101" s="25"/>
      <c r="U101" s="26" t="s">
        <v>12</v>
      </c>
      <c r="V101" s="27">
        <v>1.514</v>
      </c>
      <c r="W101" s="27">
        <f>$V$101*$K$101</f>
        <v>0.003028</v>
      </c>
      <c r="X101" s="27">
        <v>0</v>
      </c>
      <c r="Y101" s="27">
        <f>$X$101*$K$101</f>
        <v>0</v>
      </c>
      <c r="Z101" s="27">
        <v>0</v>
      </c>
      <c r="AA101" s="28">
        <f>$Z$101*$K$101</f>
        <v>0</v>
      </c>
    </row>
    <row r="102" spans="1:27" s="21" customFormat="1" ht="30.75" customHeight="1">
      <c r="A102" s="72"/>
      <c r="B102" s="73"/>
      <c r="C102" s="72"/>
      <c r="D102" s="76" t="s">
        <v>473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164">
        <f>SUM(N103:Q109)</f>
        <v>0</v>
      </c>
      <c r="O102" s="163"/>
      <c r="P102" s="163"/>
      <c r="Q102" s="163"/>
      <c r="R102" s="75"/>
      <c r="T102" s="22"/>
      <c r="W102" s="23">
        <f>SUM($W$103:$W$109)</f>
        <v>3.3</v>
      </c>
      <c r="Y102" s="23">
        <f>SUM($Y$103:$Y$109)</f>
        <v>0.017679999999999998</v>
      </c>
      <c r="AA102" s="24">
        <f>SUM($AA$103:$AA$109)</f>
        <v>0</v>
      </c>
    </row>
    <row r="103" spans="1:27" s="3" customFormat="1" ht="39" customHeight="1">
      <c r="A103" s="45"/>
      <c r="B103" s="49"/>
      <c r="C103" s="77" t="s">
        <v>183</v>
      </c>
      <c r="D103" s="77" t="s">
        <v>55</v>
      </c>
      <c r="E103" s="78" t="s">
        <v>184</v>
      </c>
      <c r="F103" s="138" t="s">
        <v>185</v>
      </c>
      <c r="G103" s="137"/>
      <c r="H103" s="137"/>
      <c r="I103" s="137"/>
      <c r="J103" s="79" t="s">
        <v>186</v>
      </c>
      <c r="K103" s="80">
        <v>1</v>
      </c>
      <c r="L103" s="134"/>
      <c r="M103" s="135"/>
      <c r="N103" s="136">
        <f>ROUND($L$103*$K$103,2)</f>
        <v>0</v>
      </c>
      <c r="O103" s="137"/>
      <c r="P103" s="137"/>
      <c r="Q103" s="137"/>
      <c r="R103" s="50"/>
      <c r="T103" s="25"/>
      <c r="U103" s="26" t="s">
        <v>12</v>
      </c>
      <c r="V103" s="27">
        <v>0.85</v>
      </c>
      <c r="W103" s="27">
        <f>$V$103*$K$103</f>
        <v>0.85</v>
      </c>
      <c r="X103" s="27">
        <v>0.00494</v>
      </c>
      <c r="Y103" s="27">
        <f>$X$103*$K$103</f>
        <v>0.00494</v>
      </c>
      <c r="Z103" s="27">
        <v>0</v>
      </c>
      <c r="AA103" s="28">
        <f>$Z$103*$K$103</f>
        <v>0</v>
      </c>
    </row>
    <row r="104" spans="1:27" s="3" customFormat="1" ht="39.75" customHeight="1">
      <c r="A104" s="45"/>
      <c r="B104" s="49"/>
      <c r="C104" s="77" t="s">
        <v>474</v>
      </c>
      <c r="D104" s="77" t="s">
        <v>55</v>
      </c>
      <c r="E104" s="78" t="s">
        <v>187</v>
      </c>
      <c r="F104" s="138" t="s">
        <v>486</v>
      </c>
      <c r="G104" s="137"/>
      <c r="H104" s="137"/>
      <c r="I104" s="137"/>
      <c r="J104" s="79" t="s">
        <v>186</v>
      </c>
      <c r="K104" s="80">
        <v>1</v>
      </c>
      <c r="L104" s="134"/>
      <c r="M104" s="135"/>
      <c r="N104" s="136">
        <f>ROUND($L$104*$K$104,2)</f>
        <v>0</v>
      </c>
      <c r="O104" s="137"/>
      <c r="P104" s="137"/>
      <c r="Q104" s="137"/>
      <c r="R104" s="50"/>
      <c r="T104" s="25"/>
      <c r="U104" s="26" t="s">
        <v>12</v>
      </c>
      <c r="V104" s="27">
        <v>0.507</v>
      </c>
      <c r="W104" s="27">
        <f>$V$104*$K$104</f>
        <v>0.507</v>
      </c>
      <c r="X104" s="27">
        <v>0.01066</v>
      </c>
      <c r="Y104" s="27">
        <f>$X$104*$K$104</f>
        <v>0.01066</v>
      </c>
      <c r="Z104" s="27">
        <v>0</v>
      </c>
      <c r="AA104" s="28">
        <f>$Z$104*$K$104</f>
        <v>0</v>
      </c>
    </row>
    <row r="105" spans="1:27" s="3" customFormat="1" ht="27" customHeight="1">
      <c r="A105" s="45"/>
      <c r="B105" s="49"/>
      <c r="C105" s="77" t="s">
        <v>487</v>
      </c>
      <c r="D105" s="77" t="s">
        <v>55</v>
      </c>
      <c r="E105" s="78" t="s">
        <v>188</v>
      </c>
      <c r="F105" s="138" t="s">
        <v>189</v>
      </c>
      <c r="G105" s="137"/>
      <c r="H105" s="137"/>
      <c r="I105" s="137"/>
      <c r="J105" s="79" t="s">
        <v>186</v>
      </c>
      <c r="K105" s="80">
        <v>1</v>
      </c>
      <c r="L105" s="134"/>
      <c r="M105" s="135"/>
      <c r="N105" s="136">
        <f>ROUND($L$105*$K$105,2)</f>
        <v>0</v>
      </c>
      <c r="O105" s="137"/>
      <c r="P105" s="137"/>
      <c r="Q105" s="137"/>
      <c r="R105" s="50"/>
      <c r="T105" s="25"/>
      <c r="U105" s="26" t="s">
        <v>12</v>
      </c>
      <c r="V105" s="27">
        <v>0.2</v>
      </c>
      <c r="W105" s="27">
        <f>$V$105*$K$105</f>
        <v>0.2</v>
      </c>
      <c r="X105" s="27">
        <v>0.00208</v>
      </c>
      <c r="Y105" s="27">
        <f>$X$105*$K$105</f>
        <v>0.00208</v>
      </c>
      <c r="Z105" s="27">
        <v>0</v>
      </c>
      <c r="AA105" s="28">
        <f>$Z$105*$K$105</f>
        <v>0</v>
      </c>
    </row>
    <row r="106" spans="1:27" s="3" customFormat="1" ht="27" customHeight="1">
      <c r="A106" s="45"/>
      <c r="B106" s="49"/>
      <c r="C106" s="77">
        <v>45</v>
      </c>
      <c r="D106" s="77" t="s">
        <v>55</v>
      </c>
      <c r="E106" s="78" t="s">
        <v>475</v>
      </c>
      <c r="F106" s="138" t="s">
        <v>478</v>
      </c>
      <c r="G106" s="137"/>
      <c r="H106" s="137"/>
      <c r="I106" s="137"/>
      <c r="J106" s="79" t="s">
        <v>186</v>
      </c>
      <c r="K106" s="80">
        <v>2</v>
      </c>
      <c r="L106" s="134"/>
      <c r="M106" s="135"/>
      <c r="N106" s="136">
        <f>ROUND($L$106*$K$106,2)</f>
        <v>0</v>
      </c>
      <c r="O106" s="137"/>
      <c r="P106" s="137"/>
      <c r="Q106" s="137"/>
      <c r="R106" s="50"/>
      <c r="T106" s="25"/>
      <c r="U106" s="26"/>
      <c r="V106" s="27"/>
      <c r="W106" s="27"/>
      <c r="X106" s="27"/>
      <c r="Y106" s="27"/>
      <c r="Z106" s="27"/>
      <c r="AA106" s="28"/>
    </row>
    <row r="107" spans="1:27" s="3" customFormat="1" ht="27" customHeight="1">
      <c r="A107" s="45"/>
      <c r="B107" s="49"/>
      <c r="C107" s="77">
        <v>46</v>
      </c>
      <c r="D107" s="77" t="s">
        <v>55</v>
      </c>
      <c r="E107" s="78" t="s">
        <v>476</v>
      </c>
      <c r="F107" s="138" t="s">
        <v>479</v>
      </c>
      <c r="G107" s="137"/>
      <c r="H107" s="137"/>
      <c r="I107" s="137"/>
      <c r="J107" s="79" t="s">
        <v>186</v>
      </c>
      <c r="K107" s="80">
        <v>2</v>
      </c>
      <c r="L107" s="134"/>
      <c r="M107" s="135"/>
      <c r="N107" s="136">
        <f>ROUND($L$107*$K$107,2)</f>
        <v>0</v>
      </c>
      <c r="O107" s="137"/>
      <c r="P107" s="137"/>
      <c r="Q107" s="137"/>
      <c r="R107" s="50"/>
      <c r="T107" s="25"/>
      <c r="U107" s="26"/>
      <c r="V107" s="27"/>
      <c r="W107" s="27"/>
      <c r="X107" s="27"/>
      <c r="Y107" s="27"/>
      <c r="Z107" s="27"/>
      <c r="AA107" s="28"/>
    </row>
    <row r="108" spans="1:27" s="3" customFormat="1" ht="27" customHeight="1">
      <c r="A108" s="45"/>
      <c r="B108" s="49"/>
      <c r="C108" s="77">
        <v>47</v>
      </c>
      <c r="D108" s="77" t="s">
        <v>55</v>
      </c>
      <c r="E108" s="78" t="s">
        <v>477</v>
      </c>
      <c r="F108" s="138" t="s">
        <v>480</v>
      </c>
      <c r="G108" s="137"/>
      <c r="H108" s="137"/>
      <c r="I108" s="137"/>
      <c r="J108" s="79" t="s">
        <v>186</v>
      </c>
      <c r="K108" s="80">
        <v>2</v>
      </c>
      <c r="L108" s="134"/>
      <c r="M108" s="135"/>
      <c r="N108" s="136">
        <f>ROUND($L$108*$K$108,2)</f>
        <v>0</v>
      </c>
      <c r="O108" s="137"/>
      <c r="P108" s="137"/>
      <c r="Q108" s="137"/>
      <c r="R108" s="50"/>
      <c r="T108" s="25"/>
      <c r="U108" s="26"/>
      <c r="V108" s="27"/>
      <c r="W108" s="27"/>
      <c r="X108" s="27"/>
      <c r="Y108" s="27"/>
      <c r="Z108" s="27"/>
      <c r="AA108" s="28"/>
    </row>
    <row r="109" spans="1:27" s="3" customFormat="1" ht="27" customHeight="1">
      <c r="A109" s="45"/>
      <c r="B109" s="49"/>
      <c r="C109" s="77" t="s">
        <v>190</v>
      </c>
      <c r="D109" s="77" t="s">
        <v>55</v>
      </c>
      <c r="E109" s="78" t="s">
        <v>191</v>
      </c>
      <c r="F109" s="165" t="s">
        <v>489</v>
      </c>
      <c r="G109" s="137"/>
      <c r="H109" s="137"/>
      <c r="I109" s="137"/>
      <c r="J109" s="79" t="s">
        <v>105</v>
      </c>
      <c r="K109" s="80">
        <v>1</v>
      </c>
      <c r="L109" s="134"/>
      <c r="M109" s="135"/>
      <c r="N109" s="136">
        <f>ROUND($L$109*$K$109,2)</f>
        <v>0</v>
      </c>
      <c r="O109" s="137"/>
      <c r="P109" s="137"/>
      <c r="Q109" s="137"/>
      <c r="R109" s="50"/>
      <c r="T109" s="25"/>
      <c r="U109" s="26" t="s">
        <v>12</v>
      </c>
      <c r="V109" s="27">
        <v>1.743</v>
      </c>
      <c r="W109" s="27">
        <f>$V$109*$K$109</f>
        <v>1.743</v>
      </c>
      <c r="X109" s="27">
        <v>0</v>
      </c>
      <c r="Y109" s="27">
        <f>$X$109*$K$109</f>
        <v>0</v>
      </c>
      <c r="Z109" s="27">
        <v>0</v>
      </c>
      <c r="AA109" s="28">
        <f>$Z$109*$K$109</f>
        <v>0</v>
      </c>
    </row>
    <row r="110" spans="1:27" s="21" customFormat="1" ht="30.75" customHeight="1">
      <c r="A110" s="72"/>
      <c r="B110" s="73"/>
      <c r="C110" s="72"/>
      <c r="D110" s="76" t="s">
        <v>25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164">
        <f>SUM(N111:Q119)</f>
        <v>0</v>
      </c>
      <c r="O110" s="163"/>
      <c r="P110" s="163"/>
      <c r="Q110" s="163"/>
      <c r="R110" s="75"/>
      <c r="T110" s="22"/>
      <c r="W110" s="23">
        <f>SUM($W$111:$W$119)</f>
        <v>36.44934000000001</v>
      </c>
      <c r="Y110" s="23">
        <f>SUM($Y$111:$Y$119)</f>
        <v>0.8958070000000001</v>
      </c>
      <c r="AA110" s="24">
        <f>SUM($AA$111:$AA$119)</f>
        <v>0.4915746</v>
      </c>
    </row>
    <row r="111" spans="1:27" s="3" customFormat="1" ht="27" customHeight="1">
      <c r="A111" s="45"/>
      <c r="B111" s="49"/>
      <c r="C111" s="77" t="s">
        <v>192</v>
      </c>
      <c r="D111" s="77" t="s">
        <v>55</v>
      </c>
      <c r="E111" s="78" t="s">
        <v>193</v>
      </c>
      <c r="F111" s="138" t="s">
        <v>194</v>
      </c>
      <c r="G111" s="137"/>
      <c r="H111" s="137"/>
      <c r="I111" s="137"/>
      <c r="J111" s="79" t="s">
        <v>58</v>
      </c>
      <c r="K111" s="80">
        <v>15.5</v>
      </c>
      <c r="L111" s="134"/>
      <c r="M111" s="135"/>
      <c r="N111" s="136">
        <f>ROUND($L$111*$K$111,2)</f>
        <v>0</v>
      </c>
      <c r="O111" s="137"/>
      <c r="P111" s="137"/>
      <c r="Q111" s="137"/>
      <c r="R111" s="50"/>
      <c r="T111" s="25"/>
      <c r="U111" s="26" t="s">
        <v>12</v>
      </c>
      <c r="V111" s="27">
        <v>1.296</v>
      </c>
      <c r="W111" s="27">
        <f>$V$111*$K$111</f>
        <v>20.088</v>
      </c>
      <c r="X111" s="27">
        <v>0.04703</v>
      </c>
      <c r="Y111" s="27">
        <f>$X$111*$K$111</f>
        <v>0.7289650000000001</v>
      </c>
      <c r="Z111" s="27">
        <v>0</v>
      </c>
      <c r="AA111" s="28">
        <f>$Z$111*$K$111</f>
        <v>0</v>
      </c>
    </row>
    <row r="112" spans="1:27" s="3" customFormat="1" ht="15.75" customHeight="1">
      <c r="A112" s="45"/>
      <c r="B112" s="49"/>
      <c r="C112" s="81" t="s">
        <v>195</v>
      </c>
      <c r="D112" s="81" t="s">
        <v>99</v>
      </c>
      <c r="E112" s="82" t="s">
        <v>196</v>
      </c>
      <c r="F112" s="144" t="s">
        <v>197</v>
      </c>
      <c r="G112" s="158"/>
      <c r="H112" s="158"/>
      <c r="I112" s="158"/>
      <c r="J112" s="83" t="s">
        <v>79</v>
      </c>
      <c r="K112" s="84">
        <v>15</v>
      </c>
      <c r="L112" s="159"/>
      <c r="M112" s="160"/>
      <c r="N112" s="161">
        <f>ROUND($L$112*$K$112,2)</f>
        <v>0</v>
      </c>
      <c r="O112" s="137"/>
      <c r="P112" s="137"/>
      <c r="Q112" s="137"/>
      <c r="R112" s="50"/>
      <c r="T112" s="25"/>
      <c r="U112" s="26" t="s">
        <v>12</v>
      </c>
      <c r="V112" s="27">
        <v>0</v>
      </c>
      <c r="W112" s="27">
        <f>$V$112*$K$112</f>
        <v>0</v>
      </c>
      <c r="X112" s="27">
        <v>0.00256</v>
      </c>
      <c r="Y112" s="27">
        <f>$X$112*$K$112</f>
        <v>0.038400000000000004</v>
      </c>
      <c r="Z112" s="27">
        <v>0</v>
      </c>
      <c r="AA112" s="28">
        <f>$Z$112*$K$112</f>
        <v>0</v>
      </c>
    </row>
    <row r="113" spans="1:27" s="3" customFormat="1" ht="27" customHeight="1">
      <c r="A113" s="45"/>
      <c r="B113" s="49"/>
      <c r="C113" s="77" t="s">
        <v>198</v>
      </c>
      <c r="D113" s="77" t="s">
        <v>55</v>
      </c>
      <c r="E113" s="78" t="s">
        <v>199</v>
      </c>
      <c r="F113" s="138" t="s">
        <v>200</v>
      </c>
      <c r="G113" s="137"/>
      <c r="H113" s="137"/>
      <c r="I113" s="137"/>
      <c r="J113" s="79" t="s">
        <v>58</v>
      </c>
      <c r="K113" s="80">
        <v>7.1</v>
      </c>
      <c r="L113" s="134"/>
      <c r="M113" s="135"/>
      <c r="N113" s="136">
        <f>ROUND($L$113*$K$113,2)</f>
        <v>0</v>
      </c>
      <c r="O113" s="137"/>
      <c r="P113" s="137"/>
      <c r="Q113" s="137"/>
      <c r="R113" s="50"/>
      <c r="S113" s="117"/>
      <c r="T113" s="25"/>
      <c r="U113" s="26" t="s">
        <v>12</v>
      </c>
      <c r="V113" s="27">
        <v>0.16</v>
      </c>
      <c r="W113" s="27">
        <f>$V$113*$K$113</f>
        <v>1.136</v>
      </c>
      <c r="X113" s="27">
        <v>0</v>
      </c>
      <c r="Y113" s="27">
        <f>$X$113*$K$113</f>
        <v>0</v>
      </c>
      <c r="Z113" s="27">
        <v>0.01725</v>
      </c>
      <c r="AA113" s="28">
        <f>$Z$113*$K$113</f>
        <v>0.122475</v>
      </c>
    </row>
    <row r="114" spans="1:27" s="3" customFormat="1" ht="27" customHeight="1">
      <c r="A114" s="45"/>
      <c r="B114" s="49"/>
      <c r="C114" s="77" t="s">
        <v>201</v>
      </c>
      <c r="D114" s="77" t="s">
        <v>55</v>
      </c>
      <c r="E114" s="78" t="s">
        <v>202</v>
      </c>
      <c r="F114" s="138" t="s">
        <v>203</v>
      </c>
      <c r="G114" s="137"/>
      <c r="H114" s="137"/>
      <c r="I114" s="137"/>
      <c r="J114" s="79" t="s">
        <v>58</v>
      </c>
      <c r="K114" s="80">
        <v>11.748</v>
      </c>
      <c r="L114" s="134"/>
      <c r="M114" s="135"/>
      <c r="N114" s="136">
        <f>ROUND($L$114*$K$114,2)</f>
        <v>0</v>
      </c>
      <c r="O114" s="137"/>
      <c r="P114" s="137"/>
      <c r="Q114" s="137"/>
      <c r="R114" s="50"/>
      <c r="S114" s="117"/>
      <c r="T114" s="25"/>
      <c r="U114" s="26" t="s">
        <v>12</v>
      </c>
      <c r="V114" s="27">
        <v>0.105</v>
      </c>
      <c r="W114" s="27">
        <f>$V$114*$K$114</f>
        <v>1.2335399999999999</v>
      </c>
      <c r="X114" s="27">
        <v>0</v>
      </c>
      <c r="Y114" s="27">
        <f>$X$114*$K$114</f>
        <v>0</v>
      </c>
      <c r="Z114" s="27">
        <v>0.0115</v>
      </c>
      <c r="AA114" s="28">
        <f>$Z$114*$K$114</f>
        <v>0.135102</v>
      </c>
    </row>
    <row r="115" spans="1:27" s="3" customFormat="1" ht="27" customHeight="1">
      <c r="A115" s="45"/>
      <c r="B115" s="49"/>
      <c r="C115" s="77" t="s">
        <v>204</v>
      </c>
      <c r="D115" s="77" t="s">
        <v>55</v>
      </c>
      <c r="E115" s="78" t="s">
        <v>496</v>
      </c>
      <c r="F115" s="138" t="s">
        <v>497</v>
      </c>
      <c r="G115" s="137"/>
      <c r="H115" s="137"/>
      <c r="I115" s="137"/>
      <c r="J115" s="79" t="s">
        <v>58</v>
      </c>
      <c r="K115" s="80">
        <v>3.96</v>
      </c>
      <c r="L115" s="134"/>
      <c r="M115" s="135"/>
      <c r="N115" s="136">
        <f>ROUND($L$115*$K$115,2)</f>
        <v>0</v>
      </c>
      <c r="O115" s="137"/>
      <c r="P115" s="137"/>
      <c r="Q115" s="137"/>
      <c r="R115" s="50"/>
      <c r="T115" s="25"/>
      <c r="U115" s="26" t="s">
        <v>12</v>
      </c>
      <c r="V115" s="27">
        <v>1.204</v>
      </c>
      <c r="W115" s="27">
        <f>$V$115*$K$115</f>
        <v>4.76784</v>
      </c>
      <c r="X115" s="27">
        <v>0.03145</v>
      </c>
      <c r="Y115" s="27">
        <f>$X$115*$K$115</f>
        <v>0.124542</v>
      </c>
      <c r="Z115" s="27">
        <v>0</v>
      </c>
      <c r="AA115" s="28">
        <f>$Z$115*$K$115</f>
        <v>0</v>
      </c>
    </row>
    <row r="116" spans="1:27" s="3" customFormat="1" ht="27" customHeight="1">
      <c r="A116" s="45"/>
      <c r="B116" s="49"/>
      <c r="C116" s="77" t="s">
        <v>205</v>
      </c>
      <c r="D116" s="77" t="s">
        <v>55</v>
      </c>
      <c r="E116" s="78" t="s">
        <v>206</v>
      </c>
      <c r="F116" s="138" t="s">
        <v>207</v>
      </c>
      <c r="G116" s="137"/>
      <c r="H116" s="137"/>
      <c r="I116" s="137"/>
      <c r="J116" s="79" t="s">
        <v>58</v>
      </c>
      <c r="K116" s="80">
        <v>3.96</v>
      </c>
      <c r="L116" s="134"/>
      <c r="M116" s="135"/>
      <c r="N116" s="136">
        <f>ROUND($L$116*$K$116,2)</f>
        <v>0</v>
      </c>
      <c r="O116" s="137"/>
      <c r="P116" s="137"/>
      <c r="Q116" s="137"/>
      <c r="R116" s="50"/>
      <c r="T116" s="25"/>
      <c r="U116" s="26" t="s">
        <v>12</v>
      </c>
      <c r="V116" s="27">
        <v>0.251</v>
      </c>
      <c r="W116" s="27">
        <f>$V$116*$K$116</f>
        <v>0.99396</v>
      </c>
      <c r="X116" s="27">
        <v>0</v>
      </c>
      <c r="Y116" s="27">
        <f>$X$116*$K$116</f>
        <v>0</v>
      </c>
      <c r="Z116" s="27">
        <v>0.02831</v>
      </c>
      <c r="AA116" s="28">
        <f>$Z$116*$K$116</f>
        <v>0.11210759999999999</v>
      </c>
    </row>
    <row r="117" spans="1:27" s="3" customFormat="1" ht="27" customHeight="1">
      <c r="A117" s="45"/>
      <c r="B117" s="49"/>
      <c r="C117" s="77" t="s">
        <v>208</v>
      </c>
      <c r="D117" s="77" t="s">
        <v>55</v>
      </c>
      <c r="E117" s="78" t="s">
        <v>209</v>
      </c>
      <c r="F117" s="138" t="s">
        <v>498</v>
      </c>
      <c r="G117" s="137"/>
      <c r="H117" s="137"/>
      <c r="I117" s="137"/>
      <c r="J117" s="79" t="s">
        <v>105</v>
      </c>
      <c r="K117" s="80">
        <v>1</v>
      </c>
      <c r="L117" s="134"/>
      <c r="M117" s="135"/>
      <c r="N117" s="136">
        <f>ROUND($L$117*$K$117,2)</f>
        <v>0</v>
      </c>
      <c r="O117" s="137"/>
      <c r="P117" s="137"/>
      <c r="Q117" s="137"/>
      <c r="R117" s="50"/>
      <c r="T117" s="25"/>
      <c r="U117" s="26" t="s">
        <v>12</v>
      </c>
      <c r="V117" s="27">
        <v>0.863</v>
      </c>
      <c r="W117" s="27">
        <f>$V$117*$K$117</f>
        <v>0.863</v>
      </c>
      <c r="X117" s="27">
        <v>0.0039</v>
      </c>
      <c r="Y117" s="27">
        <f>$X$117*$K$117</f>
        <v>0.0039</v>
      </c>
      <c r="Z117" s="27">
        <v>0.00289</v>
      </c>
      <c r="AA117" s="28">
        <f>$Z$117*$K$117</f>
        <v>0.00289</v>
      </c>
    </row>
    <row r="118" spans="1:27" s="3" customFormat="1" ht="15.75" customHeight="1">
      <c r="A118" s="45"/>
      <c r="B118" s="49"/>
      <c r="C118" s="77" t="s">
        <v>210</v>
      </c>
      <c r="D118" s="77" t="s">
        <v>55</v>
      </c>
      <c r="E118" s="78" t="s">
        <v>211</v>
      </c>
      <c r="F118" s="138" t="s">
        <v>212</v>
      </c>
      <c r="G118" s="137"/>
      <c r="H118" s="137"/>
      <c r="I118" s="137"/>
      <c r="J118" s="79" t="s">
        <v>98</v>
      </c>
      <c r="K118" s="80">
        <v>17</v>
      </c>
      <c r="L118" s="134"/>
      <c r="M118" s="135"/>
      <c r="N118" s="136">
        <f>ROUND($L$118*$K$118,2)</f>
        <v>0</v>
      </c>
      <c r="O118" s="137"/>
      <c r="P118" s="137"/>
      <c r="Q118" s="137"/>
      <c r="R118" s="50"/>
      <c r="T118" s="25"/>
      <c r="U118" s="26" t="s">
        <v>12</v>
      </c>
      <c r="V118" s="27">
        <v>0.286</v>
      </c>
      <c r="W118" s="27">
        <f>$V$118*$K$118</f>
        <v>4.861999999999999</v>
      </c>
      <c r="X118" s="27">
        <v>0</v>
      </c>
      <c r="Y118" s="27">
        <f>$X$118*$K$118</f>
        <v>0</v>
      </c>
      <c r="Z118" s="27">
        <v>0.007</v>
      </c>
      <c r="AA118" s="28">
        <f>$Z$118*$K$118</f>
        <v>0.11900000000000001</v>
      </c>
    </row>
    <row r="119" spans="1:27" s="3" customFormat="1" ht="27" customHeight="1">
      <c r="A119" s="45"/>
      <c r="B119" s="49"/>
      <c r="C119" s="77" t="s">
        <v>213</v>
      </c>
      <c r="D119" s="77" t="s">
        <v>55</v>
      </c>
      <c r="E119" s="78" t="s">
        <v>214</v>
      </c>
      <c r="F119" s="138" t="s">
        <v>490</v>
      </c>
      <c r="G119" s="137"/>
      <c r="H119" s="137"/>
      <c r="I119" s="137"/>
      <c r="J119" s="79" t="s">
        <v>105</v>
      </c>
      <c r="K119" s="80">
        <v>1</v>
      </c>
      <c r="L119" s="134"/>
      <c r="M119" s="135"/>
      <c r="N119" s="136">
        <f>ROUND($L$119*$K$119,2)</f>
        <v>0</v>
      </c>
      <c r="O119" s="137"/>
      <c r="P119" s="137"/>
      <c r="Q119" s="137"/>
      <c r="R119" s="50"/>
      <c r="T119" s="25"/>
      <c r="U119" s="26" t="s">
        <v>12</v>
      </c>
      <c r="V119" s="27">
        <v>2.505</v>
      </c>
      <c r="W119" s="27">
        <f>$V$119*$K$119</f>
        <v>2.505</v>
      </c>
      <c r="X119" s="27">
        <v>0</v>
      </c>
      <c r="Y119" s="27">
        <f>$X$119*$K$119</f>
        <v>0</v>
      </c>
      <c r="Z119" s="27">
        <v>0</v>
      </c>
      <c r="AA119" s="28">
        <f>$Z$119*$K$119</f>
        <v>0</v>
      </c>
    </row>
    <row r="120" spans="1:27" s="21" customFormat="1" ht="30.75" customHeight="1">
      <c r="A120" s="72"/>
      <c r="B120" s="73"/>
      <c r="C120" s="72"/>
      <c r="D120" s="76" t="s">
        <v>26</v>
      </c>
      <c r="E120" s="72"/>
      <c r="F120" s="72"/>
      <c r="G120" s="72"/>
      <c r="H120" s="72"/>
      <c r="I120" s="72"/>
      <c r="J120" s="72"/>
      <c r="K120" s="72"/>
      <c r="L120" s="72"/>
      <c r="M120" s="72"/>
      <c r="N120" s="164">
        <f>SUM(N121:Q129)</f>
        <v>0</v>
      </c>
      <c r="O120" s="163"/>
      <c r="P120" s="163"/>
      <c r="Q120" s="163"/>
      <c r="R120" s="75"/>
      <c r="T120" s="22"/>
      <c r="W120" s="23">
        <f>SUM($W$121:$W$129)</f>
        <v>10.415000000000001</v>
      </c>
      <c r="Y120" s="23">
        <f>SUM($Y$121:$Y$129)</f>
        <v>0.09315000000000001</v>
      </c>
      <c r="AA120" s="24">
        <f>SUM($AA$121:$AA$129)</f>
        <v>0</v>
      </c>
    </row>
    <row r="121" spans="1:27" s="3" customFormat="1" ht="27" customHeight="1">
      <c r="A121" s="45"/>
      <c r="B121" s="49"/>
      <c r="C121" s="77" t="s">
        <v>215</v>
      </c>
      <c r="D121" s="77" t="s">
        <v>55</v>
      </c>
      <c r="E121" s="78" t="s">
        <v>216</v>
      </c>
      <c r="F121" s="138" t="s">
        <v>217</v>
      </c>
      <c r="G121" s="137"/>
      <c r="H121" s="137"/>
      <c r="I121" s="137"/>
      <c r="J121" s="79" t="s">
        <v>98</v>
      </c>
      <c r="K121" s="80">
        <v>1</v>
      </c>
      <c r="L121" s="134"/>
      <c r="M121" s="135"/>
      <c r="N121" s="136">
        <f>ROUND($L$121*$K$121,2)</f>
        <v>0</v>
      </c>
      <c r="O121" s="137"/>
      <c r="P121" s="137"/>
      <c r="Q121" s="137"/>
      <c r="R121" s="50"/>
      <c r="T121" s="25"/>
      <c r="U121" s="26" t="s">
        <v>12</v>
      </c>
      <c r="V121" s="27">
        <v>1.764</v>
      </c>
      <c r="W121" s="27">
        <f>$V$121*$K$121</f>
        <v>1.764</v>
      </c>
      <c r="X121" s="27">
        <v>0</v>
      </c>
      <c r="Y121" s="27">
        <f>$X$121*$K$121</f>
        <v>0</v>
      </c>
      <c r="Z121" s="27">
        <v>0</v>
      </c>
      <c r="AA121" s="28">
        <f>$Z$121*$K$121</f>
        <v>0</v>
      </c>
    </row>
    <row r="122" spans="1:27" s="3" customFormat="1" ht="64.5" customHeight="1">
      <c r="A122" s="45"/>
      <c r="B122" s="49"/>
      <c r="C122" s="81" t="s">
        <v>218</v>
      </c>
      <c r="D122" s="81" t="s">
        <v>99</v>
      </c>
      <c r="E122" s="82" t="s">
        <v>219</v>
      </c>
      <c r="F122" s="144" t="s">
        <v>454</v>
      </c>
      <c r="G122" s="158"/>
      <c r="H122" s="158"/>
      <c r="I122" s="158"/>
      <c r="J122" s="83" t="s">
        <v>98</v>
      </c>
      <c r="K122" s="84">
        <v>1</v>
      </c>
      <c r="L122" s="159"/>
      <c r="M122" s="160"/>
      <c r="N122" s="161">
        <f>ROUND($L$122*$K$122,2)</f>
        <v>0</v>
      </c>
      <c r="O122" s="137"/>
      <c r="P122" s="137"/>
      <c r="Q122" s="137"/>
      <c r="R122" s="50"/>
      <c r="T122" s="25"/>
      <c r="U122" s="26" t="s">
        <v>12</v>
      </c>
      <c r="V122" s="27">
        <v>0</v>
      </c>
      <c r="W122" s="27">
        <f>$V$122*$K$122</f>
        <v>0</v>
      </c>
      <c r="X122" s="27">
        <v>0.0138</v>
      </c>
      <c r="Y122" s="27">
        <f>$X$122*$K$122</f>
        <v>0.0138</v>
      </c>
      <c r="Z122" s="27">
        <v>0</v>
      </c>
      <c r="AA122" s="28">
        <f>$Z$122*$K$122</f>
        <v>0</v>
      </c>
    </row>
    <row r="123" spans="1:27" s="3" customFormat="1" ht="27" customHeight="1">
      <c r="A123" s="45"/>
      <c r="B123" s="49"/>
      <c r="C123" s="77" t="s">
        <v>220</v>
      </c>
      <c r="D123" s="77" t="s">
        <v>55</v>
      </c>
      <c r="E123" s="78" t="s">
        <v>221</v>
      </c>
      <c r="F123" s="138" t="s">
        <v>222</v>
      </c>
      <c r="G123" s="137"/>
      <c r="H123" s="137"/>
      <c r="I123" s="137"/>
      <c r="J123" s="79" t="s">
        <v>98</v>
      </c>
      <c r="K123" s="80">
        <v>1</v>
      </c>
      <c r="L123" s="134"/>
      <c r="M123" s="135"/>
      <c r="N123" s="136">
        <f>ROUND($L$123*$K$123,2)</f>
        <v>0</v>
      </c>
      <c r="O123" s="137"/>
      <c r="P123" s="137"/>
      <c r="Q123" s="137"/>
      <c r="R123" s="50"/>
      <c r="T123" s="25"/>
      <c r="U123" s="26" t="s">
        <v>12</v>
      </c>
      <c r="V123" s="27">
        <v>1.333</v>
      </c>
      <c r="W123" s="27">
        <f>$V$123*$K$123</f>
        <v>1.333</v>
      </c>
      <c r="X123" s="27">
        <v>0</v>
      </c>
      <c r="Y123" s="27">
        <f>$X$123*$K$123</f>
        <v>0</v>
      </c>
      <c r="Z123" s="27">
        <v>0</v>
      </c>
      <c r="AA123" s="28">
        <f>$Z$123*$K$123</f>
        <v>0</v>
      </c>
    </row>
    <row r="124" spans="1:27" s="3" customFormat="1" ht="27" customHeight="1">
      <c r="A124" s="45"/>
      <c r="B124" s="49"/>
      <c r="C124" s="77" t="s">
        <v>223</v>
      </c>
      <c r="D124" s="77" t="s">
        <v>55</v>
      </c>
      <c r="E124" s="78" t="s">
        <v>224</v>
      </c>
      <c r="F124" s="138" t="s">
        <v>225</v>
      </c>
      <c r="G124" s="137"/>
      <c r="H124" s="137"/>
      <c r="I124" s="137"/>
      <c r="J124" s="79" t="s">
        <v>98</v>
      </c>
      <c r="K124" s="80">
        <v>1</v>
      </c>
      <c r="L124" s="134"/>
      <c r="M124" s="135"/>
      <c r="N124" s="136">
        <f>ROUND($L$124*$K$124,2)</f>
        <v>0</v>
      </c>
      <c r="O124" s="137"/>
      <c r="P124" s="137"/>
      <c r="Q124" s="137"/>
      <c r="R124" s="50"/>
      <c r="T124" s="25"/>
      <c r="U124" s="26" t="s">
        <v>12</v>
      </c>
      <c r="V124" s="27">
        <v>2.925</v>
      </c>
      <c r="W124" s="27">
        <f>$V$124*$K$124</f>
        <v>2.925</v>
      </c>
      <c r="X124" s="27">
        <v>0.00045</v>
      </c>
      <c r="Y124" s="27">
        <f>$X$124*$K$124</f>
        <v>0.00045</v>
      </c>
      <c r="Z124" s="27">
        <v>0</v>
      </c>
      <c r="AA124" s="28">
        <f>$Z$124*$K$124</f>
        <v>0</v>
      </c>
    </row>
    <row r="125" spans="1:27" s="3" customFormat="1" ht="27" customHeight="1">
      <c r="A125" s="45"/>
      <c r="B125" s="49"/>
      <c r="C125" s="77" t="s">
        <v>226</v>
      </c>
      <c r="D125" s="77" t="s">
        <v>55</v>
      </c>
      <c r="E125" s="78" t="s">
        <v>227</v>
      </c>
      <c r="F125" s="138" t="s">
        <v>228</v>
      </c>
      <c r="G125" s="137"/>
      <c r="H125" s="137"/>
      <c r="I125" s="137"/>
      <c r="J125" s="79" t="s">
        <v>98</v>
      </c>
      <c r="K125" s="80">
        <v>3</v>
      </c>
      <c r="L125" s="134"/>
      <c r="M125" s="135"/>
      <c r="N125" s="136">
        <f>ROUND($L$125*$K$125,2)</f>
        <v>0</v>
      </c>
      <c r="O125" s="137"/>
      <c r="P125" s="137"/>
      <c r="Q125" s="137"/>
      <c r="R125" s="50"/>
      <c r="T125" s="25"/>
      <c r="U125" s="26" t="s">
        <v>12</v>
      </c>
      <c r="V125" s="27">
        <v>0.333</v>
      </c>
      <c r="W125" s="27">
        <f>$V$125*$K$125</f>
        <v>0.9990000000000001</v>
      </c>
      <c r="X125" s="27">
        <v>0</v>
      </c>
      <c r="Y125" s="27">
        <f>$X$125*$K$125</f>
        <v>0</v>
      </c>
      <c r="Z125" s="27">
        <v>0</v>
      </c>
      <c r="AA125" s="28">
        <f>$Z$125*$K$125</f>
        <v>0</v>
      </c>
    </row>
    <row r="126" spans="1:27" s="3" customFormat="1" ht="90.75" customHeight="1">
      <c r="A126" s="45"/>
      <c r="B126" s="49"/>
      <c r="C126" s="81" t="s">
        <v>229</v>
      </c>
      <c r="D126" s="81" t="s">
        <v>99</v>
      </c>
      <c r="E126" s="82" t="s">
        <v>230</v>
      </c>
      <c r="F126" s="144" t="s">
        <v>427</v>
      </c>
      <c r="G126" s="158"/>
      <c r="H126" s="158"/>
      <c r="I126" s="158"/>
      <c r="J126" s="83" t="s">
        <v>105</v>
      </c>
      <c r="K126" s="84">
        <v>1</v>
      </c>
      <c r="L126" s="159"/>
      <c r="M126" s="160"/>
      <c r="N126" s="161">
        <f>ROUND($L$126*$K$126,2)</f>
        <v>0</v>
      </c>
      <c r="O126" s="137"/>
      <c r="P126" s="137"/>
      <c r="Q126" s="137"/>
      <c r="R126" s="50"/>
      <c r="T126" s="25"/>
      <c r="U126" s="26" t="s">
        <v>12</v>
      </c>
      <c r="V126" s="27">
        <v>0</v>
      </c>
      <c r="W126" s="27">
        <f>$V$126*$K$126</f>
        <v>0</v>
      </c>
      <c r="X126" s="27">
        <v>0.0229</v>
      </c>
      <c r="Y126" s="27">
        <f>$X$126*$K$126</f>
        <v>0.0229</v>
      </c>
      <c r="Z126" s="27">
        <v>0</v>
      </c>
      <c r="AA126" s="28">
        <f>$Z$126*$K$126</f>
        <v>0</v>
      </c>
    </row>
    <row r="127" spans="1:27" s="3" customFormat="1" ht="33" customHeight="1">
      <c r="A127" s="45"/>
      <c r="B127" s="49"/>
      <c r="C127" s="81" t="s">
        <v>231</v>
      </c>
      <c r="D127" s="81" t="s">
        <v>99</v>
      </c>
      <c r="E127" s="82" t="s">
        <v>232</v>
      </c>
      <c r="F127" s="144" t="s">
        <v>453</v>
      </c>
      <c r="G127" s="158"/>
      <c r="H127" s="158"/>
      <c r="I127" s="158"/>
      <c r="J127" s="83" t="s">
        <v>98</v>
      </c>
      <c r="K127" s="84">
        <v>1</v>
      </c>
      <c r="L127" s="159"/>
      <c r="M127" s="160"/>
      <c r="N127" s="161">
        <f>ROUND($L$127*$K$127,2)</f>
        <v>0</v>
      </c>
      <c r="O127" s="137"/>
      <c r="P127" s="137"/>
      <c r="Q127" s="137"/>
      <c r="R127" s="50"/>
      <c r="T127" s="25"/>
      <c r="U127" s="26" t="s">
        <v>12</v>
      </c>
      <c r="V127" s="27">
        <v>0</v>
      </c>
      <c r="W127" s="27">
        <f>$V$127*$K$127</f>
        <v>0</v>
      </c>
      <c r="X127" s="27">
        <v>0.056</v>
      </c>
      <c r="Y127" s="27">
        <f>$X$127*$K$127</f>
        <v>0.056</v>
      </c>
      <c r="Z127" s="27">
        <v>0</v>
      </c>
      <c r="AA127" s="28">
        <f>$Z$127*$K$127</f>
        <v>0</v>
      </c>
    </row>
    <row r="128" spans="1:27" s="3" customFormat="1" ht="27" customHeight="1">
      <c r="A128" s="45"/>
      <c r="B128" s="49"/>
      <c r="C128" s="77" t="s">
        <v>233</v>
      </c>
      <c r="D128" s="77" t="s">
        <v>55</v>
      </c>
      <c r="E128" s="78" t="s">
        <v>234</v>
      </c>
      <c r="F128" s="138" t="s">
        <v>235</v>
      </c>
      <c r="G128" s="137"/>
      <c r="H128" s="137"/>
      <c r="I128" s="137"/>
      <c r="J128" s="79" t="s">
        <v>98</v>
      </c>
      <c r="K128" s="80">
        <v>3</v>
      </c>
      <c r="L128" s="134"/>
      <c r="M128" s="135"/>
      <c r="N128" s="136">
        <f>ROUND($L$128*$K$128,2)</f>
        <v>0</v>
      </c>
      <c r="O128" s="137"/>
      <c r="P128" s="137"/>
      <c r="Q128" s="137"/>
      <c r="R128" s="50"/>
      <c r="T128" s="25"/>
      <c r="U128" s="26" t="s">
        <v>12</v>
      </c>
      <c r="V128" s="27">
        <v>0.3</v>
      </c>
      <c r="W128" s="27">
        <f>$V$128*$K$128</f>
        <v>0.8999999999999999</v>
      </c>
      <c r="X128" s="27">
        <v>0</v>
      </c>
      <c r="Y128" s="27">
        <f>$X$128*$K$128</f>
        <v>0</v>
      </c>
      <c r="Z128" s="27">
        <v>0</v>
      </c>
      <c r="AA128" s="28">
        <f>$Z$128*$K$128</f>
        <v>0</v>
      </c>
    </row>
    <row r="129" spans="1:27" s="3" customFormat="1" ht="27" customHeight="1">
      <c r="A129" s="45"/>
      <c r="B129" s="49"/>
      <c r="C129" s="77" t="s">
        <v>236</v>
      </c>
      <c r="D129" s="77" t="s">
        <v>55</v>
      </c>
      <c r="E129" s="78" t="s">
        <v>237</v>
      </c>
      <c r="F129" s="138" t="s">
        <v>491</v>
      </c>
      <c r="G129" s="137"/>
      <c r="H129" s="137"/>
      <c r="I129" s="137"/>
      <c r="J129" s="79" t="s">
        <v>105</v>
      </c>
      <c r="K129" s="80">
        <v>1</v>
      </c>
      <c r="L129" s="134"/>
      <c r="M129" s="135"/>
      <c r="N129" s="136">
        <f>ROUND($L$129*$K$129,2)</f>
        <v>0</v>
      </c>
      <c r="O129" s="137"/>
      <c r="P129" s="137"/>
      <c r="Q129" s="137"/>
      <c r="R129" s="50"/>
      <c r="T129" s="25"/>
      <c r="U129" s="26" t="s">
        <v>12</v>
      </c>
      <c r="V129" s="27">
        <v>2.494</v>
      </c>
      <c r="W129" s="27">
        <f>$V$129*$K$129</f>
        <v>2.494</v>
      </c>
      <c r="X129" s="27">
        <v>0</v>
      </c>
      <c r="Y129" s="27">
        <f>$X$129*$K$129</f>
        <v>0</v>
      </c>
      <c r="Z129" s="27">
        <v>0</v>
      </c>
      <c r="AA129" s="28">
        <f>$Z$129*$K$129</f>
        <v>0</v>
      </c>
    </row>
    <row r="130" spans="1:27" s="21" customFormat="1" ht="30.75" customHeight="1">
      <c r="A130" s="72"/>
      <c r="B130" s="73"/>
      <c r="C130" s="72"/>
      <c r="D130" s="76" t="s">
        <v>27</v>
      </c>
      <c r="E130" s="72"/>
      <c r="F130" s="72"/>
      <c r="G130" s="72"/>
      <c r="H130" s="72"/>
      <c r="I130" s="72"/>
      <c r="J130" s="72"/>
      <c r="K130" s="72"/>
      <c r="L130" s="72"/>
      <c r="M130" s="72"/>
      <c r="N130" s="164">
        <f>SUM(N131:Q134)</f>
        <v>0</v>
      </c>
      <c r="O130" s="163"/>
      <c r="P130" s="163"/>
      <c r="Q130" s="163"/>
      <c r="R130" s="75"/>
      <c r="T130" s="22"/>
      <c r="W130" s="23">
        <f>SUM($W$131:$W$134)</f>
        <v>4.78685</v>
      </c>
      <c r="Y130" s="23">
        <f>SUM($Y$131:$Y$134)</f>
        <v>0.00584</v>
      </c>
      <c r="AA130" s="24">
        <f>SUM($AA$131:$AA$134)</f>
        <v>0.050445</v>
      </c>
    </row>
    <row r="131" spans="1:27" s="3" customFormat="1" ht="15.75" customHeight="1">
      <c r="A131" s="45"/>
      <c r="B131" s="49"/>
      <c r="C131" s="77" t="s">
        <v>238</v>
      </c>
      <c r="D131" s="77" t="s">
        <v>55</v>
      </c>
      <c r="E131" s="78" t="s">
        <v>239</v>
      </c>
      <c r="F131" s="138" t="s">
        <v>240</v>
      </c>
      <c r="G131" s="137"/>
      <c r="H131" s="137"/>
      <c r="I131" s="137"/>
      <c r="J131" s="79" t="s">
        <v>58</v>
      </c>
      <c r="K131" s="80">
        <v>5.605</v>
      </c>
      <c r="L131" s="134"/>
      <c r="M131" s="135"/>
      <c r="N131" s="136">
        <f>ROUND($L$131*$K$131,2)</f>
        <v>0</v>
      </c>
      <c r="O131" s="137"/>
      <c r="P131" s="137"/>
      <c r="Q131" s="137"/>
      <c r="R131" s="50"/>
      <c r="T131" s="25"/>
      <c r="U131" s="26" t="s">
        <v>12</v>
      </c>
      <c r="V131" s="27">
        <v>0.17</v>
      </c>
      <c r="W131" s="27">
        <f>$V$131*$K$131</f>
        <v>0.9528500000000001</v>
      </c>
      <c r="X131" s="27">
        <v>0</v>
      </c>
      <c r="Y131" s="27">
        <f>$X$131*$K$131</f>
        <v>0</v>
      </c>
      <c r="Z131" s="27">
        <v>0.009</v>
      </c>
      <c r="AA131" s="28">
        <f>$Z$131*$K$131</f>
        <v>0.050445</v>
      </c>
    </row>
    <row r="132" spans="1:27" s="3" customFormat="1" ht="27" customHeight="1">
      <c r="A132" s="45"/>
      <c r="B132" s="49"/>
      <c r="C132" s="77" t="s">
        <v>241</v>
      </c>
      <c r="D132" s="77" t="s">
        <v>55</v>
      </c>
      <c r="E132" s="78" t="s">
        <v>242</v>
      </c>
      <c r="F132" s="138" t="s">
        <v>243</v>
      </c>
      <c r="G132" s="137"/>
      <c r="H132" s="137"/>
      <c r="I132" s="137"/>
      <c r="J132" s="79" t="s">
        <v>244</v>
      </c>
      <c r="K132" s="80">
        <v>3</v>
      </c>
      <c r="L132" s="134"/>
      <c r="M132" s="135"/>
      <c r="N132" s="136">
        <f>ROUND($L$132*$K$132,2)</f>
        <v>0</v>
      </c>
      <c r="O132" s="137"/>
      <c r="P132" s="137"/>
      <c r="Q132" s="137"/>
      <c r="R132" s="50"/>
      <c r="T132" s="25"/>
      <c r="U132" s="26" t="s">
        <v>12</v>
      </c>
      <c r="V132" s="27">
        <v>0.266</v>
      </c>
      <c r="W132" s="27">
        <f>$V$132*$K$132</f>
        <v>0.798</v>
      </c>
      <c r="X132" s="27">
        <v>7E-05</v>
      </c>
      <c r="Y132" s="27">
        <f>$X$132*$K$132</f>
        <v>0.00020999999999999998</v>
      </c>
      <c r="Z132" s="27">
        <v>0</v>
      </c>
      <c r="AA132" s="28">
        <f>$Z$132*$K$132</f>
        <v>0</v>
      </c>
    </row>
    <row r="133" spans="1:27" s="3" customFormat="1" ht="27" customHeight="1">
      <c r="A133" s="45"/>
      <c r="B133" s="49"/>
      <c r="C133" s="81" t="s">
        <v>245</v>
      </c>
      <c r="D133" s="81" t="s">
        <v>99</v>
      </c>
      <c r="E133" s="82" t="s">
        <v>246</v>
      </c>
      <c r="F133" s="166" t="s">
        <v>431</v>
      </c>
      <c r="G133" s="158"/>
      <c r="H133" s="158"/>
      <c r="I133" s="158"/>
      <c r="J133" s="83" t="s">
        <v>98</v>
      </c>
      <c r="K133" s="84">
        <v>1</v>
      </c>
      <c r="L133" s="159"/>
      <c r="M133" s="160"/>
      <c r="N133" s="161">
        <f>ROUND($L$133*$K$133,2)</f>
        <v>0</v>
      </c>
      <c r="O133" s="137"/>
      <c r="P133" s="137"/>
      <c r="Q133" s="137"/>
      <c r="R133" s="50"/>
      <c r="T133" s="25"/>
      <c r="U133" s="26" t="s">
        <v>12</v>
      </c>
      <c r="V133" s="27">
        <v>0</v>
      </c>
      <c r="W133" s="27">
        <f>$V$133*$K$133</f>
        <v>0</v>
      </c>
      <c r="X133" s="27">
        <v>0.00563</v>
      </c>
      <c r="Y133" s="27">
        <f>$X$133*$K$133</f>
        <v>0.00563</v>
      </c>
      <c r="Z133" s="27">
        <v>0</v>
      </c>
      <c r="AA133" s="28">
        <f>$Z$133*$K$133</f>
        <v>0</v>
      </c>
    </row>
    <row r="134" spans="1:27" s="3" customFormat="1" ht="27" customHeight="1">
      <c r="A134" s="45"/>
      <c r="B134" s="49"/>
      <c r="C134" s="77" t="s">
        <v>247</v>
      </c>
      <c r="D134" s="77" t="s">
        <v>55</v>
      </c>
      <c r="E134" s="78" t="s">
        <v>248</v>
      </c>
      <c r="F134" s="138" t="s">
        <v>492</v>
      </c>
      <c r="G134" s="137"/>
      <c r="H134" s="137"/>
      <c r="I134" s="137"/>
      <c r="J134" s="79" t="s">
        <v>105</v>
      </c>
      <c r="K134" s="80">
        <v>1</v>
      </c>
      <c r="L134" s="134"/>
      <c r="M134" s="135"/>
      <c r="N134" s="136">
        <f>ROUND($L$134*$K$134,2)</f>
        <v>0</v>
      </c>
      <c r="O134" s="137"/>
      <c r="P134" s="137"/>
      <c r="Q134" s="137"/>
      <c r="R134" s="50"/>
      <c r="T134" s="25"/>
      <c r="U134" s="26" t="s">
        <v>12</v>
      </c>
      <c r="V134" s="27">
        <v>3.036</v>
      </c>
      <c r="W134" s="27">
        <f>$V$134*$K$134</f>
        <v>3.036</v>
      </c>
      <c r="X134" s="27">
        <v>0</v>
      </c>
      <c r="Y134" s="27">
        <f>$X$134*$K$134</f>
        <v>0</v>
      </c>
      <c r="Z134" s="27">
        <v>0</v>
      </c>
      <c r="AA134" s="28">
        <f>$Z$134*$K$134</f>
        <v>0</v>
      </c>
    </row>
    <row r="135" spans="1:27" s="21" customFormat="1" ht="30.75" customHeight="1">
      <c r="A135" s="72"/>
      <c r="B135" s="73"/>
      <c r="C135" s="72"/>
      <c r="D135" s="76" t="s">
        <v>28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164">
        <f>SUM(N136:Q148)</f>
        <v>0</v>
      </c>
      <c r="O135" s="163"/>
      <c r="P135" s="163"/>
      <c r="Q135" s="163"/>
      <c r="R135" s="75"/>
      <c r="T135" s="22"/>
      <c r="W135" s="23">
        <f>SUM($W$136:$W$148)</f>
        <v>14.09168</v>
      </c>
      <c r="Y135" s="23">
        <f>SUM($Y$136:$Y$148)</f>
        <v>0.2048854</v>
      </c>
      <c r="AA135" s="24">
        <f>SUM($AA$136:$AA$148)</f>
        <v>0</v>
      </c>
    </row>
    <row r="136" spans="1:27" s="3" customFormat="1" ht="27" customHeight="1">
      <c r="A136" s="45"/>
      <c r="B136" s="49"/>
      <c r="C136" s="77" t="s">
        <v>249</v>
      </c>
      <c r="D136" s="77" t="s">
        <v>55</v>
      </c>
      <c r="E136" s="78" t="s">
        <v>250</v>
      </c>
      <c r="F136" s="138" t="s">
        <v>251</v>
      </c>
      <c r="G136" s="137"/>
      <c r="H136" s="137"/>
      <c r="I136" s="137"/>
      <c r="J136" s="79" t="s">
        <v>79</v>
      </c>
      <c r="K136" s="80">
        <v>21.71</v>
      </c>
      <c r="L136" s="134"/>
      <c r="M136" s="135"/>
      <c r="N136" s="136">
        <f>ROUND($L$136*$K$136,2)</f>
        <v>0</v>
      </c>
      <c r="O136" s="137"/>
      <c r="P136" s="137"/>
      <c r="Q136" s="137"/>
      <c r="R136" s="50"/>
      <c r="T136" s="25"/>
      <c r="U136" s="26" t="s">
        <v>12</v>
      </c>
      <c r="V136" s="27">
        <v>0.058</v>
      </c>
      <c r="W136" s="27">
        <f>$V$136*$K$136</f>
        <v>1.2591800000000002</v>
      </c>
      <c r="X136" s="27">
        <v>2E-05</v>
      </c>
      <c r="Y136" s="27">
        <f>$X$136*$K$136</f>
        <v>0.00043420000000000004</v>
      </c>
      <c r="Z136" s="27">
        <v>0</v>
      </c>
      <c r="AA136" s="28">
        <f>$Z$136*$K$136</f>
        <v>0</v>
      </c>
    </row>
    <row r="137" spans="1:27" s="3" customFormat="1" ht="27" customHeight="1">
      <c r="A137" s="45"/>
      <c r="B137" s="49"/>
      <c r="C137" s="81" t="s">
        <v>252</v>
      </c>
      <c r="D137" s="81" t="s">
        <v>99</v>
      </c>
      <c r="E137" s="82" t="s">
        <v>253</v>
      </c>
      <c r="F137" s="144" t="s">
        <v>254</v>
      </c>
      <c r="G137" s="158"/>
      <c r="H137" s="158"/>
      <c r="I137" s="158"/>
      <c r="J137" s="83" t="s">
        <v>79</v>
      </c>
      <c r="K137" s="84">
        <v>23.881</v>
      </c>
      <c r="L137" s="159"/>
      <c r="M137" s="160"/>
      <c r="N137" s="161">
        <f>ROUND($L$137*$K$137,2)</f>
        <v>0</v>
      </c>
      <c r="O137" s="137"/>
      <c r="P137" s="137"/>
      <c r="Q137" s="137"/>
      <c r="R137" s="50"/>
      <c r="T137" s="25"/>
      <c r="U137" s="26" t="s">
        <v>12</v>
      </c>
      <c r="V137" s="27">
        <v>0</v>
      </c>
      <c r="W137" s="27">
        <f>$V$137*$K$137</f>
        <v>0</v>
      </c>
      <c r="X137" s="27">
        <v>0.0002</v>
      </c>
      <c r="Y137" s="27">
        <f>$X$137*$K$137</f>
        <v>0.0047762</v>
      </c>
      <c r="Z137" s="27">
        <v>0</v>
      </c>
      <c r="AA137" s="28">
        <f>$Z$137*$K$137</f>
        <v>0</v>
      </c>
    </row>
    <row r="138" spans="1:27" s="3" customFormat="1" ht="15.75" customHeight="1">
      <c r="A138" s="45"/>
      <c r="B138" s="49"/>
      <c r="C138" s="77" t="s">
        <v>255</v>
      </c>
      <c r="D138" s="77" t="s">
        <v>55</v>
      </c>
      <c r="E138" s="78" t="s">
        <v>256</v>
      </c>
      <c r="F138" s="138" t="s">
        <v>257</v>
      </c>
      <c r="G138" s="137"/>
      <c r="H138" s="137"/>
      <c r="I138" s="137"/>
      <c r="J138" s="79" t="s">
        <v>58</v>
      </c>
      <c r="K138" s="80">
        <v>15</v>
      </c>
      <c r="L138" s="134"/>
      <c r="M138" s="135"/>
      <c r="N138" s="136">
        <f>ROUND($L$138*$K$138,2)</f>
        <v>0</v>
      </c>
      <c r="O138" s="137"/>
      <c r="P138" s="137"/>
      <c r="Q138" s="137"/>
      <c r="R138" s="50"/>
      <c r="T138" s="25"/>
      <c r="U138" s="26" t="s">
        <v>12</v>
      </c>
      <c r="V138" s="27">
        <v>0.19</v>
      </c>
      <c r="W138" s="27">
        <f>$V$138*$K$138</f>
        <v>2.85</v>
      </c>
      <c r="X138" s="27">
        <v>0.00012</v>
      </c>
      <c r="Y138" s="27">
        <f>$X$138*$K$138</f>
        <v>0.0018</v>
      </c>
      <c r="Z138" s="27">
        <v>0</v>
      </c>
      <c r="AA138" s="28">
        <f>$Z$138*$K$138</f>
        <v>0</v>
      </c>
    </row>
    <row r="139" spans="1:27" s="3" customFormat="1" ht="27" customHeight="1">
      <c r="A139" s="45"/>
      <c r="B139" s="49"/>
      <c r="C139" s="81" t="s">
        <v>258</v>
      </c>
      <c r="D139" s="81" t="s">
        <v>99</v>
      </c>
      <c r="E139" s="82" t="s">
        <v>259</v>
      </c>
      <c r="F139" s="166" t="s">
        <v>432</v>
      </c>
      <c r="G139" s="158"/>
      <c r="H139" s="158"/>
      <c r="I139" s="158"/>
      <c r="J139" s="83" t="s">
        <v>58</v>
      </c>
      <c r="K139" s="84">
        <v>16.5</v>
      </c>
      <c r="L139" s="159"/>
      <c r="M139" s="160"/>
      <c r="N139" s="161">
        <f>ROUND($L$139*$K$139,2)</f>
        <v>0</v>
      </c>
      <c r="O139" s="137"/>
      <c r="P139" s="137"/>
      <c r="Q139" s="137"/>
      <c r="R139" s="50"/>
      <c r="T139" s="25"/>
      <c r="U139" s="26" t="s">
        <v>12</v>
      </c>
      <c r="V139" s="27">
        <v>0</v>
      </c>
      <c r="W139" s="27">
        <f>$V$139*$K$139</f>
        <v>0</v>
      </c>
      <c r="X139" s="27">
        <v>0.00283</v>
      </c>
      <c r="Y139" s="27">
        <f>$X$139*$K$139</f>
        <v>0.046695</v>
      </c>
      <c r="Z139" s="27">
        <v>0</v>
      </c>
      <c r="AA139" s="28">
        <f>$Z$139*$K$139</f>
        <v>0</v>
      </c>
    </row>
    <row r="140" spans="1:27" s="3" customFormat="1" ht="15.75" customHeight="1">
      <c r="A140" s="45"/>
      <c r="B140" s="49"/>
      <c r="C140" s="77" t="s">
        <v>260</v>
      </c>
      <c r="D140" s="77" t="s">
        <v>55</v>
      </c>
      <c r="E140" s="78" t="s">
        <v>261</v>
      </c>
      <c r="F140" s="138" t="s">
        <v>262</v>
      </c>
      <c r="G140" s="137"/>
      <c r="H140" s="137"/>
      <c r="I140" s="137"/>
      <c r="J140" s="79" t="s">
        <v>58</v>
      </c>
      <c r="K140" s="80">
        <v>2.25</v>
      </c>
      <c r="L140" s="134"/>
      <c r="M140" s="135"/>
      <c r="N140" s="136">
        <f>ROUND($L$140*$K$140,2)</f>
        <v>0</v>
      </c>
      <c r="O140" s="137"/>
      <c r="P140" s="137"/>
      <c r="Q140" s="137"/>
      <c r="R140" s="50"/>
      <c r="T140" s="25"/>
      <c r="U140" s="26" t="s">
        <v>12</v>
      </c>
      <c r="V140" s="27">
        <v>0.2</v>
      </c>
      <c r="W140" s="27">
        <f>$V$140*$K$140</f>
        <v>0.45</v>
      </c>
      <c r="X140" s="27">
        <v>0.00027</v>
      </c>
      <c r="Y140" s="27">
        <f>$X$140*$K$140</f>
        <v>0.0006075</v>
      </c>
      <c r="Z140" s="27">
        <v>0</v>
      </c>
      <c r="AA140" s="28">
        <f>$Z$140*$K$140</f>
        <v>0</v>
      </c>
    </row>
    <row r="141" spans="1:27" s="3" customFormat="1" ht="27" customHeight="1">
      <c r="A141" s="45"/>
      <c r="B141" s="49"/>
      <c r="C141" s="81" t="s">
        <v>263</v>
      </c>
      <c r="D141" s="81" t="s">
        <v>99</v>
      </c>
      <c r="E141" s="82" t="s">
        <v>264</v>
      </c>
      <c r="F141" s="144" t="s">
        <v>265</v>
      </c>
      <c r="G141" s="158"/>
      <c r="H141" s="158"/>
      <c r="I141" s="158"/>
      <c r="J141" s="83" t="s">
        <v>58</v>
      </c>
      <c r="K141" s="84">
        <v>6.2</v>
      </c>
      <c r="L141" s="159"/>
      <c r="M141" s="160"/>
      <c r="N141" s="161">
        <f>ROUND($L$141*$K$141,2)</f>
        <v>0</v>
      </c>
      <c r="O141" s="137"/>
      <c r="P141" s="137"/>
      <c r="Q141" s="137"/>
      <c r="R141" s="50"/>
      <c r="T141" s="25"/>
      <c r="U141" s="26" t="s">
        <v>12</v>
      </c>
      <c r="V141" s="27">
        <v>0</v>
      </c>
      <c r="W141" s="27">
        <f>$V$141*$K$141</f>
        <v>0</v>
      </c>
      <c r="X141" s="27">
        <v>0.002</v>
      </c>
      <c r="Y141" s="27">
        <f>$X$141*$K$141</f>
        <v>0.012400000000000001</v>
      </c>
      <c r="Z141" s="27">
        <v>0</v>
      </c>
      <c r="AA141" s="28">
        <f>$Z$141*$K$141</f>
        <v>0</v>
      </c>
    </row>
    <row r="142" spans="1:27" s="3" customFormat="1" ht="15.75" customHeight="1">
      <c r="A142" s="45"/>
      <c r="B142" s="49"/>
      <c r="C142" s="77" t="s">
        <v>266</v>
      </c>
      <c r="D142" s="77" t="s">
        <v>55</v>
      </c>
      <c r="E142" s="78" t="s">
        <v>267</v>
      </c>
      <c r="F142" s="138" t="s">
        <v>268</v>
      </c>
      <c r="G142" s="137"/>
      <c r="H142" s="137"/>
      <c r="I142" s="137"/>
      <c r="J142" s="79" t="s">
        <v>79</v>
      </c>
      <c r="K142" s="80">
        <v>24.8</v>
      </c>
      <c r="L142" s="134"/>
      <c r="M142" s="135"/>
      <c r="N142" s="136">
        <f>ROUND($L$142*$K$142,2)</f>
        <v>0</v>
      </c>
      <c r="O142" s="137"/>
      <c r="P142" s="137"/>
      <c r="Q142" s="137"/>
      <c r="R142" s="50"/>
      <c r="T142" s="25"/>
      <c r="U142" s="26" t="s">
        <v>12</v>
      </c>
      <c r="V142" s="27">
        <v>0.09</v>
      </c>
      <c r="W142" s="27">
        <f>$V$142*$K$142</f>
        <v>2.2319999999999998</v>
      </c>
      <c r="X142" s="27">
        <v>0</v>
      </c>
      <c r="Y142" s="27">
        <f>$X$142*$K$142</f>
        <v>0</v>
      </c>
      <c r="Z142" s="27">
        <v>0</v>
      </c>
      <c r="AA142" s="28">
        <f>$Z$142*$K$142</f>
        <v>0</v>
      </c>
    </row>
    <row r="143" spans="1:27" s="3" customFormat="1" ht="15.75" customHeight="1">
      <c r="A143" s="45"/>
      <c r="B143" s="49"/>
      <c r="C143" s="77" t="s">
        <v>269</v>
      </c>
      <c r="D143" s="77" t="s">
        <v>55</v>
      </c>
      <c r="E143" s="78" t="s">
        <v>270</v>
      </c>
      <c r="F143" s="138" t="s">
        <v>271</v>
      </c>
      <c r="G143" s="137"/>
      <c r="H143" s="137"/>
      <c r="I143" s="137"/>
      <c r="J143" s="79" t="s">
        <v>58</v>
      </c>
      <c r="K143" s="80">
        <v>17.25</v>
      </c>
      <c r="L143" s="134"/>
      <c r="M143" s="135"/>
      <c r="N143" s="136">
        <f>ROUND($L$143*$K$143,2)</f>
        <v>0</v>
      </c>
      <c r="O143" s="137"/>
      <c r="P143" s="137"/>
      <c r="Q143" s="137"/>
      <c r="R143" s="50"/>
      <c r="T143" s="25"/>
      <c r="U143" s="26" t="s">
        <v>12</v>
      </c>
      <c r="V143" s="27">
        <v>0.013</v>
      </c>
      <c r="W143" s="27">
        <f>$V$143*$K$143</f>
        <v>0.22424999999999998</v>
      </c>
      <c r="X143" s="27">
        <v>0</v>
      </c>
      <c r="Y143" s="27">
        <f>$X$143*$K$143</f>
        <v>0</v>
      </c>
      <c r="Z143" s="27">
        <v>0</v>
      </c>
      <c r="AA143" s="28">
        <f>$Z$143*$K$143</f>
        <v>0</v>
      </c>
    </row>
    <row r="144" spans="1:27" s="3" customFormat="1" ht="15.75" customHeight="1">
      <c r="A144" s="45"/>
      <c r="B144" s="49"/>
      <c r="C144" s="77" t="s">
        <v>272</v>
      </c>
      <c r="D144" s="77" t="s">
        <v>55</v>
      </c>
      <c r="E144" s="78" t="s">
        <v>273</v>
      </c>
      <c r="F144" s="138" t="s">
        <v>274</v>
      </c>
      <c r="G144" s="137"/>
      <c r="H144" s="137"/>
      <c r="I144" s="137"/>
      <c r="J144" s="79" t="s">
        <v>58</v>
      </c>
      <c r="K144" s="80">
        <v>17.25</v>
      </c>
      <c r="L144" s="134"/>
      <c r="M144" s="135"/>
      <c r="N144" s="136">
        <f>ROUND($L$144*$K$144,2)</f>
        <v>0</v>
      </c>
      <c r="O144" s="137"/>
      <c r="P144" s="137"/>
      <c r="Q144" s="137"/>
      <c r="R144" s="50"/>
      <c r="T144" s="25"/>
      <c r="U144" s="26" t="s">
        <v>12</v>
      </c>
      <c r="V144" s="27">
        <v>0.06</v>
      </c>
      <c r="W144" s="27">
        <f>$V$144*$K$144</f>
        <v>1.035</v>
      </c>
      <c r="X144" s="27">
        <v>0</v>
      </c>
      <c r="Y144" s="27">
        <f>$X$144*$K$144</f>
        <v>0</v>
      </c>
      <c r="Z144" s="27">
        <v>0</v>
      </c>
      <c r="AA144" s="28">
        <f>$Z$144*$K$144</f>
        <v>0</v>
      </c>
    </row>
    <row r="145" spans="1:27" s="3" customFormat="1" ht="15.75" customHeight="1">
      <c r="A145" s="45"/>
      <c r="B145" s="49"/>
      <c r="C145" s="81" t="s">
        <v>275</v>
      </c>
      <c r="D145" s="81" t="s">
        <v>99</v>
      </c>
      <c r="E145" s="82" t="s">
        <v>276</v>
      </c>
      <c r="F145" s="144" t="s">
        <v>277</v>
      </c>
      <c r="G145" s="158"/>
      <c r="H145" s="158"/>
      <c r="I145" s="158"/>
      <c r="J145" s="83" t="s">
        <v>244</v>
      </c>
      <c r="K145" s="84">
        <v>5.175</v>
      </c>
      <c r="L145" s="159"/>
      <c r="M145" s="160"/>
      <c r="N145" s="161">
        <f>ROUND($L$145*$K$145,2)</f>
        <v>0</v>
      </c>
      <c r="O145" s="137"/>
      <c r="P145" s="137"/>
      <c r="Q145" s="137"/>
      <c r="R145" s="50"/>
      <c r="T145" s="25"/>
      <c r="U145" s="26" t="s">
        <v>12</v>
      </c>
      <c r="V145" s="27">
        <v>0</v>
      </c>
      <c r="W145" s="27">
        <f>$V$145*$K$145</f>
        <v>0</v>
      </c>
      <c r="X145" s="27">
        <v>0.001</v>
      </c>
      <c r="Y145" s="27">
        <f>$X$145*$K$145</f>
        <v>0.005175</v>
      </c>
      <c r="Z145" s="27">
        <v>0</v>
      </c>
      <c r="AA145" s="28">
        <f>$Z$145*$K$145</f>
        <v>0</v>
      </c>
    </row>
    <row r="146" spans="1:27" s="3" customFormat="1" ht="27" customHeight="1">
      <c r="A146" s="45"/>
      <c r="B146" s="49"/>
      <c r="C146" s="77" t="s">
        <v>278</v>
      </c>
      <c r="D146" s="77" t="s">
        <v>55</v>
      </c>
      <c r="E146" s="78" t="s">
        <v>279</v>
      </c>
      <c r="F146" s="138" t="s">
        <v>280</v>
      </c>
      <c r="G146" s="137"/>
      <c r="H146" s="137"/>
      <c r="I146" s="137"/>
      <c r="J146" s="79" t="s">
        <v>58</v>
      </c>
      <c r="K146" s="80">
        <v>17.25</v>
      </c>
      <c r="L146" s="134"/>
      <c r="M146" s="135"/>
      <c r="N146" s="136">
        <f>ROUND($L$146*$K$146,2)</f>
        <v>0</v>
      </c>
      <c r="O146" s="137"/>
      <c r="P146" s="137"/>
      <c r="Q146" s="137"/>
      <c r="R146" s="50"/>
      <c r="T146" s="25"/>
      <c r="U146" s="26" t="s">
        <v>12</v>
      </c>
      <c r="V146" s="27">
        <v>0.25</v>
      </c>
      <c r="W146" s="27">
        <f>$V$146*$K$146</f>
        <v>4.3125</v>
      </c>
      <c r="X146" s="27">
        <v>0.00578</v>
      </c>
      <c r="Y146" s="27">
        <f>$X$146*$K$146</f>
        <v>0.099705</v>
      </c>
      <c r="Z146" s="27">
        <v>0</v>
      </c>
      <c r="AA146" s="28">
        <f>$Z$146*$K$146</f>
        <v>0</v>
      </c>
    </row>
    <row r="147" spans="1:27" s="3" customFormat="1" ht="39" customHeight="1">
      <c r="A147" s="45"/>
      <c r="B147" s="49"/>
      <c r="C147" s="77" t="s">
        <v>281</v>
      </c>
      <c r="D147" s="77" t="s">
        <v>55</v>
      </c>
      <c r="E147" s="78" t="s">
        <v>282</v>
      </c>
      <c r="F147" s="138" t="s">
        <v>283</v>
      </c>
      <c r="G147" s="137"/>
      <c r="H147" s="137"/>
      <c r="I147" s="137"/>
      <c r="J147" s="79" t="s">
        <v>58</v>
      </c>
      <c r="K147" s="80">
        <v>17.25</v>
      </c>
      <c r="L147" s="134"/>
      <c r="M147" s="135"/>
      <c r="N147" s="136">
        <f>ROUND($L$147*$K$147,2)</f>
        <v>0</v>
      </c>
      <c r="O147" s="137"/>
      <c r="P147" s="137"/>
      <c r="Q147" s="137"/>
      <c r="R147" s="50"/>
      <c r="T147" s="25"/>
      <c r="U147" s="26" t="s">
        <v>12</v>
      </c>
      <c r="V147" s="27">
        <v>0.035</v>
      </c>
      <c r="W147" s="27">
        <f>$V$147*$K$147</f>
        <v>0.60375</v>
      </c>
      <c r="X147" s="27">
        <v>0.00193</v>
      </c>
      <c r="Y147" s="27">
        <f>$X$147*$K$147</f>
        <v>0.0332925</v>
      </c>
      <c r="Z147" s="27">
        <v>0</v>
      </c>
      <c r="AA147" s="28">
        <f>$Z$147*$K$147</f>
        <v>0</v>
      </c>
    </row>
    <row r="148" spans="1:27" s="3" customFormat="1" ht="27" customHeight="1">
      <c r="A148" s="45"/>
      <c r="B148" s="49"/>
      <c r="C148" s="77" t="s">
        <v>284</v>
      </c>
      <c r="D148" s="77" t="s">
        <v>55</v>
      </c>
      <c r="E148" s="78" t="s">
        <v>285</v>
      </c>
      <c r="F148" s="138" t="s">
        <v>493</v>
      </c>
      <c r="G148" s="137"/>
      <c r="H148" s="137"/>
      <c r="I148" s="137"/>
      <c r="J148" s="79" t="s">
        <v>105</v>
      </c>
      <c r="K148" s="80">
        <v>1</v>
      </c>
      <c r="L148" s="134"/>
      <c r="M148" s="135"/>
      <c r="N148" s="136">
        <f>ROUND($L$148*$K$148,2)</f>
        <v>0</v>
      </c>
      <c r="O148" s="137"/>
      <c r="P148" s="137"/>
      <c r="Q148" s="137"/>
      <c r="R148" s="50"/>
      <c r="T148" s="25"/>
      <c r="U148" s="26" t="s">
        <v>12</v>
      </c>
      <c r="V148" s="27">
        <v>1.125</v>
      </c>
      <c r="W148" s="27">
        <f>$V$148*$K$148</f>
        <v>1.125</v>
      </c>
      <c r="X148" s="27">
        <v>0</v>
      </c>
      <c r="Y148" s="27">
        <f>$X$148*$K$148</f>
        <v>0</v>
      </c>
      <c r="Z148" s="27">
        <v>0</v>
      </c>
      <c r="AA148" s="28">
        <f>$Z$148*$K$148</f>
        <v>0</v>
      </c>
    </row>
    <row r="149" spans="1:27" s="21" customFormat="1" ht="33" customHeight="1">
      <c r="A149" s="72"/>
      <c r="B149" s="73"/>
      <c r="C149" s="72"/>
      <c r="D149" s="76" t="s">
        <v>29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164">
        <f>SUM(N150:Q155)</f>
        <v>0</v>
      </c>
      <c r="O149" s="163"/>
      <c r="P149" s="163"/>
      <c r="Q149" s="163"/>
      <c r="R149" s="75"/>
      <c r="T149" s="22"/>
      <c r="W149" s="23">
        <f>SUM($W$150:$W$155)</f>
        <v>3.8868159999999996</v>
      </c>
      <c r="Y149" s="23">
        <f>SUM($Y$150:$Y$155)</f>
        <v>0.03355349999999999</v>
      </c>
      <c r="AA149" s="24">
        <f>SUM($AA$150:$AA$155)</f>
        <v>0</v>
      </c>
    </row>
    <row r="150" spans="1:27" s="3" customFormat="1" ht="27" customHeight="1">
      <c r="A150" s="45"/>
      <c r="B150" s="49"/>
      <c r="C150" s="77" t="s">
        <v>286</v>
      </c>
      <c r="D150" s="77" t="s">
        <v>55</v>
      </c>
      <c r="E150" s="78" t="s">
        <v>287</v>
      </c>
      <c r="F150" s="138" t="s">
        <v>288</v>
      </c>
      <c r="G150" s="137"/>
      <c r="H150" s="137"/>
      <c r="I150" s="137"/>
      <c r="J150" s="79" t="s">
        <v>58</v>
      </c>
      <c r="K150" s="80">
        <v>2.338</v>
      </c>
      <c r="L150" s="134"/>
      <c r="M150" s="135"/>
      <c r="N150" s="136">
        <f>ROUND($L$150*$K$150,2)</f>
        <v>0</v>
      </c>
      <c r="O150" s="137"/>
      <c r="P150" s="137"/>
      <c r="Q150" s="137"/>
      <c r="R150" s="50"/>
      <c r="T150" s="25"/>
      <c r="U150" s="26" t="s">
        <v>12</v>
      </c>
      <c r="V150" s="27">
        <v>0.858</v>
      </c>
      <c r="W150" s="27">
        <f>$V$150*$K$150</f>
        <v>2.006004</v>
      </c>
      <c r="X150" s="27">
        <v>0.00325</v>
      </c>
      <c r="Y150" s="27">
        <f>$X$150*$K$150</f>
        <v>0.0075985</v>
      </c>
      <c r="Z150" s="27">
        <v>0</v>
      </c>
      <c r="AA150" s="28">
        <f>$Z$150*$K$150</f>
        <v>0</v>
      </c>
    </row>
    <row r="151" spans="1:27" s="3" customFormat="1" ht="27" customHeight="1">
      <c r="A151" s="45"/>
      <c r="B151" s="49"/>
      <c r="C151" s="81" t="s">
        <v>289</v>
      </c>
      <c r="D151" s="81" t="s">
        <v>99</v>
      </c>
      <c r="E151" s="82" t="s">
        <v>290</v>
      </c>
      <c r="F151" s="166" t="s">
        <v>433</v>
      </c>
      <c r="G151" s="158"/>
      <c r="H151" s="158"/>
      <c r="I151" s="158"/>
      <c r="J151" s="83" t="s">
        <v>58</v>
      </c>
      <c r="K151" s="84">
        <v>2.572</v>
      </c>
      <c r="L151" s="159"/>
      <c r="M151" s="160"/>
      <c r="N151" s="161">
        <f>ROUND($L$151*$K$151,2)</f>
        <v>0</v>
      </c>
      <c r="O151" s="137"/>
      <c r="P151" s="137"/>
      <c r="Q151" s="137"/>
      <c r="R151" s="50"/>
      <c r="T151" s="25"/>
      <c r="U151" s="26" t="s">
        <v>12</v>
      </c>
      <c r="V151" s="27">
        <v>0</v>
      </c>
      <c r="W151" s="27">
        <f>$V$151*$K$151</f>
        <v>0</v>
      </c>
      <c r="X151" s="27">
        <v>0.0098</v>
      </c>
      <c r="Y151" s="27">
        <f>$X$151*$K$151</f>
        <v>0.025205599999999998</v>
      </c>
      <c r="Z151" s="27">
        <v>0</v>
      </c>
      <c r="AA151" s="28">
        <f>$Z$151*$K$151</f>
        <v>0</v>
      </c>
    </row>
    <row r="152" spans="1:27" s="3" customFormat="1" ht="27" customHeight="1">
      <c r="A152" s="45"/>
      <c r="B152" s="49"/>
      <c r="C152" s="77" t="s">
        <v>291</v>
      </c>
      <c r="D152" s="77" t="s">
        <v>55</v>
      </c>
      <c r="E152" s="78" t="s">
        <v>292</v>
      </c>
      <c r="F152" s="138" t="s">
        <v>293</v>
      </c>
      <c r="G152" s="137"/>
      <c r="H152" s="137"/>
      <c r="I152" s="137"/>
      <c r="J152" s="79" t="s">
        <v>58</v>
      </c>
      <c r="K152" s="80">
        <v>2.338</v>
      </c>
      <c r="L152" s="134"/>
      <c r="M152" s="135"/>
      <c r="N152" s="136">
        <f>ROUND($L$152*$K$152,2)</f>
        <v>0</v>
      </c>
      <c r="O152" s="137"/>
      <c r="P152" s="137"/>
      <c r="Q152" s="137"/>
      <c r="R152" s="50"/>
      <c r="T152" s="25"/>
      <c r="U152" s="26" t="s">
        <v>12</v>
      </c>
      <c r="V152" s="27">
        <v>0.13</v>
      </c>
      <c r="W152" s="27">
        <f>$V$152*$K$152</f>
        <v>0.30394000000000004</v>
      </c>
      <c r="X152" s="27">
        <v>0</v>
      </c>
      <c r="Y152" s="27">
        <f>$X$152*$K$152</f>
        <v>0</v>
      </c>
      <c r="Z152" s="27">
        <v>0</v>
      </c>
      <c r="AA152" s="28">
        <f>$Z$152*$K$152</f>
        <v>0</v>
      </c>
    </row>
    <row r="153" spans="1:27" s="3" customFormat="1" ht="15.75" customHeight="1">
      <c r="A153" s="45"/>
      <c r="B153" s="49"/>
      <c r="C153" s="77" t="s">
        <v>294</v>
      </c>
      <c r="D153" s="77" t="s">
        <v>55</v>
      </c>
      <c r="E153" s="78" t="s">
        <v>295</v>
      </c>
      <c r="F153" s="138" t="s">
        <v>296</v>
      </c>
      <c r="G153" s="137"/>
      <c r="H153" s="137"/>
      <c r="I153" s="137"/>
      <c r="J153" s="79" t="s">
        <v>58</v>
      </c>
      <c r="K153" s="80">
        <v>2.338</v>
      </c>
      <c r="L153" s="134"/>
      <c r="M153" s="135"/>
      <c r="N153" s="136">
        <f>ROUND($L$153*$K$153,2)</f>
        <v>0</v>
      </c>
      <c r="O153" s="137"/>
      <c r="P153" s="137"/>
      <c r="Q153" s="137"/>
      <c r="R153" s="50"/>
      <c r="T153" s="25"/>
      <c r="U153" s="26" t="s">
        <v>12</v>
      </c>
      <c r="V153" s="27">
        <v>0.044</v>
      </c>
      <c r="W153" s="27">
        <f>$V$153*$K$153</f>
        <v>0.10287199999999999</v>
      </c>
      <c r="X153" s="27">
        <v>0.0003</v>
      </c>
      <c r="Y153" s="27">
        <f>$X$153*$K$153</f>
        <v>0.0007013999999999999</v>
      </c>
      <c r="Z153" s="27">
        <v>0</v>
      </c>
      <c r="AA153" s="28">
        <f>$Z$153*$K$153</f>
        <v>0</v>
      </c>
    </row>
    <row r="154" spans="1:27" s="3" customFormat="1" ht="15.75" customHeight="1">
      <c r="A154" s="45"/>
      <c r="B154" s="49"/>
      <c r="C154" s="77" t="s">
        <v>297</v>
      </c>
      <c r="D154" s="77" t="s">
        <v>55</v>
      </c>
      <c r="E154" s="78" t="s">
        <v>298</v>
      </c>
      <c r="F154" s="138" t="s">
        <v>299</v>
      </c>
      <c r="G154" s="137"/>
      <c r="H154" s="137"/>
      <c r="I154" s="137"/>
      <c r="J154" s="79" t="s">
        <v>79</v>
      </c>
      <c r="K154" s="80">
        <v>1.6</v>
      </c>
      <c r="L154" s="134"/>
      <c r="M154" s="135"/>
      <c r="N154" s="136">
        <f>ROUND($L$154*$K$154,2)</f>
        <v>0</v>
      </c>
      <c r="O154" s="137"/>
      <c r="P154" s="137"/>
      <c r="Q154" s="137"/>
      <c r="R154" s="50"/>
      <c r="T154" s="25"/>
      <c r="U154" s="26" t="s">
        <v>12</v>
      </c>
      <c r="V154" s="27">
        <v>0.055</v>
      </c>
      <c r="W154" s="27">
        <f>$V$154*$K$154</f>
        <v>0.08800000000000001</v>
      </c>
      <c r="X154" s="27">
        <v>3E-05</v>
      </c>
      <c r="Y154" s="27">
        <f>$X$154*$K$154</f>
        <v>4.8E-05</v>
      </c>
      <c r="Z154" s="27">
        <v>0</v>
      </c>
      <c r="AA154" s="28">
        <f>$Z$154*$K$154</f>
        <v>0</v>
      </c>
    </row>
    <row r="155" spans="1:27" s="3" customFormat="1" ht="27" customHeight="1">
      <c r="A155" s="45"/>
      <c r="B155" s="49"/>
      <c r="C155" s="77" t="s">
        <v>300</v>
      </c>
      <c r="D155" s="77" t="s">
        <v>55</v>
      </c>
      <c r="E155" s="78" t="s">
        <v>301</v>
      </c>
      <c r="F155" s="138" t="s">
        <v>494</v>
      </c>
      <c r="G155" s="137"/>
      <c r="H155" s="137"/>
      <c r="I155" s="137"/>
      <c r="J155" s="79" t="s">
        <v>105</v>
      </c>
      <c r="K155" s="80">
        <v>1</v>
      </c>
      <c r="L155" s="134"/>
      <c r="M155" s="135"/>
      <c r="N155" s="136">
        <f>ROUND($L$155*$K$155,2)</f>
        <v>0</v>
      </c>
      <c r="O155" s="137"/>
      <c r="P155" s="137"/>
      <c r="Q155" s="137"/>
      <c r="R155" s="50"/>
      <c r="T155" s="25"/>
      <c r="U155" s="26" t="s">
        <v>12</v>
      </c>
      <c r="V155" s="27">
        <v>1.386</v>
      </c>
      <c r="W155" s="27">
        <f>$V$155*$K$155</f>
        <v>1.386</v>
      </c>
      <c r="X155" s="27">
        <v>0</v>
      </c>
      <c r="Y155" s="27">
        <f>$X$155*$K$155</f>
        <v>0</v>
      </c>
      <c r="Z155" s="27">
        <v>0</v>
      </c>
      <c r="AA155" s="28">
        <f>$Z$155*$K$155</f>
        <v>0</v>
      </c>
    </row>
    <row r="156" spans="1:27" s="21" customFormat="1" ht="30.75" customHeight="1">
      <c r="A156" s="72"/>
      <c r="B156" s="73"/>
      <c r="C156" s="72"/>
      <c r="D156" s="76" t="s">
        <v>30</v>
      </c>
      <c r="E156" s="72"/>
      <c r="F156" s="72"/>
      <c r="G156" s="72"/>
      <c r="H156" s="72"/>
      <c r="I156" s="72"/>
      <c r="J156" s="72"/>
      <c r="K156" s="72"/>
      <c r="L156" s="72"/>
      <c r="M156" s="72"/>
      <c r="N156" s="164">
        <f>SUM(N157:Q158)</f>
        <v>0</v>
      </c>
      <c r="O156" s="163"/>
      <c r="P156" s="163"/>
      <c r="Q156" s="163"/>
      <c r="R156" s="75"/>
      <c r="T156" s="22"/>
      <c r="W156" s="23">
        <f>SUM($W$157:$W$158)</f>
        <v>26.729400000000002</v>
      </c>
      <c r="Y156" s="23">
        <f>SUM($Y$157:$Y$158)</f>
        <v>0.08927550000000001</v>
      </c>
      <c r="AA156" s="24">
        <f>SUM($AA$157:$AA$158)</f>
        <v>0.00870015</v>
      </c>
    </row>
    <row r="157" spans="1:27" s="3" customFormat="1" ht="27" customHeight="1">
      <c r="A157" s="45"/>
      <c r="B157" s="49"/>
      <c r="C157" s="77" t="s">
        <v>302</v>
      </c>
      <c r="D157" s="77" t="s">
        <v>55</v>
      </c>
      <c r="E157" s="115" t="s">
        <v>482</v>
      </c>
      <c r="F157" s="165" t="s">
        <v>481</v>
      </c>
      <c r="G157" s="137"/>
      <c r="H157" s="137"/>
      <c r="I157" s="137"/>
      <c r="J157" s="79" t="s">
        <v>58</v>
      </c>
      <c r="K157" s="80">
        <v>28.065</v>
      </c>
      <c r="L157" s="134"/>
      <c r="M157" s="135"/>
      <c r="N157" s="136">
        <f>ROUND($L$157*$K$157,2)</f>
        <v>0</v>
      </c>
      <c r="O157" s="137"/>
      <c r="P157" s="137"/>
      <c r="Q157" s="137"/>
      <c r="R157" s="50"/>
      <c r="S157" s="117"/>
      <c r="T157" s="25"/>
      <c r="U157" s="26" t="s">
        <v>12</v>
      </c>
      <c r="V157" s="27">
        <v>0.08</v>
      </c>
      <c r="W157" s="27">
        <f>$V$157*$K$157</f>
        <v>2.2452</v>
      </c>
      <c r="X157" s="27">
        <v>0.001</v>
      </c>
      <c r="Y157" s="27">
        <f>$X$157*$K$157</f>
        <v>0.028065000000000003</v>
      </c>
      <c r="Z157" s="27">
        <v>0.00031</v>
      </c>
      <c r="AA157" s="28">
        <f>$Z$157*$K$157</f>
        <v>0.00870015</v>
      </c>
    </row>
    <row r="158" spans="1:27" s="3" customFormat="1" ht="39" customHeight="1">
      <c r="A158" s="45"/>
      <c r="B158" s="49"/>
      <c r="C158" s="77" t="s">
        <v>303</v>
      </c>
      <c r="D158" s="77" t="s">
        <v>55</v>
      </c>
      <c r="E158" s="78" t="s">
        <v>304</v>
      </c>
      <c r="F158" s="138" t="s">
        <v>305</v>
      </c>
      <c r="G158" s="137"/>
      <c r="H158" s="137"/>
      <c r="I158" s="137"/>
      <c r="J158" s="79" t="s">
        <v>58</v>
      </c>
      <c r="K158" s="80">
        <v>235.425</v>
      </c>
      <c r="L158" s="134"/>
      <c r="M158" s="135"/>
      <c r="N158" s="136">
        <f>ROUND($L$158*$K$158,2)</f>
        <v>0</v>
      </c>
      <c r="O158" s="137"/>
      <c r="P158" s="137"/>
      <c r="Q158" s="137"/>
      <c r="R158" s="50"/>
      <c r="T158" s="25"/>
      <c r="U158" s="26" t="s">
        <v>12</v>
      </c>
      <c r="V158" s="27">
        <v>0.104</v>
      </c>
      <c r="W158" s="27">
        <f>$V$158*$K$158</f>
        <v>24.4842</v>
      </c>
      <c r="X158" s="27">
        <v>0.00026</v>
      </c>
      <c r="Y158" s="27">
        <f>$X$158*$K$158</f>
        <v>0.0612105</v>
      </c>
      <c r="Z158" s="27">
        <v>0</v>
      </c>
      <c r="AA158" s="28">
        <f>$Z$158*$K$158</f>
        <v>0</v>
      </c>
    </row>
    <row r="159" spans="1:27" s="21" customFormat="1" ht="45.75" customHeight="1">
      <c r="A159" s="72"/>
      <c r="B159" s="73"/>
      <c r="C159" s="72"/>
      <c r="D159" s="76" t="s">
        <v>31</v>
      </c>
      <c r="E159" s="72"/>
      <c r="F159" s="72"/>
      <c r="G159" s="72"/>
      <c r="H159" s="72"/>
      <c r="I159" s="72"/>
      <c r="J159" s="72"/>
      <c r="K159" s="72"/>
      <c r="L159" s="72"/>
      <c r="M159" s="72"/>
      <c r="N159" s="164">
        <f>SUM(N160:Q162)</f>
        <v>0</v>
      </c>
      <c r="O159" s="163"/>
      <c r="P159" s="163"/>
      <c r="Q159" s="163"/>
      <c r="R159" s="75"/>
      <c r="T159" s="22"/>
      <c r="W159" s="23">
        <f>SUM($W$160:$W$162)</f>
        <v>7.02696</v>
      </c>
      <c r="Y159" s="23">
        <f>SUM($Y$160:$Y$162)</f>
        <v>0.014975999999999998</v>
      </c>
      <c r="AA159" s="24">
        <f>SUM($AA$160:$AA$162)</f>
        <v>0</v>
      </c>
    </row>
    <row r="160" spans="1:27" s="3" customFormat="1" ht="27" customHeight="1">
      <c r="A160" s="45"/>
      <c r="B160" s="49"/>
      <c r="C160" s="77" t="s">
        <v>306</v>
      </c>
      <c r="D160" s="77" t="s">
        <v>55</v>
      </c>
      <c r="E160" s="78" t="s">
        <v>307</v>
      </c>
      <c r="F160" s="138" t="s">
        <v>308</v>
      </c>
      <c r="G160" s="137"/>
      <c r="H160" s="137"/>
      <c r="I160" s="137"/>
      <c r="J160" s="79" t="s">
        <v>58</v>
      </c>
      <c r="K160" s="80">
        <v>11.52</v>
      </c>
      <c r="L160" s="134"/>
      <c r="M160" s="135"/>
      <c r="N160" s="136">
        <f>ROUND($L$160*$K$160,2)</f>
        <v>0</v>
      </c>
      <c r="O160" s="137"/>
      <c r="P160" s="137"/>
      <c r="Q160" s="137"/>
      <c r="R160" s="50"/>
      <c r="T160" s="25"/>
      <c r="U160" s="26" t="s">
        <v>12</v>
      </c>
      <c r="V160" s="27">
        <v>0.423</v>
      </c>
      <c r="W160" s="27">
        <f>$V$160*$K$160</f>
        <v>4.87296</v>
      </c>
      <c r="X160" s="27">
        <v>0</v>
      </c>
      <c r="Y160" s="27">
        <f>$X$160*$K$160</f>
        <v>0</v>
      </c>
      <c r="Z160" s="27">
        <v>0</v>
      </c>
      <c r="AA160" s="28">
        <f>$Z$160*$K$160</f>
        <v>0</v>
      </c>
    </row>
    <row r="161" spans="1:27" s="3" customFormat="1" ht="27" customHeight="1">
      <c r="A161" s="45"/>
      <c r="B161" s="49"/>
      <c r="C161" s="81" t="s">
        <v>309</v>
      </c>
      <c r="D161" s="81" t="s">
        <v>99</v>
      </c>
      <c r="E161" s="82" t="s">
        <v>310</v>
      </c>
      <c r="F161" s="144" t="s">
        <v>455</v>
      </c>
      <c r="G161" s="158"/>
      <c r="H161" s="158"/>
      <c r="I161" s="158"/>
      <c r="J161" s="83" t="s">
        <v>58</v>
      </c>
      <c r="K161" s="84">
        <v>11.52</v>
      </c>
      <c r="L161" s="159"/>
      <c r="M161" s="160"/>
      <c r="N161" s="161">
        <f>ROUND($L$161*$K$161,2)</f>
        <v>0</v>
      </c>
      <c r="O161" s="137"/>
      <c r="P161" s="137"/>
      <c r="Q161" s="137"/>
      <c r="R161" s="50"/>
      <c r="T161" s="25"/>
      <c r="U161" s="26" t="s">
        <v>12</v>
      </c>
      <c r="V161" s="27">
        <v>0</v>
      </c>
      <c r="W161" s="27">
        <f>$V$161*$K$161</f>
        <v>0</v>
      </c>
      <c r="X161" s="27">
        <v>0.0013</v>
      </c>
      <c r="Y161" s="27">
        <f>$X$161*$K$161</f>
        <v>0.014975999999999998</v>
      </c>
      <c r="Z161" s="27">
        <v>0</v>
      </c>
      <c r="AA161" s="28">
        <f>$Z$161*$K$161</f>
        <v>0</v>
      </c>
    </row>
    <row r="162" spans="1:27" s="3" customFormat="1" ht="27" customHeight="1">
      <c r="A162" s="45"/>
      <c r="B162" s="49"/>
      <c r="C162" s="77" t="s">
        <v>311</v>
      </c>
      <c r="D162" s="77" t="s">
        <v>55</v>
      </c>
      <c r="E162" s="78" t="s">
        <v>312</v>
      </c>
      <c r="F162" s="138" t="s">
        <v>495</v>
      </c>
      <c r="G162" s="137"/>
      <c r="H162" s="137"/>
      <c r="I162" s="137"/>
      <c r="J162" s="79" t="s">
        <v>105</v>
      </c>
      <c r="K162" s="80">
        <v>1</v>
      </c>
      <c r="L162" s="134"/>
      <c r="M162" s="135"/>
      <c r="N162" s="136">
        <f>ROUND($L$162*$K$162,2)</f>
        <v>0</v>
      </c>
      <c r="O162" s="137"/>
      <c r="P162" s="137"/>
      <c r="Q162" s="137"/>
      <c r="R162" s="50"/>
      <c r="T162" s="25"/>
      <c r="U162" s="26" t="s">
        <v>12</v>
      </c>
      <c r="V162" s="27">
        <v>2.154</v>
      </c>
      <c r="W162" s="27">
        <f>$V$162*$K$162</f>
        <v>2.154</v>
      </c>
      <c r="X162" s="27">
        <v>0</v>
      </c>
      <c r="Y162" s="27">
        <f>$X$162*$K$162</f>
        <v>0</v>
      </c>
      <c r="Z162" s="27">
        <v>0</v>
      </c>
      <c r="AA162" s="28">
        <f>$Z$162*$K$162</f>
        <v>0</v>
      </c>
    </row>
    <row r="163" spans="1:27" s="21" customFormat="1" ht="37.5" customHeight="1">
      <c r="A163" s="72"/>
      <c r="B163" s="73"/>
      <c r="C163" s="72"/>
      <c r="D163" s="74" t="s">
        <v>32</v>
      </c>
      <c r="E163" s="72"/>
      <c r="F163" s="72"/>
      <c r="G163" s="72"/>
      <c r="H163" s="72"/>
      <c r="I163" s="72"/>
      <c r="J163" s="72"/>
      <c r="K163" s="72"/>
      <c r="L163" s="72"/>
      <c r="M163" s="72"/>
      <c r="N163" s="162">
        <f>N164+N206</f>
        <v>0</v>
      </c>
      <c r="O163" s="163"/>
      <c r="P163" s="163"/>
      <c r="Q163" s="163"/>
      <c r="R163" s="75"/>
      <c r="T163" s="22"/>
      <c r="W163" s="23" t="e">
        <f>#REF!+$W$206</f>
        <v>#REF!</v>
      </c>
      <c r="Y163" s="23" t="e">
        <f>#REF!+$Y$206</f>
        <v>#REF!</v>
      </c>
      <c r="AA163" s="24" t="e">
        <f>#REF!+$AA$206</f>
        <v>#REF!</v>
      </c>
    </row>
    <row r="164" spans="1:27" s="32" customFormat="1" ht="21" customHeight="1">
      <c r="A164" s="72"/>
      <c r="B164" s="85"/>
      <c r="C164" s="72"/>
      <c r="D164" s="86" t="s">
        <v>33</v>
      </c>
      <c r="E164" s="72"/>
      <c r="F164" s="72"/>
      <c r="G164" s="72"/>
      <c r="H164" s="72"/>
      <c r="I164" s="72"/>
      <c r="J164" s="72"/>
      <c r="K164" s="72"/>
      <c r="L164" s="72"/>
      <c r="M164" s="72"/>
      <c r="N164" s="172">
        <f>SUM(N165:Q205)</f>
        <v>0</v>
      </c>
      <c r="O164" s="173"/>
      <c r="P164" s="173"/>
      <c r="Q164" s="173"/>
      <c r="R164" s="87"/>
      <c r="T164" s="33"/>
      <c r="W164" s="34">
        <f>SUM($W$165:$W$205)</f>
        <v>91.93</v>
      </c>
      <c r="Y164" s="34">
        <f>SUM($Y$165:$Y$205)</f>
        <v>0.093205</v>
      </c>
      <c r="AA164" s="35">
        <f>SUM($AA$165:$AA$205)</f>
        <v>0</v>
      </c>
    </row>
    <row r="165" spans="1:27" s="36" customFormat="1" ht="15.75" customHeight="1">
      <c r="A165" s="45"/>
      <c r="B165" s="49"/>
      <c r="C165" s="77" t="s">
        <v>7</v>
      </c>
      <c r="D165" s="77" t="s">
        <v>55</v>
      </c>
      <c r="E165" s="78" t="s">
        <v>313</v>
      </c>
      <c r="F165" s="138" t="s">
        <v>314</v>
      </c>
      <c r="G165" s="137"/>
      <c r="H165" s="137"/>
      <c r="I165" s="137"/>
      <c r="J165" s="79" t="s">
        <v>105</v>
      </c>
      <c r="K165" s="92">
        <v>1</v>
      </c>
      <c r="L165" s="134"/>
      <c r="M165" s="135"/>
      <c r="N165" s="136">
        <f>ROUND($L$165*$K$165,2)</f>
        <v>0</v>
      </c>
      <c r="O165" s="137"/>
      <c r="P165" s="137"/>
      <c r="Q165" s="137"/>
      <c r="R165" s="50"/>
      <c r="T165" s="37"/>
      <c r="U165" s="38" t="s">
        <v>12</v>
      </c>
      <c r="V165" s="39">
        <v>0</v>
      </c>
      <c r="W165" s="39">
        <f>$V$165*$K$165</f>
        <v>0</v>
      </c>
      <c r="X165" s="39">
        <v>0</v>
      </c>
      <c r="Y165" s="39">
        <f>$X$165*$K$165</f>
        <v>0</v>
      </c>
      <c r="Z165" s="39">
        <v>0</v>
      </c>
      <c r="AA165" s="40">
        <f>$Z$165*$K$165</f>
        <v>0</v>
      </c>
    </row>
    <row r="166" spans="1:27" s="36" customFormat="1" ht="15.75" customHeight="1">
      <c r="A166" s="45"/>
      <c r="B166" s="49"/>
      <c r="C166" s="77" t="s">
        <v>315</v>
      </c>
      <c r="D166" s="77" t="s">
        <v>55</v>
      </c>
      <c r="E166" s="78" t="s">
        <v>316</v>
      </c>
      <c r="F166" s="138" t="s">
        <v>317</v>
      </c>
      <c r="G166" s="137"/>
      <c r="H166" s="137"/>
      <c r="I166" s="137"/>
      <c r="J166" s="79" t="s">
        <v>105</v>
      </c>
      <c r="K166" s="92">
        <v>1</v>
      </c>
      <c r="L166" s="134"/>
      <c r="M166" s="135"/>
      <c r="N166" s="136">
        <f>ROUND($L$166*$K$166,2)</f>
        <v>0</v>
      </c>
      <c r="O166" s="137"/>
      <c r="P166" s="137"/>
      <c r="Q166" s="137"/>
      <c r="R166" s="50"/>
      <c r="T166" s="37"/>
      <c r="U166" s="38" t="s">
        <v>12</v>
      </c>
      <c r="V166" s="39">
        <v>0</v>
      </c>
      <c r="W166" s="39">
        <f>$V$166*$K$166</f>
        <v>0</v>
      </c>
      <c r="X166" s="39">
        <v>0</v>
      </c>
      <c r="Y166" s="39">
        <f>$X$166*$K$166</f>
        <v>0</v>
      </c>
      <c r="Z166" s="39">
        <v>0</v>
      </c>
      <c r="AA166" s="40">
        <f>$Z$166*$K$166</f>
        <v>0</v>
      </c>
    </row>
    <row r="167" spans="1:27" s="36" customFormat="1" ht="27" customHeight="1">
      <c r="A167" s="45"/>
      <c r="B167" s="49"/>
      <c r="C167" s="77" t="s">
        <v>318</v>
      </c>
      <c r="D167" s="77" t="s">
        <v>55</v>
      </c>
      <c r="E167" s="78" t="s">
        <v>319</v>
      </c>
      <c r="F167" s="138" t="s">
        <v>320</v>
      </c>
      <c r="G167" s="137"/>
      <c r="H167" s="137"/>
      <c r="I167" s="137"/>
      <c r="J167" s="79" t="s">
        <v>105</v>
      </c>
      <c r="K167" s="92">
        <v>1</v>
      </c>
      <c r="L167" s="134"/>
      <c r="M167" s="135"/>
      <c r="N167" s="136">
        <f>ROUND($L$167*$K$167,2)</f>
        <v>0</v>
      </c>
      <c r="O167" s="137"/>
      <c r="P167" s="137"/>
      <c r="Q167" s="137"/>
      <c r="R167" s="50"/>
      <c r="T167" s="37"/>
      <c r="U167" s="38" t="s">
        <v>12</v>
      </c>
      <c r="V167" s="39">
        <v>0</v>
      </c>
      <c r="W167" s="39">
        <f>$V$167*$K$167</f>
        <v>0</v>
      </c>
      <c r="X167" s="39">
        <v>0</v>
      </c>
      <c r="Y167" s="39">
        <f>$X$167*$K$167</f>
        <v>0</v>
      </c>
      <c r="Z167" s="39">
        <v>0</v>
      </c>
      <c r="AA167" s="40">
        <f>$Z$167*$K$167</f>
        <v>0</v>
      </c>
    </row>
    <row r="168" spans="1:27" s="36" customFormat="1" ht="39" customHeight="1">
      <c r="A168" s="45"/>
      <c r="B168" s="49"/>
      <c r="C168" s="77" t="s">
        <v>321</v>
      </c>
      <c r="D168" s="77" t="s">
        <v>55</v>
      </c>
      <c r="E168" s="78" t="s">
        <v>322</v>
      </c>
      <c r="F168" s="138" t="s">
        <v>323</v>
      </c>
      <c r="G168" s="137"/>
      <c r="H168" s="137"/>
      <c r="I168" s="137"/>
      <c r="J168" s="79" t="s">
        <v>98</v>
      </c>
      <c r="K168" s="92">
        <v>50</v>
      </c>
      <c r="L168" s="134"/>
      <c r="M168" s="135"/>
      <c r="N168" s="136">
        <f>ROUND($L$168*$K$168,2)</f>
        <v>0</v>
      </c>
      <c r="O168" s="137"/>
      <c r="P168" s="137"/>
      <c r="Q168" s="137"/>
      <c r="R168" s="50"/>
      <c r="T168" s="37"/>
      <c r="U168" s="38" t="s">
        <v>12</v>
      </c>
      <c r="V168" s="39">
        <v>0.091</v>
      </c>
      <c r="W168" s="39">
        <f>$V$168*$K$168</f>
        <v>4.55</v>
      </c>
      <c r="X168" s="39">
        <v>0</v>
      </c>
      <c r="Y168" s="39">
        <f>$X$168*$K$168</f>
        <v>0</v>
      </c>
      <c r="Z168" s="39">
        <v>0</v>
      </c>
      <c r="AA168" s="40">
        <f>$Z$168*$K$168</f>
        <v>0</v>
      </c>
    </row>
    <row r="169" spans="1:27" s="36" customFormat="1" ht="15.75" customHeight="1">
      <c r="A169" s="45"/>
      <c r="B169" s="49"/>
      <c r="C169" s="88" t="s">
        <v>324</v>
      </c>
      <c r="D169" s="88" t="s">
        <v>99</v>
      </c>
      <c r="E169" s="89" t="s">
        <v>325</v>
      </c>
      <c r="F169" s="139" t="s">
        <v>326</v>
      </c>
      <c r="G169" s="140"/>
      <c r="H169" s="140"/>
      <c r="I169" s="140"/>
      <c r="J169" s="90" t="s">
        <v>98</v>
      </c>
      <c r="K169" s="107">
        <v>50</v>
      </c>
      <c r="L169" s="141"/>
      <c r="M169" s="142"/>
      <c r="N169" s="143">
        <f>ROUND($L$169*$K$169,2)</f>
        <v>0</v>
      </c>
      <c r="O169" s="137"/>
      <c r="P169" s="137"/>
      <c r="Q169" s="137"/>
      <c r="R169" s="50"/>
      <c r="T169" s="37"/>
      <c r="U169" s="38" t="s">
        <v>12</v>
      </c>
      <c r="V169" s="39">
        <v>0</v>
      </c>
      <c r="W169" s="39">
        <f>$V$169*$K$169</f>
        <v>0</v>
      </c>
      <c r="X169" s="39">
        <v>4.6E-05</v>
      </c>
      <c r="Y169" s="39">
        <f>$X$169*$K$169</f>
        <v>0.0023</v>
      </c>
      <c r="Z169" s="39">
        <v>0</v>
      </c>
      <c r="AA169" s="40">
        <f>$Z$169*$K$169</f>
        <v>0</v>
      </c>
    </row>
    <row r="170" spans="1:27" s="36" customFormat="1" ht="27" customHeight="1">
      <c r="A170" s="45"/>
      <c r="B170" s="49"/>
      <c r="C170" s="77" t="s">
        <v>328</v>
      </c>
      <c r="D170" s="77" t="s">
        <v>55</v>
      </c>
      <c r="E170" s="78" t="s">
        <v>329</v>
      </c>
      <c r="F170" s="138" t="s">
        <v>330</v>
      </c>
      <c r="G170" s="137"/>
      <c r="H170" s="137"/>
      <c r="I170" s="137"/>
      <c r="J170" s="79" t="s">
        <v>98</v>
      </c>
      <c r="K170" s="92">
        <v>24</v>
      </c>
      <c r="L170" s="134"/>
      <c r="M170" s="135"/>
      <c r="N170" s="136">
        <f>ROUND($L$170*$K$170,2)</f>
        <v>0</v>
      </c>
      <c r="O170" s="137"/>
      <c r="P170" s="137"/>
      <c r="Q170" s="137"/>
      <c r="R170" s="50"/>
      <c r="T170" s="37"/>
      <c r="U170" s="38" t="s">
        <v>12</v>
      </c>
      <c r="V170" s="39">
        <v>0.401</v>
      </c>
      <c r="W170" s="39">
        <f>$V$170*$K$170</f>
        <v>9.624</v>
      </c>
      <c r="X170" s="39">
        <v>0</v>
      </c>
      <c r="Y170" s="39">
        <f>$X$170*$K$170</f>
        <v>0</v>
      </c>
      <c r="Z170" s="39">
        <v>0</v>
      </c>
      <c r="AA170" s="40">
        <f>$Z$170*$K$170</f>
        <v>0</v>
      </c>
    </row>
    <row r="171" spans="1:27" s="36" customFormat="1" ht="15.75" customHeight="1">
      <c r="A171" s="45"/>
      <c r="B171" s="49"/>
      <c r="C171" s="88" t="s">
        <v>331</v>
      </c>
      <c r="D171" s="88" t="s">
        <v>99</v>
      </c>
      <c r="E171" s="89" t="s">
        <v>332</v>
      </c>
      <c r="F171" s="139" t="s">
        <v>333</v>
      </c>
      <c r="G171" s="140"/>
      <c r="H171" s="140"/>
      <c r="I171" s="140"/>
      <c r="J171" s="90" t="s">
        <v>98</v>
      </c>
      <c r="K171" s="107">
        <v>24</v>
      </c>
      <c r="L171" s="141"/>
      <c r="M171" s="142"/>
      <c r="N171" s="143">
        <f>ROUND($L$171*$K$171,2)</f>
        <v>0</v>
      </c>
      <c r="O171" s="137"/>
      <c r="P171" s="137"/>
      <c r="Q171" s="137"/>
      <c r="R171" s="50"/>
      <c r="T171" s="37"/>
      <c r="U171" s="38" t="s">
        <v>12</v>
      </c>
      <c r="V171" s="39">
        <v>0</v>
      </c>
      <c r="W171" s="39">
        <f>$V$171*$K$171</f>
        <v>0</v>
      </c>
      <c r="X171" s="39">
        <v>0.000186</v>
      </c>
      <c r="Y171" s="39">
        <f>$X$171*$K$171</f>
        <v>0.004464</v>
      </c>
      <c r="Z171" s="39">
        <v>0</v>
      </c>
      <c r="AA171" s="40">
        <f>$Z$171*$K$171</f>
        <v>0</v>
      </c>
    </row>
    <row r="172" spans="1:27" s="36" customFormat="1" ht="27" customHeight="1">
      <c r="A172" s="45"/>
      <c r="B172" s="49"/>
      <c r="C172" s="77" t="s">
        <v>334</v>
      </c>
      <c r="D172" s="77" t="s">
        <v>55</v>
      </c>
      <c r="E172" s="78" t="s">
        <v>335</v>
      </c>
      <c r="F172" s="138" t="s">
        <v>336</v>
      </c>
      <c r="G172" s="137"/>
      <c r="H172" s="137"/>
      <c r="I172" s="137"/>
      <c r="J172" s="79" t="s">
        <v>98</v>
      </c>
      <c r="K172" s="92">
        <v>5</v>
      </c>
      <c r="L172" s="134"/>
      <c r="M172" s="135"/>
      <c r="N172" s="136">
        <f>ROUND($L$172*$K$172,2)</f>
        <v>0</v>
      </c>
      <c r="O172" s="137"/>
      <c r="P172" s="137"/>
      <c r="Q172" s="137"/>
      <c r="R172" s="50"/>
      <c r="T172" s="37"/>
      <c r="U172" s="38" t="s">
        <v>12</v>
      </c>
      <c r="V172" s="39">
        <v>0.134</v>
      </c>
      <c r="W172" s="39">
        <f>$V$172*$K$172</f>
        <v>0.67</v>
      </c>
      <c r="X172" s="39">
        <v>0</v>
      </c>
      <c r="Y172" s="39">
        <f>$X$172*$K$172</f>
        <v>0</v>
      </c>
      <c r="Z172" s="39">
        <v>0</v>
      </c>
      <c r="AA172" s="40">
        <f>$Z$172*$K$172</f>
        <v>0</v>
      </c>
    </row>
    <row r="173" spans="1:27" s="36" customFormat="1" ht="15.75" customHeight="1">
      <c r="A173" s="45"/>
      <c r="B173" s="49"/>
      <c r="C173" s="88" t="s">
        <v>337</v>
      </c>
      <c r="D173" s="88" t="s">
        <v>99</v>
      </c>
      <c r="E173" s="89" t="s">
        <v>338</v>
      </c>
      <c r="F173" s="139" t="s">
        <v>339</v>
      </c>
      <c r="G173" s="140"/>
      <c r="H173" s="140"/>
      <c r="I173" s="140"/>
      <c r="J173" s="90" t="s">
        <v>98</v>
      </c>
      <c r="K173" s="107">
        <v>3</v>
      </c>
      <c r="L173" s="141"/>
      <c r="M173" s="142"/>
      <c r="N173" s="143">
        <f>ROUND($L$173*$K$173,2)</f>
        <v>0</v>
      </c>
      <c r="O173" s="137"/>
      <c r="P173" s="137"/>
      <c r="Q173" s="137"/>
      <c r="R173" s="50"/>
      <c r="T173" s="37"/>
      <c r="U173" s="38" t="s">
        <v>12</v>
      </c>
      <c r="V173" s="39">
        <v>0</v>
      </c>
      <c r="W173" s="39">
        <f>$V$173*$K$173</f>
        <v>0</v>
      </c>
      <c r="X173" s="39">
        <v>5E-05</v>
      </c>
      <c r="Y173" s="39">
        <f>$X$173*$K$173</f>
        <v>0.00015000000000000001</v>
      </c>
      <c r="Z173" s="39">
        <v>0</v>
      </c>
      <c r="AA173" s="40">
        <f>$Z$173*$K$173</f>
        <v>0</v>
      </c>
    </row>
    <row r="174" spans="1:27" s="36" customFormat="1" ht="50.25" customHeight="1">
      <c r="A174" s="45"/>
      <c r="B174" s="49"/>
      <c r="C174" s="88" t="s">
        <v>340</v>
      </c>
      <c r="D174" s="88" t="s">
        <v>99</v>
      </c>
      <c r="E174" s="89" t="s">
        <v>341</v>
      </c>
      <c r="F174" s="139" t="s">
        <v>342</v>
      </c>
      <c r="G174" s="140"/>
      <c r="H174" s="140"/>
      <c r="I174" s="140"/>
      <c r="J174" s="90" t="s">
        <v>98</v>
      </c>
      <c r="K174" s="107">
        <v>2</v>
      </c>
      <c r="L174" s="141"/>
      <c r="M174" s="142"/>
      <c r="N174" s="143">
        <f>ROUND($L$174*$K$174,2)</f>
        <v>0</v>
      </c>
      <c r="O174" s="137"/>
      <c r="P174" s="137"/>
      <c r="Q174" s="137"/>
      <c r="R174" s="50"/>
      <c r="T174" s="37"/>
      <c r="U174" s="38" t="s">
        <v>12</v>
      </c>
      <c r="V174" s="39">
        <v>0</v>
      </c>
      <c r="W174" s="39">
        <f>$V$174*$K$174</f>
        <v>0</v>
      </c>
      <c r="X174" s="39">
        <v>5E-05</v>
      </c>
      <c r="Y174" s="39">
        <f>$X$174*$K$174</f>
        <v>0.0001</v>
      </c>
      <c r="Z174" s="39">
        <v>0</v>
      </c>
      <c r="AA174" s="40">
        <f>$Z$174*$K$174</f>
        <v>0</v>
      </c>
    </row>
    <row r="175" spans="1:27" s="36" customFormat="1" ht="27" customHeight="1">
      <c r="A175" s="45"/>
      <c r="B175" s="49"/>
      <c r="C175" s="77" t="s">
        <v>343</v>
      </c>
      <c r="D175" s="77" t="s">
        <v>55</v>
      </c>
      <c r="E175" s="78" t="s">
        <v>346</v>
      </c>
      <c r="F175" s="138" t="s">
        <v>347</v>
      </c>
      <c r="G175" s="137"/>
      <c r="H175" s="137"/>
      <c r="I175" s="137"/>
      <c r="J175" s="79" t="s">
        <v>98</v>
      </c>
      <c r="K175" s="92">
        <v>4</v>
      </c>
      <c r="L175" s="134"/>
      <c r="M175" s="135"/>
      <c r="N175" s="136">
        <f>ROUND($L$175*$K$175,2)</f>
        <v>0</v>
      </c>
      <c r="O175" s="137"/>
      <c r="P175" s="137"/>
      <c r="Q175" s="137"/>
      <c r="R175" s="50"/>
      <c r="T175" s="37"/>
      <c r="U175" s="38" t="s">
        <v>12</v>
      </c>
      <c r="V175" s="39">
        <v>0.154</v>
      </c>
      <c r="W175" s="39">
        <f>$V$175*$K$175</f>
        <v>0.616</v>
      </c>
      <c r="X175" s="39">
        <v>0</v>
      </c>
      <c r="Y175" s="39">
        <f>$X$175*$K$175</f>
        <v>0</v>
      </c>
      <c r="Z175" s="39">
        <v>0</v>
      </c>
      <c r="AA175" s="40">
        <f>$Z$175*$K$175</f>
        <v>0</v>
      </c>
    </row>
    <row r="176" spans="1:27" s="36" customFormat="1" ht="15.75" customHeight="1">
      <c r="A176" s="45"/>
      <c r="B176" s="49"/>
      <c r="C176" s="88" t="s">
        <v>344</v>
      </c>
      <c r="D176" s="88" t="s">
        <v>99</v>
      </c>
      <c r="E176" s="89" t="s">
        <v>349</v>
      </c>
      <c r="F176" s="139" t="s">
        <v>350</v>
      </c>
      <c r="G176" s="140"/>
      <c r="H176" s="140"/>
      <c r="I176" s="140"/>
      <c r="J176" s="90" t="s">
        <v>98</v>
      </c>
      <c r="K176" s="107">
        <v>4</v>
      </c>
      <c r="L176" s="141"/>
      <c r="M176" s="142"/>
      <c r="N176" s="143">
        <f>ROUND($L$176*$K$176,2)</f>
        <v>0</v>
      </c>
      <c r="O176" s="137"/>
      <c r="P176" s="137"/>
      <c r="Q176" s="137"/>
      <c r="R176" s="50"/>
      <c r="T176" s="37"/>
      <c r="U176" s="38" t="s">
        <v>12</v>
      </c>
      <c r="V176" s="39">
        <v>0</v>
      </c>
      <c r="W176" s="39">
        <f>$V$176*$K$176</f>
        <v>0</v>
      </c>
      <c r="X176" s="39">
        <v>5E-05</v>
      </c>
      <c r="Y176" s="39">
        <f>$X$176*$K$176</f>
        <v>0.0002</v>
      </c>
      <c r="Z176" s="39">
        <v>0</v>
      </c>
      <c r="AA176" s="40">
        <f>$Z$176*$K$176</f>
        <v>0</v>
      </c>
    </row>
    <row r="177" spans="1:27" s="36" customFormat="1" ht="27" customHeight="1">
      <c r="A177" s="45"/>
      <c r="B177" s="49"/>
      <c r="C177" s="77" t="s">
        <v>345</v>
      </c>
      <c r="D177" s="77" t="s">
        <v>55</v>
      </c>
      <c r="E177" s="78" t="s">
        <v>352</v>
      </c>
      <c r="F177" s="138" t="s">
        <v>353</v>
      </c>
      <c r="G177" s="137"/>
      <c r="H177" s="137"/>
      <c r="I177" s="137"/>
      <c r="J177" s="79" t="s">
        <v>98</v>
      </c>
      <c r="K177" s="92">
        <v>2</v>
      </c>
      <c r="L177" s="134"/>
      <c r="M177" s="135"/>
      <c r="N177" s="136">
        <f>ROUND($L$177*$K$177,2)</f>
        <v>0</v>
      </c>
      <c r="O177" s="137"/>
      <c r="P177" s="137"/>
      <c r="Q177" s="137"/>
      <c r="R177" s="50"/>
      <c r="T177" s="37"/>
      <c r="U177" s="38" t="s">
        <v>12</v>
      </c>
      <c r="V177" s="39">
        <v>0.173</v>
      </c>
      <c r="W177" s="39">
        <f>$V$177*$K$177</f>
        <v>0.346</v>
      </c>
      <c r="X177" s="39">
        <v>0</v>
      </c>
      <c r="Y177" s="39">
        <f>$X$177*$K$177</f>
        <v>0</v>
      </c>
      <c r="Z177" s="39">
        <v>0</v>
      </c>
      <c r="AA177" s="40">
        <f>$Z$177*$K$177</f>
        <v>0</v>
      </c>
    </row>
    <row r="178" spans="1:27" s="36" customFormat="1" ht="15.75" customHeight="1">
      <c r="A178" s="45"/>
      <c r="B178" s="49"/>
      <c r="C178" s="88" t="s">
        <v>348</v>
      </c>
      <c r="D178" s="88" t="s">
        <v>99</v>
      </c>
      <c r="E178" s="89" t="s">
        <v>355</v>
      </c>
      <c r="F178" s="139" t="s">
        <v>356</v>
      </c>
      <c r="G178" s="140"/>
      <c r="H178" s="140"/>
      <c r="I178" s="140"/>
      <c r="J178" s="90" t="s">
        <v>98</v>
      </c>
      <c r="K178" s="107">
        <v>2</v>
      </c>
      <c r="L178" s="141"/>
      <c r="M178" s="142"/>
      <c r="N178" s="143">
        <f>ROUND($L$178*$K$178,2)</f>
        <v>0</v>
      </c>
      <c r="O178" s="137"/>
      <c r="P178" s="137"/>
      <c r="Q178" s="137"/>
      <c r="R178" s="50"/>
      <c r="T178" s="37"/>
      <c r="U178" s="38" t="s">
        <v>12</v>
      </c>
      <c r="V178" s="39">
        <v>0</v>
      </c>
      <c r="W178" s="39">
        <f>$V$178*$K$178</f>
        <v>0</v>
      </c>
      <c r="X178" s="39">
        <v>5E-05</v>
      </c>
      <c r="Y178" s="39">
        <f>$X$178*$K$178</f>
        <v>0.0001</v>
      </c>
      <c r="Z178" s="39">
        <v>0</v>
      </c>
      <c r="AA178" s="40">
        <f>$Z$178*$K$178</f>
        <v>0</v>
      </c>
    </row>
    <row r="179" spans="1:27" s="36" customFormat="1" ht="27" customHeight="1">
      <c r="A179" s="45"/>
      <c r="B179" s="49"/>
      <c r="C179" s="77" t="s">
        <v>351</v>
      </c>
      <c r="D179" s="77" t="s">
        <v>55</v>
      </c>
      <c r="E179" s="78" t="s">
        <v>358</v>
      </c>
      <c r="F179" s="138" t="s">
        <v>359</v>
      </c>
      <c r="G179" s="137"/>
      <c r="H179" s="137"/>
      <c r="I179" s="137"/>
      <c r="J179" s="79" t="s">
        <v>98</v>
      </c>
      <c r="K179" s="92">
        <v>37</v>
      </c>
      <c r="L179" s="134"/>
      <c r="M179" s="135"/>
      <c r="N179" s="136">
        <f>ROUND($L$179*$K$179,2)</f>
        <v>0</v>
      </c>
      <c r="O179" s="137"/>
      <c r="P179" s="137"/>
      <c r="Q179" s="137"/>
      <c r="R179" s="50"/>
      <c r="T179" s="37"/>
      <c r="U179" s="38" t="s">
        <v>12</v>
      </c>
      <c r="V179" s="39">
        <v>0.274</v>
      </c>
      <c r="W179" s="39">
        <f>$V$179*$K$179</f>
        <v>10.138000000000002</v>
      </c>
      <c r="X179" s="39">
        <v>0</v>
      </c>
      <c r="Y179" s="39">
        <f>$X$179*$K$179</f>
        <v>0</v>
      </c>
      <c r="Z179" s="39">
        <v>0</v>
      </c>
      <c r="AA179" s="40">
        <f>$Z$179*$K$179</f>
        <v>0</v>
      </c>
    </row>
    <row r="180" spans="1:27" s="36" customFormat="1" ht="15.75" customHeight="1">
      <c r="A180" s="45"/>
      <c r="B180" s="49"/>
      <c r="C180" s="88" t="s">
        <v>354</v>
      </c>
      <c r="D180" s="88" t="s">
        <v>99</v>
      </c>
      <c r="E180" s="89" t="s">
        <v>361</v>
      </c>
      <c r="F180" s="139" t="s">
        <v>362</v>
      </c>
      <c r="G180" s="140"/>
      <c r="H180" s="140"/>
      <c r="I180" s="140"/>
      <c r="J180" s="90" t="s">
        <v>98</v>
      </c>
      <c r="K180" s="107">
        <v>35</v>
      </c>
      <c r="L180" s="141"/>
      <c r="M180" s="142"/>
      <c r="N180" s="143">
        <f>ROUND($L$180*$K$180,2)</f>
        <v>0</v>
      </c>
      <c r="O180" s="137"/>
      <c r="P180" s="137"/>
      <c r="Q180" s="137"/>
      <c r="R180" s="50"/>
      <c r="T180" s="37"/>
      <c r="U180" s="38" t="s">
        <v>12</v>
      </c>
      <c r="V180" s="39">
        <v>0</v>
      </c>
      <c r="W180" s="39">
        <f>$V$180*$K$180</f>
        <v>0</v>
      </c>
      <c r="X180" s="39">
        <v>6E-05</v>
      </c>
      <c r="Y180" s="39">
        <f>$X$180*$K$180</f>
        <v>0.0021</v>
      </c>
      <c r="Z180" s="39">
        <v>0</v>
      </c>
      <c r="AA180" s="40">
        <f>$Z$180*$K$180</f>
        <v>0</v>
      </c>
    </row>
    <row r="181" spans="1:27" s="36" customFormat="1" ht="27" customHeight="1">
      <c r="A181" s="45"/>
      <c r="B181" s="49"/>
      <c r="C181" s="88" t="s">
        <v>357</v>
      </c>
      <c r="D181" s="88" t="s">
        <v>99</v>
      </c>
      <c r="E181" s="89" t="s">
        <v>364</v>
      </c>
      <c r="F181" s="139" t="s">
        <v>365</v>
      </c>
      <c r="G181" s="140"/>
      <c r="H181" s="140"/>
      <c r="I181" s="140"/>
      <c r="J181" s="90" t="s">
        <v>98</v>
      </c>
      <c r="K181" s="107">
        <v>2</v>
      </c>
      <c r="L181" s="141"/>
      <c r="M181" s="142"/>
      <c r="N181" s="143">
        <f>ROUND($L$181*$K$181,2)</f>
        <v>0</v>
      </c>
      <c r="O181" s="137"/>
      <c r="P181" s="137"/>
      <c r="Q181" s="137"/>
      <c r="R181" s="50"/>
      <c r="T181" s="37"/>
      <c r="U181" s="38" t="s">
        <v>12</v>
      </c>
      <c r="V181" s="39">
        <v>0</v>
      </c>
      <c r="W181" s="39">
        <f>$V$181*$K$181</f>
        <v>0</v>
      </c>
      <c r="X181" s="39">
        <v>6E-05</v>
      </c>
      <c r="Y181" s="39">
        <f>$X$181*$K$181</f>
        <v>0.00012</v>
      </c>
      <c r="Z181" s="39">
        <v>0</v>
      </c>
      <c r="AA181" s="40">
        <f>$Z$181*$K$181</f>
        <v>0</v>
      </c>
    </row>
    <row r="182" spans="1:27" s="36" customFormat="1" ht="27" customHeight="1">
      <c r="A182" s="45"/>
      <c r="B182" s="49"/>
      <c r="C182" s="88" t="s">
        <v>360</v>
      </c>
      <c r="D182" s="88" t="s">
        <v>99</v>
      </c>
      <c r="E182" s="89" t="s">
        <v>434</v>
      </c>
      <c r="F182" s="139" t="s">
        <v>435</v>
      </c>
      <c r="G182" s="140"/>
      <c r="H182" s="140"/>
      <c r="I182" s="140"/>
      <c r="J182" s="90" t="s">
        <v>98</v>
      </c>
      <c r="K182" s="107">
        <v>4</v>
      </c>
      <c r="L182" s="141"/>
      <c r="M182" s="142"/>
      <c r="N182" s="143">
        <f>ROUND($L$182*$K$182,2)</f>
        <v>0</v>
      </c>
      <c r="O182" s="137"/>
      <c r="P182" s="137"/>
      <c r="Q182" s="137"/>
      <c r="R182" s="50"/>
      <c r="T182" s="37"/>
      <c r="U182" s="38" t="s">
        <v>12</v>
      </c>
      <c r="V182" s="39">
        <v>0</v>
      </c>
      <c r="W182" s="39">
        <f>$V$182*$K$182</f>
        <v>0</v>
      </c>
      <c r="X182" s="39">
        <v>5.4E-05</v>
      </c>
      <c r="Y182" s="39">
        <f>$X$182*$K$182</f>
        <v>0.000216</v>
      </c>
      <c r="Z182" s="39">
        <v>0</v>
      </c>
      <c r="AA182" s="40">
        <f>$Z$182*$K$182</f>
        <v>0</v>
      </c>
    </row>
    <row r="183" spans="1:27" s="36" customFormat="1" ht="27" customHeight="1">
      <c r="A183" s="45"/>
      <c r="B183" s="49"/>
      <c r="C183" s="88" t="s">
        <v>363</v>
      </c>
      <c r="D183" s="88" t="s">
        <v>99</v>
      </c>
      <c r="E183" s="89" t="s">
        <v>436</v>
      </c>
      <c r="F183" s="139" t="s">
        <v>437</v>
      </c>
      <c r="G183" s="140"/>
      <c r="H183" s="140"/>
      <c r="I183" s="140"/>
      <c r="J183" s="90" t="s">
        <v>98</v>
      </c>
      <c r="K183" s="107">
        <v>15</v>
      </c>
      <c r="L183" s="141"/>
      <c r="M183" s="142"/>
      <c r="N183" s="143">
        <f>ROUND($L$183*$K$183,2)</f>
        <v>0</v>
      </c>
      <c r="O183" s="137"/>
      <c r="P183" s="137"/>
      <c r="Q183" s="137"/>
      <c r="R183" s="50"/>
      <c r="T183" s="37"/>
      <c r="U183" s="38" t="s">
        <v>12</v>
      </c>
      <c r="V183" s="39">
        <v>0</v>
      </c>
      <c r="W183" s="39">
        <f>$V$183*$K$183</f>
        <v>0</v>
      </c>
      <c r="X183" s="39">
        <v>5E-06</v>
      </c>
      <c r="Y183" s="39">
        <f>$X$183*$K$183</f>
        <v>7.500000000000001E-05</v>
      </c>
      <c r="Z183" s="39">
        <v>0</v>
      </c>
      <c r="AA183" s="40">
        <f>$Z$183*$K$183</f>
        <v>0</v>
      </c>
    </row>
    <row r="184" spans="1:27" s="36" customFormat="1" ht="27" customHeight="1">
      <c r="A184" s="45"/>
      <c r="B184" s="49"/>
      <c r="C184" s="88" t="s">
        <v>366</v>
      </c>
      <c r="D184" s="88" t="s">
        <v>99</v>
      </c>
      <c r="E184" s="89" t="s">
        <v>438</v>
      </c>
      <c r="F184" s="139" t="s">
        <v>439</v>
      </c>
      <c r="G184" s="140"/>
      <c r="H184" s="140"/>
      <c r="I184" s="140"/>
      <c r="J184" s="90" t="s">
        <v>98</v>
      </c>
      <c r="K184" s="107">
        <v>2</v>
      </c>
      <c r="L184" s="141"/>
      <c r="M184" s="142"/>
      <c r="N184" s="143">
        <f>ROUND($L$184*$K$184,2)</f>
        <v>0</v>
      </c>
      <c r="O184" s="137"/>
      <c r="P184" s="137"/>
      <c r="Q184" s="137"/>
      <c r="R184" s="50"/>
      <c r="T184" s="37"/>
      <c r="U184" s="38" t="s">
        <v>12</v>
      </c>
      <c r="V184" s="39">
        <v>0</v>
      </c>
      <c r="W184" s="39">
        <f>$V$184*$K$184</f>
        <v>0</v>
      </c>
      <c r="X184" s="39">
        <v>5E-06</v>
      </c>
      <c r="Y184" s="39">
        <f>$X$184*$K$184</f>
        <v>1E-05</v>
      </c>
      <c r="Z184" s="39">
        <v>0</v>
      </c>
      <c r="AA184" s="40">
        <f>$Z$184*$K$184</f>
        <v>0</v>
      </c>
    </row>
    <row r="185" spans="1:27" s="36" customFormat="1" ht="27" customHeight="1">
      <c r="A185" s="45"/>
      <c r="B185" s="49"/>
      <c r="C185" s="88" t="s">
        <v>369</v>
      </c>
      <c r="D185" s="88" t="s">
        <v>99</v>
      </c>
      <c r="E185" s="89" t="s">
        <v>440</v>
      </c>
      <c r="F185" s="139" t="s">
        <v>441</v>
      </c>
      <c r="G185" s="140"/>
      <c r="H185" s="140"/>
      <c r="I185" s="140"/>
      <c r="J185" s="90" t="s">
        <v>98</v>
      </c>
      <c r="K185" s="107">
        <v>3</v>
      </c>
      <c r="L185" s="141"/>
      <c r="M185" s="142"/>
      <c r="N185" s="143">
        <f>ROUND($L$185*$K$185,2)</f>
        <v>0</v>
      </c>
      <c r="O185" s="137"/>
      <c r="P185" s="137"/>
      <c r="Q185" s="137"/>
      <c r="R185" s="50"/>
      <c r="T185" s="37"/>
      <c r="U185" s="38" t="s">
        <v>12</v>
      </c>
      <c r="V185" s="39">
        <v>0</v>
      </c>
      <c r="W185" s="39">
        <f>$V$185*$K$185</f>
        <v>0</v>
      </c>
      <c r="X185" s="39">
        <v>5E-06</v>
      </c>
      <c r="Y185" s="39">
        <f>$X$185*$K$185</f>
        <v>1.5000000000000002E-05</v>
      </c>
      <c r="Z185" s="39">
        <v>0</v>
      </c>
      <c r="AA185" s="40">
        <f>$Z$185*$K$185</f>
        <v>0</v>
      </c>
    </row>
    <row r="186" spans="1:27" s="36" customFormat="1" ht="27" customHeight="1">
      <c r="A186" s="45"/>
      <c r="B186" s="49"/>
      <c r="C186" s="77" t="s">
        <v>371</v>
      </c>
      <c r="D186" s="77" t="s">
        <v>55</v>
      </c>
      <c r="E186" s="78" t="s">
        <v>442</v>
      </c>
      <c r="F186" s="138" t="s">
        <v>443</v>
      </c>
      <c r="G186" s="137"/>
      <c r="H186" s="137"/>
      <c r="I186" s="137"/>
      <c r="J186" s="79" t="s">
        <v>98</v>
      </c>
      <c r="K186" s="92">
        <v>6</v>
      </c>
      <c r="L186" s="134"/>
      <c r="M186" s="135"/>
      <c r="N186" s="136">
        <f>ROUND($L$186*$K$186,2)</f>
        <v>0</v>
      </c>
      <c r="O186" s="137"/>
      <c r="P186" s="137"/>
      <c r="Q186" s="137"/>
      <c r="R186" s="50"/>
      <c r="T186" s="37"/>
      <c r="U186" s="38" t="s">
        <v>12</v>
      </c>
      <c r="V186" s="39">
        <v>0.384</v>
      </c>
      <c r="W186" s="39">
        <f>$V$186*$K$186</f>
        <v>2.3040000000000003</v>
      </c>
      <c r="X186" s="39">
        <v>0</v>
      </c>
      <c r="Y186" s="39">
        <f>$X$186*$K$186</f>
        <v>0</v>
      </c>
      <c r="Z186" s="39">
        <v>0</v>
      </c>
      <c r="AA186" s="40">
        <f>$Z$186*$K$186</f>
        <v>0</v>
      </c>
    </row>
    <row r="187" spans="1:27" s="36" customFormat="1" ht="27" customHeight="1">
      <c r="A187" s="45"/>
      <c r="B187" s="49"/>
      <c r="C187" s="88" t="s">
        <v>374</v>
      </c>
      <c r="D187" s="88" t="s">
        <v>99</v>
      </c>
      <c r="E187" s="89" t="s">
        <v>444</v>
      </c>
      <c r="F187" s="139" t="s">
        <v>445</v>
      </c>
      <c r="G187" s="140"/>
      <c r="H187" s="140"/>
      <c r="I187" s="140"/>
      <c r="J187" s="90" t="s">
        <v>98</v>
      </c>
      <c r="K187" s="107">
        <v>2</v>
      </c>
      <c r="L187" s="141"/>
      <c r="M187" s="142"/>
      <c r="N187" s="143">
        <f>ROUND($L$187*$K$187,2)</f>
        <v>0</v>
      </c>
      <c r="O187" s="137"/>
      <c r="P187" s="137"/>
      <c r="Q187" s="137"/>
      <c r="R187" s="50"/>
      <c r="T187" s="37"/>
      <c r="U187" s="38" t="s">
        <v>12</v>
      </c>
      <c r="V187" s="39">
        <v>0</v>
      </c>
      <c r="W187" s="39">
        <f>$V$187*$K$187</f>
        <v>0</v>
      </c>
      <c r="X187" s="39">
        <v>0.0004</v>
      </c>
      <c r="Y187" s="39">
        <f>$X$187*$K$187</f>
        <v>0.0008</v>
      </c>
      <c r="Z187" s="39">
        <v>0</v>
      </c>
      <c r="AA187" s="40">
        <f>$Z$187*$K$187</f>
        <v>0</v>
      </c>
    </row>
    <row r="188" spans="1:27" s="36" customFormat="1" ht="27" customHeight="1">
      <c r="A188" s="45"/>
      <c r="B188" s="49"/>
      <c r="C188" s="88" t="s">
        <v>376</v>
      </c>
      <c r="D188" s="88" t="s">
        <v>99</v>
      </c>
      <c r="E188" s="89" t="s">
        <v>446</v>
      </c>
      <c r="F188" s="139" t="s">
        <v>447</v>
      </c>
      <c r="G188" s="140"/>
      <c r="H188" s="140"/>
      <c r="I188" s="140"/>
      <c r="J188" s="90" t="s">
        <v>98</v>
      </c>
      <c r="K188" s="107">
        <v>4</v>
      </c>
      <c r="L188" s="141"/>
      <c r="M188" s="142"/>
      <c r="N188" s="143">
        <f>ROUND($L$188*$K$188,2)</f>
        <v>0</v>
      </c>
      <c r="O188" s="137"/>
      <c r="P188" s="137"/>
      <c r="Q188" s="137"/>
      <c r="R188" s="50"/>
      <c r="T188" s="37"/>
      <c r="U188" s="38" t="s">
        <v>12</v>
      </c>
      <c r="V188" s="39">
        <v>0</v>
      </c>
      <c r="W188" s="39">
        <f>$V$188*$K$188</f>
        <v>0</v>
      </c>
      <c r="X188" s="39">
        <v>0.0004</v>
      </c>
      <c r="Y188" s="39">
        <f>$X$188*$K$188</f>
        <v>0.0016</v>
      </c>
      <c r="Z188" s="39">
        <v>0</v>
      </c>
      <c r="AA188" s="40">
        <f>$Z$188*$K$188</f>
        <v>0</v>
      </c>
    </row>
    <row r="189" spans="1:27" s="36" customFormat="1" ht="27" customHeight="1">
      <c r="A189" s="45"/>
      <c r="B189" s="49"/>
      <c r="C189" s="77" t="s">
        <v>378</v>
      </c>
      <c r="D189" s="77" t="s">
        <v>55</v>
      </c>
      <c r="E189" s="78" t="s">
        <v>448</v>
      </c>
      <c r="F189" s="138" t="s">
        <v>449</v>
      </c>
      <c r="G189" s="137"/>
      <c r="H189" s="137"/>
      <c r="I189" s="137"/>
      <c r="J189" s="79" t="s">
        <v>98</v>
      </c>
      <c r="K189" s="92">
        <v>1</v>
      </c>
      <c r="L189" s="134"/>
      <c r="M189" s="135"/>
      <c r="N189" s="136">
        <f>ROUND($L$189*$K$189,2)</f>
        <v>0</v>
      </c>
      <c r="O189" s="137"/>
      <c r="P189" s="137"/>
      <c r="Q189" s="137"/>
      <c r="R189" s="50"/>
      <c r="T189" s="37"/>
      <c r="U189" s="38" t="s">
        <v>12</v>
      </c>
      <c r="V189" s="39">
        <v>0.76</v>
      </c>
      <c r="W189" s="39">
        <f>$V$189*$K$189</f>
        <v>0.76</v>
      </c>
      <c r="X189" s="39">
        <v>0</v>
      </c>
      <c r="Y189" s="39">
        <f>$X$189*$K$189</f>
        <v>0</v>
      </c>
      <c r="Z189" s="39">
        <v>0</v>
      </c>
      <c r="AA189" s="40">
        <f>$Z$189*$K$189</f>
        <v>0</v>
      </c>
    </row>
    <row r="190" spans="1:27" s="36" customFormat="1" ht="15.75" customHeight="1">
      <c r="A190" s="45"/>
      <c r="B190" s="49"/>
      <c r="C190" s="88" t="s">
        <v>380</v>
      </c>
      <c r="D190" s="88" t="s">
        <v>99</v>
      </c>
      <c r="E190" s="89" t="s">
        <v>450</v>
      </c>
      <c r="F190" s="139" t="s">
        <v>451</v>
      </c>
      <c r="G190" s="140"/>
      <c r="H190" s="140"/>
      <c r="I190" s="140"/>
      <c r="J190" s="90" t="s">
        <v>98</v>
      </c>
      <c r="K190" s="107">
        <v>1</v>
      </c>
      <c r="L190" s="141"/>
      <c r="M190" s="142"/>
      <c r="N190" s="143">
        <f>ROUND($L$190*$K$190,2)</f>
        <v>0</v>
      </c>
      <c r="O190" s="137"/>
      <c r="P190" s="137"/>
      <c r="Q190" s="137"/>
      <c r="R190" s="50"/>
      <c r="T190" s="37"/>
      <c r="U190" s="38" t="s">
        <v>12</v>
      </c>
      <c r="V190" s="39">
        <v>0</v>
      </c>
      <c r="W190" s="39">
        <f>$V$190*$K$190</f>
        <v>0</v>
      </c>
      <c r="X190" s="39">
        <v>0.00047</v>
      </c>
      <c r="Y190" s="39">
        <f>$X$190*$K$190</f>
        <v>0.00047</v>
      </c>
      <c r="Z190" s="39">
        <v>0</v>
      </c>
      <c r="AA190" s="40">
        <f>$Z$190*$K$190</f>
        <v>0</v>
      </c>
    </row>
    <row r="191" spans="1:27" s="36" customFormat="1" ht="15.75" customHeight="1">
      <c r="A191" s="45"/>
      <c r="B191" s="49"/>
      <c r="C191" s="77" t="s">
        <v>382</v>
      </c>
      <c r="D191" s="77" t="s">
        <v>55</v>
      </c>
      <c r="E191" s="78" t="s">
        <v>367</v>
      </c>
      <c r="F191" s="138" t="s">
        <v>368</v>
      </c>
      <c r="G191" s="137"/>
      <c r="H191" s="137"/>
      <c r="I191" s="137"/>
      <c r="J191" s="79" t="s">
        <v>98</v>
      </c>
      <c r="K191" s="92">
        <v>2</v>
      </c>
      <c r="L191" s="134"/>
      <c r="M191" s="135"/>
      <c r="N191" s="136">
        <f>ROUND($L$191*$K$191,2)</f>
        <v>0</v>
      </c>
      <c r="O191" s="137"/>
      <c r="P191" s="137"/>
      <c r="Q191" s="137"/>
      <c r="R191" s="50"/>
      <c r="T191" s="37"/>
      <c r="U191" s="38" t="s">
        <v>12</v>
      </c>
      <c r="V191" s="39">
        <v>0.548</v>
      </c>
      <c r="W191" s="39">
        <f>$V$191*$K$191</f>
        <v>1.096</v>
      </c>
      <c r="X191" s="39">
        <v>0</v>
      </c>
      <c r="Y191" s="39">
        <f>$X$191*$K$191</f>
        <v>0</v>
      </c>
      <c r="Z191" s="39">
        <v>0</v>
      </c>
      <c r="AA191" s="40">
        <f>$Z$191*$K$191</f>
        <v>0</v>
      </c>
    </row>
    <row r="192" spans="1:27" s="36" customFormat="1" ht="53.25" customHeight="1">
      <c r="A192" s="45"/>
      <c r="B192" s="49"/>
      <c r="C192" s="88" t="s">
        <v>384</v>
      </c>
      <c r="D192" s="88" t="s">
        <v>99</v>
      </c>
      <c r="E192" s="89" t="s">
        <v>370</v>
      </c>
      <c r="F192" s="144" t="s">
        <v>456</v>
      </c>
      <c r="G192" s="140"/>
      <c r="H192" s="140"/>
      <c r="I192" s="140"/>
      <c r="J192" s="90" t="s">
        <v>98</v>
      </c>
      <c r="K192" s="107">
        <v>2</v>
      </c>
      <c r="L192" s="141"/>
      <c r="M192" s="142"/>
      <c r="N192" s="143">
        <f>ROUND($L$192*$K$192,2)</f>
        <v>0</v>
      </c>
      <c r="O192" s="137"/>
      <c r="P192" s="137"/>
      <c r="Q192" s="137"/>
      <c r="R192" s="50"/>
      <c r="T192" s="37"/>
      <c r="U192" s="38" t="s">
        <v>12</v>
      </c>
      <c r="V192" s="39">
        <v>0</v>
      </c>
      <c r="W192" s="39">
        <f>$V$192*$K$192</f>
        <v>0</v>
      </c>
      <c r="X192" s="39">
        <v>0.0035</v>
      </c>
      <c r="Y192" s="39">
        <f>$X$192*$K$192</f>
        <v>0.007</v>
      </c>
      <c r="Z192" s="39">
        <v>0</v>
      </c>
      <c r="AA192" s="40">
        <f>$Z$192*$K$192</f>
        <v>0</v>
      </c>
    </row>
    <row r="193" spans="1:27" s="36" customFormat="1" ht="27" customHeight="1">
      <c r="A193" s="45"/>
      <c r="B193" s="49"/>
      <c r="C193" s="77" t="s">
        <v>327</v>
      </c>
      <c r="D193" s="77" t="s">
        <v>55</v>
      </c>
      <c r="E193" s="78" t="s">
        <v>372</v>
      </c>
      <c r="F193" s="138" t="s">
        <v>373</v>
      </c>
      <c r="G193" s="137"/>
      <c r="H193" s="137"/>
      <c r="I193" s="137"/>
      <c r="J193" s="79" t="s">
        <v>98</v>
      </c>
      <c r="K193" s="92">
        <v>11</v>
      </c>
      <c r="L193" s="134"/>
      <c r="M193" s="135"/>
      <c r="N193" s="136">
        <f>ROUND($L$193*$K$193,2)</f>
        <v>0</v>
      </c>
      <c r="O193" s="137"/>
      <c r="P193" s="137"/>
      <c r="Q193" s="137"/>
      <c r="R193" s="50"/>
      <c r="T193" s="37"/>
      <c r="U193" s="38" t="s">
        <v>12</v>
      </c>
      <c r="V193" s="39">
        <v>0.486</v>
      </c>
      <c r="W193" s="39">
        <f>$V$193*$K$193</f>
        <v>5.346</v>
      </c>
      <c r="X193" s="39">
        <v>0</v>
      </c>
      <c r="Y193" s="39">
        <f>$X$193*$K$193</f>
        <v>0</v>
      </c>
      <c r="Z193" s="39">
        <v>0</v>
      </c>
      <c r="AA193" s="40">
        <f>$Z$193*$K$193</f>
        <v>0</v>
      </c>
    </row>
    <row r="194" spans="1:27" s="36" customFormat="1" ht="61.5" customHeight="1">
      <c r="A194" s="45"/>
      <c r="B194" s="49"/>
      <c r="C194" s="88" t="s">
        <v>388</v>
      </c>
      <c r="D194" s="88" t="s">
        <v>99</v>
      </c>
      <c r="E194" s="89" t="s">
        <v>375</v>
      </c>
      <c r="F194" s="144" t="s">
        <v>457</v>
      </c>
      <c r="G194" s="140"/>
      <c r="H194" s="140"/>
      <c r="I194" s="140"/>
      <c r="J194" s="90" t="s">
        <v>98</v>
      </c>
      <c r="K194" s="107">
        <v>8</v>
      </c>
      <c r="L194" s="141"/>
      <c r="M194" s="142"/>
      <c r="N194" s="143">
        <f>ROUND($L$194*$K$194,2)</f>
        <v>0</v>
      </c>
      <c r="O194" s="137"/>
      <c r="P194" s="137"/>
      <c r="Q194" s="137"/>
      <c r="R194" s="50"/>
      <c r="T194" s="37"/>
      <c r="U194" s="38" t="s">
        <v>12</v>
      </c>
      <c r="V194" s="39">
        <v>0</v>
      </c>
      <c r="W194" s="39">
        <f>$V$194*$K$194</f>
        <v>0</v>
      </c>
      <c r="X194" s="39">
        <v>0.0006</v>
      </c>
      <c r="Y194" s="39">
        <f>$X$194*$K$194</f>
        <v>0.0048</v>
      </c>
      <c r="Z194" s="39">
        <v>0</v>
      </c>
      <c r="AA194" s="40">
        <f>$Z$194*$K$194</f>
        <v>0</v>
      </c>
    </row>
    <row r="195" spans="1:27" s="36" customFormat="1" ht="51" customHeight="1">
      <c r="A195" s="45"/>
      <c r="B195" s="49"/>
      <c r="C195" s="88" t="s">
        <v>391</v>
      </c>
      <c r="D195" s="88" t="s">
        <v>99</v>
      </c>
      <c r="E195" s="89" t="s">
        <v>377</v>
      </c>
      <c r="F195" s="144" t="s">
        <v>458</v>
      </c>
      <c r="G195" s="140"/>
      <c r="H195" s="140"/>
      <c r="I195" s="140"/>
      <c r="J195" s="90" t="s">
        <v>98</v>
      </c>
      <c r="K195" s="107">
        <v>3</v>
      </c>
      <c r="L195" s="141"/>
      <c r="M195" s="142"/>
      <c r="N195" s="143">
        <f>ROUND($L$195*$K$195,2)</f>
        <v>0</v>
      </c>
      <c r="O195" s="137"/>
      <c r="P195" s="137"/>
      <c r="Q195" s="137"/>
      <c r="R195" s="50"/>
      <c r="T195" s="37"/>
      <c r="U195" s="38" t="s">
        <v>12</v>
      </c>
      <c r="V195" s="39">
        <v>0</v>
      </c>
      <c r="W195" s="39">
        <f>$V$195*$K$195</f>
        <v>0</v>
      </c>
      <c r="X195" s="39">
        <v>0.0006</v>
      </c>
      <c r="Y195" s="39">
        <f>$X$195*$K$195</f>
        <v>0.0018</v>
      </c>
      <c r="Z195" s="39">
        <v>0</v>
      </c>
      <c r="AA195" s="40">
        <f>$Z$195*$K$195</f>
        <v>0</v>
      </c>
    </row>
    <row r="196" spans="1:27" s="36" customFormat="1" ht="39" customHeight="1">
      <c r="A196" s="45"/>
      <c r="B196" s="49"/>
      <c r="C196" s="77" t="s">
        <v>394</v>
      </c>
      <c r="D196" s="77" t="s">
        <v>55</v>
      </c>
      <c r="E196" s="78" t="s">
        <v>379</v>
      </c>
      <c r="F196" s="138" t="s">
        <v>501</v>
      </c>
      <c r="G196" s="137"/>
      <c r="H196" s="137"/>
      <c r="I196" s="137"/>
      <c r="J196" s="79" t="s">
        <v>79</v>
      </c>
      <c r="K196" s="92">
        <v>640</v>
      </c>
      <c r="L196" s="134"/>
      <c r="M196" s="135"/>
      <c r="N196" s="136">
        <f>ROUND($L$196*$K$196,2)</f>
        <v>0</v>
      </c>
      <c r="O196" s="137"/>
      <c r="P196" s="137"/>
      <c r="Q196" s="137"/>
      <c r="R196" s="50"/>
      <c r="T196" s="37"/>
      <c r="U196" s="38" t="s">
        <v>12</v>
      </c>
      <c r="V196" s="39">
        <v>0.072</v>
      </c>
      <c r="W196" s="39">
        <f>$V$196*$K$196</f>
        <v>46.08</v>
      </c>
      <c r="X196" s="39">
        <v>0</v>
      </c>
      <c r="Y196" s="39">
        <f>$X$196*$K$196</f>
        <v>0</v>
      </c>
      <c r="Z196" s="39">
        <v>0</v>
      </c>
      <c r="AA196" s="40">
        <f>$Z$196*$K$196</f>
        <v>0</v>
      </c>
    </row>
    <row r="197" spans="1:27" s="36" customFormat="1" ht="15.75" customHeight="1">
      <c r="A197" s="45"/>
      <c r="B197" s="49"/>
      <c r="C197" s="88" t="s">
        <v>397</v>
      </c>
      <c r="D197" s="88" t="s">
        <v>99</v>
      </c>
      <c r="E197" s="89" t="s">
        <v>381</v>
      </c>
      <c r="F197" s="139" t="s">
        <v>505</v>
      </c>
      <c r="G197" s="140"/>
      <c r="H197" s="140"/>
      <c r="I197" s="140"/>
      <c r="J197" s="90" t="s">
        <v>79</v>
      </c>
      <c r="K197" s="107">
        <v>15</v>
      </c>
      <c r="L197" s="141"/>
      <c r="M197" s="142"/>
      <c r="N197" s="136">
        <f>ROUND($L$197*$K$197,2)</f>
        <v>0</v>
      </c>
      <c r="O197" s="137"/>
      <c r="P197" s="137"/>
      <c r="Q197" s="137"/>
      <c r="R197" s="50"/>
      <c r="T197" s="37"/>
      <c r="U197" s="38" t="s">
        <v>12</v>
      </c>
      <c r="V197" s="39">
        <v>0</v>
      </c>
      <c r="W197" s="39">
        <f>$V$197*$K$197</f>
        <v>0</v>
      </c>
      <c r="X197" s="39">
        <v>0.000117</v>
      </c>
      <c r="Y197" s="39">
        <f>$X$197*$K$197</f>
        <v>0.001755</v>
      </c>
      <c r="Z197" s="39">
        <v>0</v>
      </c>
      <c r="AA197" s="40">
        <f>$Z$197*$K$197</f>
        <v>0</v>
      </c>
    </row>
    <row r="198" spans="1:27" s="36" customFormat="1" ht="17.25" customHeight="1">
      <c r="A198" s="45"/>
      <c r="B198" s="49"/>
      <c r="C198" s="88" t="s">
        <v>400</v>
      </c>
      <c r="D198" s="88" t="s">
        <v>55</v>
      </c>
      <c r="E198" s="89" t="s">
        <v>383</v>
      </c>
      <c r="F198" s="139" t="s">
        <v>503</v>
      </c>
      <c r="G198" s="140"/>
      <c r="H198" s="140"/>
      <c r="I198" s="140"/>
      <c r="J198" s="90" t="s">
        <v>79</v>
      </c>
      <c r="K198" s="107">
        <v>65</v>
      </c>
      <c r="L198" s="141"/>
      <c r="M198" s="142"/>
      <c r="N198" s="136">
        <f>ROUND($L$198*$K$198,2)</f>
        <v>0</v>
      </c>
      <c r="O198" s="137"/>
      <c r="P198" s="137"/>
      <c r="Q198" s="137"/>
      <c r="R198" s="50"/>
      <c r="T198" s="37"/>
      <c r="U198" s="38" t="s">
        <v>12</v>
      </c>
      <c r="V198" s="39">
        <v>0.08</v>
      </c>
      <c r="W198" s="39">
        <f>$V$198*$K$198</f>
        <v>5.2</v>
      </c>
      <c r="X198" s="39">
        <v>0</v>
      </c>
      <c r="Y198" s="39">
        <f>$X$198*$K$198</f>
        <v>0</v>
      </c>
      <c r="Z198" s="39">
        <v>0</v>
      </c>
      <c r="AA198" s="40">
        <f>$Z$198*$K$198</f>
        <v>0</v>
      </c>
    </row>
    <row r="199" spans="1:27" s="36" customFormat="1" ht="18.75" customHeight="1">
      <c r="A199" s="45"/>
      <c r="B199" s="49"/>
      <c r="C199" s="88" t="s">
        <v>403</v>
      </c>
      <c r="D199" s="88" t="s">
        <v>99</v>
      </c>
      <c r="E199" s="89" t="s">
        <v>385</v>
      </c>
      <c r="F199" s="139" t="s">
        <v>502</v>
      </c>
      <c r="G199" s="140"/>
      <c r="H199" s="140"/>
      <c r="I199" s="140"/>
      <c r="J199" s="90" t="s">
        <v>79</v>
      </c>
      <c r="K199" s="107">
        <v>195</v>
      </c>
      <c r="L199" s="141"/>
      <c r="M199" s="142"/>
      <c r="N199" s="136">
        <f>ROUND($L$199*$K$199,2)</f>
        <v>0</v>
      </c>
      <c r="O199" s="137"/>
      <c r="P199" s="137"/>
      <c r="Q199" s="137"/>
      <c r="R199" s="50"/>
      <c r="T199" s="37"/>
      <c r="U199" s="38" t="s">
        <v>12</v>
      </c>
      <c r="V199" s="39">
        <v>0</v>
      </c>
      <c r="W199" s="39">
        <f>$V$199*$K$199</f>
        <v>0</v>
      </c>
      <c r="X199" s="39">
        <v>0.000167</v>
      </c>
      <c r="Y199" s="39">
        <f>$X$199*$K$199</f>
        <v>0.032565</v>
      </c>
      <c r="Z199" s="39">
        <v>0</v>
      </c>
      <c r="AA199" s="40">
        <f>$Z$199*$K$199</f>
        <v>0</v>
      </c>
    </row>
    <row r="200" spans="1:27" s="36" customFormat="1" ht="21" customHeight="1">
      <c r="A200" s="45"/>
      <c r="B200" s="49"/>
      <c r="C200" s="88" t="s">
        <v>400</v>
      </c>
      <c r="D200" s="88" t="s">
        <v>55</v>
      </c>
      <c r="E200" s="89" t="s">
        <v>383</v>
      </c>
      <c r="F200" s="139" t="s">
        <v>506</v>
      </c>
      <c r="G200" s="140"/>
      <c r="H200" s="140"/>
      <c r="I200" s="140"/>
      <c r="J200" s="90" t="s">
        <v>79</v>
      </c>
      <c r="K200" s="107">
        <v>60</v>
      </c>
      <c r="L200" s="141"/>
      <c r="M200" s="142"/>
      <c r="N200" s="136">
        <f>ROUND($L$200*$K$200,2)</f>
        <v>0</v>
      </c>
      <c r="O200" s="137"/>
      <c r="P200" s="137"/>
      <c r="Q200" s="137"/>
      <c r="R200" s="50"/>
      <c r="T200" s="37"/>
      <c r="U200" s="38" t="s">
        <v>12</v>
      </c>
      <c r="V200" s="39">
        <v>0.08</v>
      </c>
      <c r="W200" s="39">
        <f>$V$198*$K$198</f>
        <v>5.2</v>
      </c>
      <c r="X200" s="39">
        <v>0</v>
      </c>
      <c r="Y200" s="39">
        <f>$X$198*$K$198</f>
        <v>0</v>
      </c>
      <c r="Z200" s="39">
        <v>0</v>
      </c>
      <c r="AA200" s="40">
        <f>$Z$198*$K$198</f>
        <v>0</v>
      </c>
    </row>
    <row r="201" spans="1:27" s="36" customFormat="1" ht="15.75" customHeight="1">
      <c r="A201" s="45"/>
      <c r="B201" s="49"/>
      <c r="C201" s="88" t="s">
        <v>403</v>
      </c>
      <c r="D201" s="88" t="s">
        <v>99</v>
      </c>
      <c r="E201" s="89" t="s">
        <v>385</v>
      </c>
      <c r="F201" s="139" t="s">
        <v>504</v>
      </c>
      <c r="G201" s="140"/>
      <c r="H201" s="140"/>
      <c r="I201" s="140"/>
      <c r="J201" s="90" t="s">
        <v>79</v>
      </c>
      <c r="K201" s="107">
        <v>305</v>
      </c>
      <c r="L201" s="141"/>
      <c r="M201" s="142"/>
      <c r="N201" s="136">
        <f>ROUND($L$201*$K$201,2)</f>
        <v>0</v>
      </c>
      <c r="O201" s="137"/>
      <c r="P201" s="137"/>
      <c r="Q201" s="137"/>
      <c r="R201" s="50"/>
      <c r="T201" s="37"/>
      <c r="U201" s="38" t="s">
        <v>12</v>
      </c>
      <c r="V201" s="39">
        <v>0</v>
      </c>
      <c r="W201" s="39">
        <f>$V$199*$K$199</f>
        <v>0</v>
      </c>
      <c r="X201" s="39">
        <v>0.000167</v>
      </c>
      <c r="Y201" s="39">
        <f>$X$199*$K$199</f>
        <v>0.032565</v>
      </c>
      <c r="Z201" s="39">
        <v>0</v>
      </c>
      <c r="AA201" s="40">
        <f>$Z$199*$K$199</f>
        <v>0</v>
      </c>
    </row>
    <row r="202" spans="1:27" s="36" customFormat="1" ht="15.75" customHeight="1">
      <c r="A202" s="45"/>
      <c r="B202" s="49"/>
      <c r="C202" s="77" t="s">
        <v>406</v>
      </c>
      <c r="D202" s="77" t="s">
        <v>55</v>
      </c>
      <c r="E202" s="78" t="s">
        <v>386</v>
      </c>
      <c r="F202" s="138" t="s">
        <v>387</v>
      </c>
      <c r="G202" s="137"/>
      <c r="H202" s="137"/>
      <c r="I202" s="137"/>
      <c r="J202" s="91" t="s">
        <v>105</v>
      </c>
      <c r="K202" s="92">
        <v>1</v>
      </c>
      <c r="L202" s="134"/>
      <c r="M202" s="135"/>
      <c r="N202" s="136">
        <f>ROUND($L$202*$K$202,2)</f>
        <v>0</v>
      </c>
      <c r="O202" s="137"/>
      <c r="P202" s="137"/>
      <c r="Q202" s="137"/>
      <c r="R202" s="50"/>
      <c r="T202" s="37"/>
      <c r="U202" s="38" t="s">
        <v>12</v>
      </c>
      <c r="V202" s="39">
        <v>0</v>
      </c>
      <c r="W202" s="39">
        <f>$V$202*$K$202</f>
        <v>0</v>
      </c>
      <c r="X202" s="39">
        <v>0</v>
      </c>
      <c r="Y202" s="39">
        <f>$X$202*$K$202</f>
        <v>0</v>
      </c>
      <c r="Z202" s="39">
        <v>0</v>
      </c>
      <c r="AA202" s="40">
        <f>$Z$202*$K$202</f>
        <v>0</v>
      </c>
    </row>
    <row r="203" spans="1:27" s="36" customFormat="1" ht="15.75" customHeight="1">
      <c r="A203" s="45"/>
      <c r="B203" s="49"/>
      <c r="C203" s="77" t="s">
        <v>409</v>
      </c>
      <c r="D203" s="77" t="s">
        <v>55</v>
      </c>
      <c r="E203" s="78" t="s">
        <v>389</v>
      </c>
      <c r="F203" s="138" t="s">
        <v>390</v>
      </c>
      <c r="G203" s="137"/>
      <c r="H203" s="137"/>
      <c r="I203" s="137"/>
      <c r="J203" s="91" t="s">
        <v>105</v>
      </c>
      <c r="K203" s="92">
        <v>1</v>
      </c>
      <c r="L203" s="134"/>
      <c r="M203" s="135"/>
      <c r="N203" s="136">
        <f>ROUND($L$203*$K$203,2)</f>
        <v>0</v>
      </c>
      <c r="O203" s="137"/>
      <c r="P203" s="137"/>
      <c r="Q203" s="137"/>
      <c r="R203" s="50"/>
      <c r="T203" s="37"/>
      <c r="U203" s="38" t="s">
        <v>12</v>
      </c>
      <c r="V203" s="39">
        <v>0</v>
      </c>
      <c r="W203" s="39">
        <f>$V$203*$K$203</f>
        <v>0</v>
      </c>
      <c r="X203" s="39">
        <v>0</v>
      </c>
      <c r="Y203" s="39">
        <f>$X$203*$K$203</f>
        <v>0</v>
      </c>
      <c r="Z203" s="39">
        <v>0</v>
      </c>
      <c r="AA203" s="40">
        <f>$Z$203*$K$203</f>
        <v>0</v>
      </c>
    </row>
    <row r="204" spans="1:27" s="3" customFormat="1" ht="35.25" customHeight="1">
      <c r="A204" s="45"/>
      <c r="B204" s="49"/>
      <c r="C204" s="77">
        <v>137</v>
      </c>
      <c r="D204" s="77" t="s">
        <v>55</v>
      </c>
      <c r="E204" s="78" t="s">
        <v>499</v>
      </c>
      <c r="F204" s="138" t="s">
        <v>500</v>
      </c>
      <c r="G204" s="137"/>
      <c r="H204" s="137"/>
      <c r="I204" s="137"/>
      <c r="J204" s="91" t="s">
        <v>105</v>
      </c>
      <c r="K204" s="92">
        <v>1</v>
      </c>
      <c r="L204" s="134"/>
      <c r="M204" s="135"/>
      <c r="N204" s="136">
        <f>ROUND($L$204*$K$204,2)</f>
        <v>0</v>
      </c>
      <c r="O204" s="137"/>
      <c r="P204" s="137"/>
      <c r="Q204" s="137"/>
      <c r="R204" s="50"/>
      <c r="T204" s="25"/>
      <c r="U204" s="26"/>
      <c r="V204" s="27"/>
      <c r="W204" s="27"/>
      <c r="X204" s="27"/>
      <c r="Y204" s="27"/>
      <c r="Z204" s="27"/>
      <c r="AA204" s="28"/>
    </row>
    <row r="205" spans="1:27" s="36" customFormat="1" ht="15.75" customHeight="1">
      <c r="A205" s="45"/>
      <c r="B205" s="49"/>
      <c r="C205" s="77">
        <v>138</v>
      </c>
      <c r="D205" s="77" t="s">
        <v>55</v>
      </c>
      <c r="E205" s="78" t="s">
        <v>392</v>
      </c>
      <c r="F205" s="138" t="s">
        <v>393</v>
      </c>
      <c r="G205" s="137"/>
      <c r="H205" s="137"/>
      <c r="I205" s="137"/>
      <c r="J205" s="91" t="s">
        <v>105</v>
      </c>
      <c r="K205" s="92">
        <v>1</v>
      </c>
      <c r="L205" s="134"/>
      <c r="M205" s="135"/>
      <c r="N205" s="136">
        <f>ROUND($L$205*$K$205,2)</f>
        <v>0</v>
      </c>
      <c r="O205" s="137"/>
      <c r="P205" s="137"/>
      <c r="Q205" s="137"/>
      <c r="R205" s="50"/>
      <c r="T205" s="37"/>
      <c r="U205" s="38" t="s">
        <v>12</v>
      </c>
      <c r="V205" s="39">
        <v>0</v>
      </c>
      <c r="W205" s="39">
        <f>$V$205*$K$205</f>
        <v>0</v>
      </c>
      <c r="X205" s="39">
        <v>0</v>
      </c>
      <c r="Y205" s="39">
        <f>$X$205*$K$205</f>
        <v>0</v>
      </c>
      <c r="Z205" s="39">
        <v>0</v>
      </c>
      <c r="AA205" s="40">
        <f>$Z$205*$K$205</f>
        <v>0</v>
      </c>
    </row>
    <row r="206" spans="1:27" s="21" customFormat="1" ht="30.75" customHeight="1">
      <c r="A206" s="72"/>
      <c r="B206" s="73"/>
      <c r="C206" s="72"/>
      <c r="D206" s="76" t="s">
        <v>34</v>
      </c>
      <c r="E206" s="72"/>
      <c r="F206" s="72"/>
      <c r="G206" s="72"/>
      <c r="H206" s="72"/>
      <c r="I206" s="72"/>
      <c r="J206" s="72"/>
      <c r="K206" s="72"/>
      <c r="L206" s="72"/>
      <c r="M206" s="72"/>
      <c r="N206" s="164">
        <f>SUM(N207:Q217)</f>
        <v>0</v>
      </c>
      <c r="O206" s="163"/>
      <c r="P206" s="163"/>
      <c r="Q206" s="163"/>
      <c r="R206" s="75"/>
      <c r="T206" s="22"/>
      <c r="W206" s="23">
        <f>SUM($W$207:$W$217)</f>
        <v>11.2955</v>
      </c>
      <c r="Y206" s="23">
        <f>SUM($Y$207:$Y$217)</f>
        <v>0.0078702</v>
      </c>
      <c r="AA206" s="24">
        <f>SUM($AA$207:$AA$217)</f>
        <v>0</v>
      </c>
    </row>
    <row r="207" spans="1:27" s="3" customFormat="1" ht="27" customHeight="1">
      <c r="A207" s="45"/>
      <c r="B207" s="49"/>
      <c r="C207" s="77">
        <v>139</v>
      </c>
      <c r="D207" s="77" t="s">
        <v>55</v>
      </c>
      <c r="E207" s="78" t="s">
        <v>395</v>
      </c>
      <c r="F207" s="138" t="s">
        <v>396</v>
      </c>
      <c r="G207" s="137"/>
      <c r="H207" s="137"/>
      <c r="I207" s="137"/>
      <c r="J207" s="79" t="s">
        <v>98</v>
      </c>
      <c r="K207" s="80">
        <v>3</v>
      </c>
      <c r="L207" s="134"/>
      <c r="M207" s="135"/>
      <c r="N207" s="136">
        <f>ROUND($L$207*$K$207,2)</f>
        <v>0</v>
      </c>
      <c r="O207" s="137"/>
      <c r="P207" s="137"/>
      <c r="Q207" s="137"/>
      <c r="R207" s="50"/>
      <c r="T207" s="25"/>
      <c r="U207" s="26" t="s">
        <v>12</v>
      </c>
      <c r="V207" s="27">
        <v>0</v>
      </c>
      <c r="W207" s="27">
        <f>$V$207*$K$207</f>
        <v>0</v>
      </c>
      <c r="X207" s="27">
        <v>0</v>
      </c>
      <c r="Y207" s="27">
        <f>$X$207*$K$207</f>
        <v>0</v>
      </c>
      <c r="Z207" s="27">
        <v>0</v>
      </c>
      <c r="AA207" s="28">
        <f>$Z$207*$K$207</f>
        <v>0</v>
      </c>
    </row>
    <row r="208" spans="1:27" s="3" customFormat="1" ht="27" customHeight="1">
      <c r="A208" s="45"/>
      <c r="B208" s="49"/>
      <c r="C208" s="81">
        <v>140</v>
      </c>
      <c r="D208" s="81" t="s">
        <v>99</v>
      </c>
      <c r="E208" s="82" t="s">
        <v>398</v>
      </c>
      <c r="F208" s="144" t="s">
        <v>399</v>
      </c>
      <c r="G208" s="158"/>
      <c r="H208" s="158"/>
      <c r="I208" s="158"/>
      <c r="J208" s="83" t="s">
        <v>98</v>
      </c>
      <c r="K208" s="84">
        <v>1</v>
      </c>
      <c r="L208" s="159"/>
      <c r="M208" s="160"/>
      <c r="N208" s="161">
        <f>ROUND($L$208*$K$208,2)</f>
        <v>0</v>
      </c>
      <c r="O208" s="137"/>
      <c r="P208" s="137"/>
      <c r="Q208" s="137"/>
      <c r="R208" s="50"/>
      <c r="T208" s="25"/>
      <c r="U208" s="26" t="s">
        <v>12</v>
      </c>
      <c r="V208" s="27">
        <v>0</v>
      </c>
      <c r="W208" s="27">
        <f>$V$208*$K$208</f>
        <v>0</v>
      </c>
      <c r="X208" s="27">
        <v>4.6E-05</v>
      </c>
      <c r="Y208" s="27">
        <f>$X$208*$K$208</f>
        <v>4.6E-05</v>
      </c>
      <c r="Z208" s="27">
        <v>0</v>
      </c>
      <c r="AA208" s="28">
        <f>$Z$208*$K$208</f>
        <v>0</v>
      </c>
    </row>
    <row r="209" spans="1:27" s="3" customFormat="1" ht="15.75" customHeight="1">
      <c r="A209" s="45"/>
      <c r="B209" s="49"/>
      <c r="C209" s="81" t="s">
        <v>507</v>
      </c>
      <c r="D209" s="81" t="s">
        <v>99</v>
      </c>
      <c r="E209" s="82" t="s">
        <v>401</v>
      </c>
      <c r="F209" s="144" t="s">
        <v>402</v>
      </c>
      <c r="G209" s="158"/>
      <c r="H209" s="158"/>
      <c r="I209" s="158"/>
      <c r="J209" s="83" t="s">
        <v>98</v>
      </c>
      <c r="K209" s="84">
        <v>2</v>
      </c>
      <c r="L209" s="159"/>
      <c r="M209" s="160"/>
      <c r="N209" s="161">
        <f>ROUND($L$209*$K$209,2)</f>
        <v>0</v>
      </c>
      <c r="O209" s="137"/>
      <c r="P209" s="137"/>
      <c r="Q209" s="137"/>
      <c r="R209" s="50"/>
      <c r="T209" s="25"/>
      <c r="U209" s="26" t="s">
        <v>12</v>
      </c>
      <c r="V209" s="27">
        <v>0</v>
      </c>
      <c r="W209" s="27">
        <f>$V$209*$K$209</f>
        <v>0</v>
      </c>
      <c r="X209" s="27">
        <v>3E-05</v>
      </c>
      <c r="Y209" s="27">
        <f>$X$209*$K$209</f>
        <v>6E-05</v>
      </c>
      <c r="Z209" s="27">
        <v>0</v>
      </c>
      <c r="AA209" s="28">
        <f>$Z$209*$K$209</f>
        <v>0</v>
      </c>
    </row>
    <row r="210" spans="1:27" s="3" customFormat="1" ht="15.75" customHeight="1">
      <c r="A210" s="45"/>
      <c r="B210" s="49"/>
      <c r="C210" s="77">
        <v>141</v>
      </c>
      <c r="D210" s="77" t="s">
        <v>55</v>
      </c>
      <c r="E210" s="78" t="s">
        <v>404</v>
      </c>
      <c r="F210" s="138" t="s">
        <v>405</v>
      </c>
      <c r="G210" s="137"/>
      <c r="H210" s="137"/>
      <c r="I210" s="137"/>
      <c r="J210" s="79" t="s">
        <v>79</v>
      </c>
      <c r="K210" s="80">
        <v>36.5</v>
      </c>
      <c r="L210" s="134"/>
      <c r="M210" s="135"/>
      <c r="N210" s="136">
        <f>ROUND($L$210*$K$210,2)</f>
        <v>0</v>
      </c>
      <c r="O210" s="137"/>
      <c r="P210" s="137"/>
      <c r="Q210" s="137"/>
      <c r="R210" s="50"/>
      <c r="T210" s="25"/>
      <c r="U210" s="26" t="s">
        <v>12</v>
      </c>
      <c r="V210" s="27">
        <v>0.267</v>
      </c>
      <c r="W210" s="27">
        <f>$V$210*$K$210</f>
        <v>9.7455</v>
      </c>
      <c r="X210" s="27">
        <v>0.00011</v>
      </c>
      <c r="Y210" s="27">
        <f>$X$210*$K$210</f>
        <v>0.004015</v>
      </c>
      <c r="Z210" s="27">
        <v>0</v>
      </c>
      <c r="AA210" s="28">
        <f>$Z$210*$K$210</f>
        <v>0</v>
      </c>
    </row>
    <row r="211" spans="1:27" s="3" customFormat="1" ht="27" customHeight="1">
      <c r="A211" s="45"/>
      <c r="B211" s="49"/>
      <c r="C211" s="81">
        <v>142</v>
      </c>
      <c r="D211" s="81" t="s">
        <v>99</v>
      </c>
      <c r="E211" s="82" t="s">
        <v>407</v>
      </c>
      <c r="F211" s="144" t="s">
        <v>408</v>
      </c>
      <c r="G211" s="158"/>
      <c r="H211" s="158"/>
      <c r="I211" s="158"/>
      <c r="J211" s="83" t="s">
        <v>79</v>
      </c>
      <c r="K211" s="84">
        <v>37.23</v>
      </c>
      <c r="L211" s="159"/>
      <c r="M211" s="160"/>
      <c r="N211" s="161">
        <f>ROUND($L$211*$K$211,2)</f>
        <v>0</v>
      </c>
      <c r="O211" s="137"/>
      <c r="P211" s="137"/>
      <c r="Q211" s="137"/>
      <c r="R211" s="50"/>
      <c r="T211" s="25"/>
      <c r="U211" s="26" t="s">
        <v>12</v>
      </c>
      <c r="V211" s="27">
        <v>0</v>
      </c>
      <c r="W211" s="27">
        <f>$V$211*$K$211</f>
        <v>0</v>
      </c>
      <c r="X211" s="27">
        <v>4E-05</v>
      </c>
      <c r="Y211" s="27">
        <f>$X$211*$K$211</f>
        <v>0.0014892</v>
      </c>
      <c r="Z211" s="27">
        <v>0</v>
      </c>
      <c r="AA211" s="28">
        <f>$Z$211*$K$211</f>
        <v>0</v>
      </c>
    </row>
    <row r="212" spans="1:27" s="3" customFormat="1" ht="27" customHeight="1">
      <c r="A212" s="45"/>
      <c r="B212" s="49"/>
      <c r="C212" s="77">
        <v>143</v>
      </c>
      <c r="D212" s="77" t="s">
        <v>55</v>
      </c>
      <c r="E212" s="78" t="s">
        <v>410</v>
      </c>
      <c r="F212" s="138" t="s">
        <v>411</v>
      </c>
      <c r="G212" s="137"/>
      <c r="H212" s="137"/>
      <c r="I212" s="137"/>
      <c r="J212" s="79" t="s">
        <v>79</v>
      </c>
      <c r="K212" s="80">
        <v>40</v>
      </c>
      <c r="L212" s="134"/>
      <c r="M212" s="135"/>
      <c r="N212" s="136">
        <f>ROUND($L$212*$K$212,2)</f>
        <v>0</v>
      </c>
      <c r="O212" s="137"/>
      <c r="P212" s="137"/>
      <c r="Q212" s="137"/>
      <c r="R212" s="50"/>
      <c r="T212" s="25"/>
      <c r="U212" s="26" t="s">
        <v>12</v>
      </c>
      <c r="V212" s="27">
        <v>0.027</v>
      </c>
      <c r="W212" s="27">
        <f>$V$212*$K$212</f>
        <v>1.08</v>
      </c>
      <c r="X212" s="27">
        <v>0</v>
      </c>
      <c r="Y212" s="27">
        <f>$X$212*$K$212</f>
        <v>0</v>
      </c>
      <c r="Z212" s="27">
        <v>0</v>
      </c>
      <c r="AA212" s="28">
        <f>$Z$212*$K$212</f>
        <v>0</v>
      </c>
    </row>
    <row r="213" spans="1:27" s="3" customFormat="1" ht="15.75" customHeight="1">
      <c r="A213" s="45"/>
      <c r="B213" s="49"/>
      <c r="C213" s="81">
        <v>144</v>
      </c>
      <c r="D213" s="81" t="s">
        <v>99</v>
      </c>
      <c r="E213" s="82" t="s">
        <v>412</v>
      </c>
      <c r="F213" s="144" t="s">
        <v>413</v>
      </c>
      <c r="G213" s="158"/>
      <c r="H213" s="158"/>
      <c r="I213" s="158"/>
      <c r="J213" s="83" t="s">
        <v>79</v>
      </c>
      <c r="K213" s="84">
        <v>40</v>
      </c>
      <c r="L213" s="159"/>
      <c r="M213" s="160"/>
      <c r="N213" s="161">
        <f>ROUND($L$213*$K$213,2)</f>
        <v>0</v>
      </c>
      <c r="O213" s="137"/>
      <c r="P213" s="137"/>
      <c r="Q213" s="137"/>
      <c r="R213" s="50"/>
      <c r="T213" s="25"/>
      <c r="U213" s="26" t="s">
        <v>12</v>
      </c>
      <c r="V213" s="27">
        <v>0</v>
      </c>
      <c r="W213" s="27">
        <f>$V$213*$K$213</f>
        <v>0</v>
      </c>
      <c r="X213" s="27">
        <v>5E-05</v>
      </c>
      <c r="Y213" s="27">
        <f>$X$213*$K$213</f>
        <v>0.002</v>
      </c>
      <c r="Z213" s="27">
        <v>0</v>
      </c>
      <c r="AA213" s="28">
        <f>$Z$213*$K$213</f>
        <v>0</v>
      </c>
    </row>
    <row r="214" spans="1:27" s="3" customFormat="1" ht="15.75" customHeight="1">
      <c r="A214" s="45"/>
      <c r="B214" s="49"/>
      <c r="C214" s="77">
        <v>145</v>
      </c>
      <c r="D214" s="77" t="s">
        <v>55</v>
      </c>
      <c r="E214" s="78" t="s">
        <v>414</v>
      </c>
      <c r="F214" s="138" t="s">
        <v>415</v>
      </c>
      <c r="G214" s="137"/>
      <c r="H214" s="137"/>
      <c r="I214" s="137"/>
      <c r="J214" s="79" t="s">
        <v>98</v>
      </c>
      <c r="K214" s="80">
        <v>2</v>
      </c>
      <c r="L214" s="134"/>
      <c r="M214" s="135"/>
      <c r="N214" s="136">
        <f>ROUND($L$214*$K$214,2)</f>
        <v>0</v>
      </c>
      <c r="O214" s="137"/>
      <c r="P214" s="137"/>
      <c r="Q214" s="137"/>
      <c r="R214" s="50"/>
      <c r="T214" s="25"/>
      <c r="U214" s="26" t="s">
        <v>12</v>
      </c>
      <c r="V214" s="27">
        <v>0.235</v>
      </c>
      <c r="W214" s="27">
        <f>$V$214*$K$214</f>
        <v>0.47</v>
      </c>
      <c r="X214" s="27">
        <v>7E-05</v>
      </c>
      <c r="Y214" s="27">
        <f>$X$214*$K$214</f>
        <v>0.00014</v>
      </c>
      <c r="Z214" s="27">
        <v>0</v>
      </c>
      <c r="AA214" s="28">
        <f>$Z$214*$K$214</f>
        <v>0</v>
      </c>
    </row>
    <row r="215" spans="1:27" s="3" customFormat="1" ht="15.75" customHeight="1">
      <c r="A215" s="45"/>
      <c r="B215" s="49"/>
      <c r="C215" s="81">
        <v>146</v>
      </c>
      <c r="D215" s="81" t="s">
        <v>99</v>
      </c>
      <c r="E215" s="82" t="s">
        <v>416</v>
      </c>
      <c r="F215" s="144" t="s">
        <v>417</v>
      </c>
      <c r="G215" s="158"/>
      <c r="H215" s="158"/>
      <c r="I215" s="158"/>
      <c r="J215" s="83" t="s">
        <v>98</v>
      </c>
      <c r="K215" s="84">
        <v>2</v>
      </c>
      <c r="L215" s="159"/>
      <c r="M215" s="160"/>
      <c r="N215" s="161">
        <f>ROUND($L$215*$K$215,2)</f>
        <v>0</v>
      </c>
      <c r="O215" s="137"/>
      <c r="P215" s="137"/>
      <c r="Q215" s="137"/>
      <c r="R215" s="50"/>
      <c r="T215" s="25"/>
      <c r="U215" s="26" t="s">
        <v>12</v>
      </c>
      <c r="V215" s="27">
        <v>0</v>
      </c>
      <c r="W215" s="27">
        <f>$V$215*$K$215</f>
        <v>0</v>
      </c>
      <c r="X215" s="27">
        <v>6E-05</v>
      </c>
      <c r="Y215" s="27">
        <f>$X$215*$K$215</f>
        <v>0.00012</v>
      </c>
      <c r="Z215" s="27">
        <v>0</v>
      </c>
      <c r="AA215" s="28">
        <f>$Z$215*$K$215</f>
        <v>0</v>
      </c>
    </row>
    <row r="216" spans="1:27" s="3" customFormat="1" ht="15.75" customHeight="1">
      <c r="A216" s="45"/>
      <c r="B216" s="49"/>
      <c r="C216" s="77">
        <v>147</v>
      </c>
      <c r="D216" s="77" t="s">
        <v>55</v>
      </c>
      <c r="E216" s="78" t="s">
        <v>418</v>
      </c>
      <c r="F216" s="138" t="s">
        <v>390</v>
      </c>
      <c r="G216" s="137"/>
      <c r="H216" s="137"/>
      <c r="I216" s="137"/>
      <c r="J216" s="91" t="s">
        <v>105</v>
      </c>
      <c r="K216" s="92">
        <v>1</v>
      </c>
      <c r="L216" s="134"/>
      <c r="M216" s="135"/>
      <c r="N216" s="136">
        <f>ROUND($L$216*$K$216,2)</f>
        <v>0</v>
      </c>
      <c r="O216" s="137"/>
      <c r="P216" s="137"/>
      <c r="Q216" s="137"/>
      <c r="R216" s="50"/>
      <c r="T216" s="25"/>
      <c r="U216" s="26" t="s">
        <v>12</v>
      </c>
      <c r="V216" s="27">
        <v>0</v>
      </c>
      <c r="W216" s="27">
        <f>$V$216*$K$216</f>
        <v>0</v>
      </c>
      <c r="X216" s="27">
        <v>0</v>
      </c>
      <c r="Y216" s="27">
        <f>$X$216*$K$216</f>
        <v>0</v>
      </c>
      <c r="Z216" s="27">
        <v>0</v>
      </c>
      <c r="AA216" s="28">
        <f>$Z$216*$K$216</f>
        <v>0</v>
      </c>
    </row>
    <row r="217" spans="1:27" s="3" customFormat="1" ht="15.75" customHeight="1">
      <c r="A217" s="45"/>
      <c r="B217" s="49"/>
      <c r="C217" s="77">
        <v>148</v>
      </c>
      <c r="D217" s="77" t="s">
        <v>55</v>
      </c>
      <c r="E217" s="78" t="s">
        <v>419</v>
      </c>
      <c r="F217" s="138" t="s">
        <v>393</v>
      </c>
      <c r="G217" s="137"/>
      <c r="H217" s="137"/>
      <c r="I217" s="137"/>
      <c r="J217" s="91" t="s">
        <v>105</v>
      </c>
      <c r="K217" s="92">
        <v>1</v>
      </c>
      <c r="L217" s="134"/>
      <c r="M217" s="135"/>
      <c r="N217" s="136">
        <f>ROUND($L$217*$K$217,2)</f>
        <v>0</v>
      </c>
      <c r="O217" s="137"/>
      <c r="P217" s="137"/>
      <c r="Q217" s="137"/>
      <c r="R217" s="50"/>
      <c r="T217" s="25"/>
      <c r="U217" s="26" t="s">
        <v>12</v>
      </c>
      <c r="V217" s="27">
        <v>0</v>
      </c>
      <c r="W217" s="27">
        <f>$V$217*$K$217</f>
        <v>0</v>
      </c>
      <c r="X217" s="27">
        <v>0</v>
      </c>
      <c r="Y217" s="27">
        <f>$X$217*$K$217</f>
        <v>0</v>
      </c>
      <c r="Z217" s="27">
        <v>0</v>
      </c>
      <c r="AA217" s="28">
        <f>$Z$217*$K$217</f>
        <v>0</v>
      </c>
    </row>
    <row r="218" spans="1:27" s="21" customFormat="1" ht="37.5" customHeight="1">
      <c r="A218" s="72"/>
      <c r="B218" s="73"/>
      <c r="C218" s="72"/>
      <c r="D218" s="74" t="s">
        <v>35</v>
      </c>
      <c r="E218" s="72"/>
      <c r="F218" s="72"/>
      <c r="G218" s="72"/>
      <c r="H218" s="72"/>
      <c r="I218" s="72"/>
      <c r="J218" s="72"/>
      <c r="K218" s="72"/>
      <c r="L218" s="72"/>
      <c r="M218" s="72"/>
      <c r="N218" s="162">
        <f>N219+N221+N223+N225</f>
        <v>0</v>
      </c>
      <c r="O218" s="163"/>
      <c r="P218" s="163"/>
      <c r="Q218" s="163"/>
      <c r="R218" s="75"/>
      <c r="T218" s="22"/>
      <c r="W218" s="23">
        <f>$W$219+$W$221+$W$223+$W$225</f>
        <v>0</v>
      </c>
      <c r="Y218" s="23">
        <f>$Y$219+$Y$221+$Y$223+$Y$225</f>
        <v>0</v>
      </c>
      <c r="AA218" s="24">
        <f>$AA$219+$AA$221+$AA$223+$AA$225</f>
        <v>0</v>
      </c>
    </row>
    <row r="219" spans="1:27" s="21" customFormat="1" ht="21" customHeight="1">
      <c r="A219" s="72"/>
      <c r="B219" s="73"/>
      <c r="C219" s="72"/>
      <c r="D219" s="76" t="s">
        <v>36</v>
      </c>
      <c r="E219" s="72"/>
      <c r="F219" s="72"/>
      <c r="G219" s="72"/>
      <c r="H219" s="72"/>
      <c r="I219" s="72"/>
      <c r="J219" s="72"/>
      <c r="K219" s="72"/>
      <c r="L219" s="72"/>
      <c r="M219" s="72"/>
      <c r="N219" s="164">
        <f>SUM(N220)</f>
        <v>0</v>
      </c>
      <c r="O219" s="163"/>
      <c r="P219" s="163"/>
      <c r="Q219" s="163"/>
      <c r="R219" s="75"/>
      <c r="T219" s="22"/>
      <c r="W219" s="23">
        <f>$W$220</f>
        <v>0</v>
      </c>
      <c r="Y219" s="23">
        <f>$Y$220</f>
        <v>0</v>
      </c>
      <c r="AA219" s="24">
        <f>$AA$220</f>
        <v>0</v>
      </c>
    </row>
    <row r="220" spans="1:27" s="3" customFormat="1" ht="15.75" customHeight="1">
      <c r="A220" s="45"/>
      <c r="B220" s="49"/>
      <c r="C220" s="77">
        <v>149</v>
      </c>
      <c r="D220" s="77" t="s">
        <v>55</v>
      </c>
      <c r="E220" s="78" t="s">
        <v>420</v>
      </c>
      <c r="F220" s="138" t="s">
        <v>40</v>
      </c>
      <c r="G220" s="137"/>
      <c r="H220" s="137"/>
      <c r="I220" s="137"/>
      <c r="J220" s="79" t="s">
        <v>105</v>
      </c>
      <c r="K220" s="80">
        <v>1</v>
      </c>
      <c r="L220" s="134"/>
      <c r="M220" s="135"/>
      <c r="N220" s="136">
        <f>ROUND($L$220*$K$220,2)</f>
        <v>0</v>
      </c>
      <c r="O220" s="137"/>
      <c r="P220" s="137"/>
      <c r="Q220" s="137"/>
      <c r="R220" s="50"/>
      <c r="T220" s="25"/>
      <c r="U220" s="26" t="s">
        <v>12</v>
      </c>
      <c r="V220" s="27">
        <v>0</v>
      </c>
      <c r="W220" s="27">
        <f>$V$220*$K$220</f>
        <v>0</v>
      </c>
      <c r="X220" s="27">
        <v>0</v>
      </c>
      <c r="Y220" s="27">
        <f>$X$220*$K$220</f>
        <v>0</v>
      </c>
      <c r="Z220" s="27">
        <v>0</v>
      </c>
      <c r="AA220" s="28">
        <f>$Z$220*$K$220</f>
        <v>0</v>
      </c>
    </row>
    <row r="221" spans="1:27" s="21" customFormat="1" ht="30.75" customHeight="1">
      <c r="A221" s="72"/>
      <c r="B221" s="73"/>
      <c r="C221" s="72"/>
      <c r="D221" s="76" t="s">
        <v>37</v>
      </c>
      <c r="E221" s="72"/>
      <c r="F221" s="72"/>
      <c r="G221" s="72"/>
      <c r="H221" s="72"/>
      <c r="I221" s="72"/>
      <c r="J221" s="72"/>
      <c r="K221" s="72"/>
      <c r="L221" s="72"/>
      <c r="M221" s="72"/>
      <c r="N221" s="164">
        <f>SUM(N222)</f>
        <v>0</v>
      </c>
      <c r="O221" s="163"/>
      <c r="P221" s="163"/>
      <c r="Q221" s="163"/>
      <c r="R221" s="75"/>
      <c r="T221" s="22"/>
      <c r="W221" s="23">
        <f>$W$222</f>
        <v>0</v>
      </c>
      <c r="Y221" s="23">
        <f>$Y$222</f>
        <v>0</v>
      </c>
      <c r="AA221" s="24">
        <f>$AA$222</f>
        <v>0</v>
      </c>
    </row>
    <row r="222" spans="1:27" s="3" customFormat="1" ht="15.75" customHeight="1">
      <c r="A222" s="45"/>
      <c r="B222" s="49"/>
      <c r="C222" s="77">
        <v>150</v>
      </c>
      <c r="D222" s="77" t="s">
        <v>55</v>
      </c>
      <c r="E222" s="78" t="s">
        <v>421</v>
      </c>
      <c r="F222" s="138" t="s">
        <v>422</v>
      </c>
      <c r="G222" s="137"/>
      <c r="H222" s="137"/>
      <c r="I222" s="137"/>
      <c r="J222" s="79" t="s">
        <v>105</v>
      </c>
      <c r="K222" s="80">
        <v>1</v>
      </c>
      <c r="L222" s="134"/>
      <c r="M222" s="135"/>
      <c r="N222" s="136">
        <f>ROUND($L$222*$K$222,2)</f>
        <v>0</v>
      </c>
      <c r="O222" s="137"/>
      <c r="P222" s="137"/>
      <c r="Q222" s="137"/>
      <c r="R222" s="50"/>
      <c r="T222" s="25"/>
      <c r="U222" s="26" t="s">
        <v>12</v>
      </c>
      <c r="V222" s="27">
        <v>0</v>
      </c>
      <c r="W222" s="27">
        <f>$V$222*$K$222</f>
        <v>0</v>
      </c>
      <c r="X222" s="27">
        <v>0</v>
      </c>
      <c r="Y222" s="27">
        <f>$X$222*$K$222</f>
        <v>0</v>
      </c>
      <c r="Z222" s="27">
        <v>0</v>
      </c>
      <c r="AA222" s="28">
        <f>$Z$222*$K$222</f>
        <v>0</v>
      </c>
    </row>
    <row r="223" spans="1:27" s="21" customFormat="1" ht="30.75" customHeight="1">
      <c r="A223" s="72"/>
      <c r="B223" s="73"/>
      <c r="C223" s="72"/>
      <c r="D223" s="76" t="s">
        <v>38</v>
      </c>
      <c r="E223" s="72"/>
      <c r="F223" s="72"/>
      <c r="G223" s="72"/>
      <c r="H223" s="72"/>
      <c r="I223" s="72"/>
      <c r="J223" s="72"/>
      <c r="K223" s="72"/>
      <c r="L223" s="72"/>
      <c r="M223" s="72"/>
      <c r="N223" s="164">
        <f>SUM(N224)</f>
        <v>0</v>
      </c>
      <c r="O223" s="163"/>
      <c r="P223" s="163"/>
      <c r="Q223" s="163"/>
      <c r="R223" s="75"/>
      <c r="T223" s="22"/>
      <c r="W223" s="23">
        <f>$W$224</f>
        <v>0</v>
      </c>
      <c r="Y223" s="23">
        <f>$Y$224</f>
        <v>0</v>
      </c>
      <c r="AA223" s="24">
        <f>$AA$224</f>
        <v>0</v>
      </c>
    </row>
    <row r="224" spans="1:27" s="3" customFormat="1" ht="15.75" customHeight="1">
      <c r="A224" s="45"/>
      <c r="B224" s="49"/>
      <c r="C224" s="77">
        <v>151</v>
      </c>
      <c r="D224" s="77" t="s">
        <v>55</v>
      </c>
      <c r="E224" s="78" t="s">
        <v>423</v>
      </c>
      <c r="F224" s="138" t="s">
        <v>41</v>
      </c>
      <c r="G224" s="137"/>
      <c r="H224" s="137"/>
      <c r="I224" s="137"/>
      <c r="J224" s="79" t="s">
        <v>105</v>
      </c>
      <c r="K224" s="80">
        <v>1</v>
      </c>
      <c r="L224" s="134"/>
      <c r="M224" s="135"/>
      <c r="N224" s="136">
        <f>ROUND($L$224*$K$224,2)</f>
        <v>0</v>
      </c>
      <c r="O224" s="137"/>
      <c r="P224" s="137"/>
      <c r="Q224" s="137"/>
      <c r="R224" s="50"/>
      <c r="T224" s="25"/>
      <c r="U224" s="26" t="s">
        <v>12</v>
      </c>
      <c r="V224" s="27">
        <v>0</v>
      </c>
      <c r="W224" s="27">
        <f>$V$224*$K$224</f>
        <v>0</v>
      </c>
      <c r="X224" s="27">
        <v>0</v>
      </c>
      <c r="Y224" s="27">
        <f>$X$224*$K$224</f>
        <v>0</v>
      </c>
      <c r="Z224" s="27">
        <v>0</v>
      </c>
      <c r="AA224" s="28">
        <f>$Z$224*$K$224</f>
        <v>0</v>
      </c>
    </row>
    <row r="225" spans="1:27" s="21" customFormat="1" ht="30.75" customHeight="1">
      <c r="A225" s="72"/>
      <c r="B225" s="73"/>
      <c r="C225" s="72"/>
      <c r="D225" s="76" t="s">
        <v>39</v>
      </c>
      <c r="E225" s="72"/>
      <c r="F225" s="72"/>
      <c r="G225" s="72"/>
      <c r="H225" s="72"/>
      <c r="I225" s="72"/>
      <c r="J225" s="72"/>
      <c r="K225" s="72"/>
      <c r="L225" s="72"/>
      <c r="M225" s="72"/>
      <c r="N225" s="164">
        <f>SUM(N226)</f>
        <v>0</v>
      </c>
      <c r="O225" s="163"/>
      <c r="P225" s="163"/>
      <c r="Q225" s="163"/>
      <c r="R225" s="75"/>
      <c r="T225" s="22"/>
      <c r="W225" s="23">
        <f>$W$226</f>
        <v>0</v>
      </c>
      <c r="Y225" s="23">
        <f>$Y$226</f>
        <v>0</v>
      </c>
      <c r="AA225" s="24">
        <f>$AA$226</f>
        <v>0</v>
      </c>
    </row>
    <row r="226" spans="1:27" s="3" customFormat="1" ht="15.75" customHeight="1">
      <c r="A226" s="45"/>
      <c r="B226" s="49"/>
      <c r="C226" s="77">
        <v>152</v>
      </c>
      <c r="D226" s="77" t="s">
        <v>55</v>
      </c>
      <c r="E226" s="78" t="s">
        <v>424</v>
      </c>
      <c r="F226" s="138" t="s">
        <v>425</v>
      </c>
      <c r="G226" s="137"/>
      <c r="H226" s="137"/>
      <c r="I226" s="137"/>
      <c r="J226" s="79" t="s">
        <v>105</v>
      </c>
      <c r="K226" s="80">
        <v>1</v>
      </c>
      <c r="L226" s="170"/>
      <c r="M226" s="135"/>
      <c r="N226" s="136">
        <f>ROUND($L$226*$K$226,2)</f>
        <v>0</v>
      </c>
      <c r="O226" s="137"/>
      <c r="P226" s="137"/>
      <c r="Q226" s="137"/>
      <c r="R226" s="50"/>
      <c r="T226" s="25"/>
      <c r="U226" s="26" t="s">
        <v>12</v>
      </c>
      <c r="V226" s="27">
        <v>0</v>
      </c>
      <c r="W226" s="27">
        <f>$V$226*$K$226</f>
        <v>0</v>
      </c>
      <c r="X226" s="27">
        <v>0</v>
      </c>
      <c r="Y226" s="27">
        <f>$X$226*$K$226</f>
        <v>0</v>
      </c>
      <c r="Z226" s="27">
        <v>0</v>
      </c>
      <c r="AA226" s="28">
        <f>$Z$226*$K$226</f>
        <v>0</v>
      </c>
    </row>
    <row r="227" spans="1:27" s="3" customFormat="1" ht="51" customHeight="1">
      <c r="A227" s="45"/>
      <c r="B227" s="49"/>
      <c r="C227" s="45"/>
      <c r="D227" s="74"/>
      <c r="E227" s="45"/>
      <c r="F227" s="45"/>
      <c r="G227" s="45"/>
      <c r="H227" s="45"/>
      <c r="I227" s="45"/>
      <c r="J227" s="45"/>
      <c r="K227" s="45"/>
      <c r="L227" s="45"/>
      <c r="M227" s="45"/>
      <c r="N227" s="162"/>
      <c r="O227" s="146"/>
      <c r="P227" s="146"/>
      <c r="Q227" s="146"/>
      <c r="R227" s="50"/>
      <c r="T227" s="29"/>
      <c r="U227" s="7"/>
      <c r="V227" s="7"/>
      <c r="W227" s="7"/>
      <c r="X227" s="7"/>
      <c r="Y227" s="7"/>
      <c r="Z227" s="7"/>
      <c r="AA227" s="8"/>
    </row>
    <row r="228" spans="1:18" s="3" customFormat="1" ht="7.5" customHeight="1">
      <c r="A228" s="45"/>
      <c r="B228" s="64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6"/>
    </row>
    <row r="229" spans="1:18" s="1" customFormat="1" ht="23.25" customHeight="1">
      <c r="A229" s="44"/>
      <c r="B229" s="93" t="s">
        <v>452</v>
      </c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</row>
    <row r="230" spans="1:18" ht="21" customHeight="1">
      <c r="A230" s="44"/>
      <c r="B230" s="94" t="s">
        <v>428</v>
      </c>
      <c r="C230" s="95"/>
      <c r="D230" s="96"/>
      <c r="E230" s="96"/>
      <c r="F230" s="96"/>
      <c r="G230" s="96"/>
      <c r="H230" s="96"/>
      <c r="I230" s="96"/>
      <c r="J230" s="97" t="s">
        <v>430</v>
      </c>
      <c r="K230" s="95"/>
      <c r="L230" s="95"/>
      <c r="M230" s="95"/>
      <c r="N230" s="95"/>
      <c r="O230" s="95"/>
      <c r="P230" s="95"/>
      <c r="Q230" s="98"/>
      <c r="R230" s="44"/>
    </row>
    <row r="231" spans="1:18" ht="25.5" customHeight="1">
      <c r="A231" s="44"/>
      <c r="B231" s="94" t="s">
        <v>429</v>
      </c>
      <c r="C231" s="96"/>
      <c r="D231" s="96"/>
      <c r="E231" s="96"/>
      <c r="F231" s="96"/>
      <c r="G231" s="96"/>
      <c r="H231" s="96"/>
      <c r="I231" s="96"/>
      <c r="J231" s="167"/>
      <c r="K231" s="168"/>
      <c r="L231" s="168"/>
      <c r="M231" s="168"/>
      <c r="N231" s="168"/>
      <c r="O231" s="168"/>
      <c r="P231" s="168"/>
      <c r="Q231" s="169"/>
      <c r="R231" s="44"/>
    </row>
    <row r="232" spans="1:18" ht="14.25" customHeight="1">
      <c r="A232" s="99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</row>
    <row r="233" spans="1:18" s="21" customFormat="1" ht="37.5" customHeight="1">
      <c r="A233" s="100"/>
      <c r="B233" s="101"/>
      <c r="C233" s="72"/>
      <c r="D233" s="74" t="s">
        <v>459</v>
      </c>
      <c r="E233" s="72"/>
      <c r="F233" s="72"/>
      <c r="G233" s="72"/>
      <c r="H233" s="72"/>
      <c r="I233" s="72"/>
      <c r="J233" s="72"/>
      <c r="K233" s="44"/>
      <c r="L233" s="44"/>
      <c r="M233" s="99"/>
      <c r="N233" s="99"/>
      <c r="O233" s="99"/>
      <c r="P233" s="100"/>
      <c r="Q233" s="72"/>
      <c r="R233" s="72"/>
    </row>
    <row r="234" spans="1:18" s="3" customFormat="1" ht="70.5" customHeight="1">
      <c r="A234" s="102"/>
      <c r="B234" s="103"/>
      <c r="C234" s="104" t="s">
        <v>460</v>
      </c>
      <c r="D234" s="165" t="s">
        <v>464</v>
      </c>
      <c r="E234" s="137"/>
      <c r="F234" s="137"/>
      <c r="G234" s="137"/>
      <c r="H234" s="44"/>
      <c r="I234" s="44"/>
      <c r="J234" s="44"/>
      <c r="K234" s="44"/>
      <c r="L234" s="44"/>
      <c r="M234" s="99"/>
      <c r="N234" s="99"/>
      <c r="O234" s="103"/>
      <c r="P234" s="102"/>
      <c r="Q234" s="45"/>
      <c r="R234" s="45"/>
    </row>
    <row r="235" spans="1:18" s="3" customFormat="1" ht="42.75" customHeight="1">
      <c r="A235" s="102"/>
      <c r="B235" s="103"/>
      <c r="C235" s="104" t="s">
        <v>461</v>
      </c>
      <c r="D235" s="165" t="s">
        <v>465</v>
      </c>
      <c r="E235" s="137"/>
      <c r="F235" s="137"/>
      <c r="G235" s="137"/>
      <c r="H235" s="44"/>
      <c r="I235" s="44"/>
      <c r="J235" s="44"/>
      <c r="K235" s="44"/>
      <c r="L235" s="44"/>
      <c r="M235" s="99"/>
      <c r="N235" s="99"/>
      <c r="O235" s="103"/>
      <c r="P235" s="102"/>
      <c r="Q235" s="45"/>
      <c r="R235" s="45"/>
    </row>
    <row r="236" spans="1:18" s="3" customFormat="1" ht="79.5" customHeight="1">
      <c r="A236" s="102"/>
      <c r="B236" s="103"/>
      <c r="C236" s="104" t="s">
        <v>462</v>
      </c>
      <c r="D236" s="165" t="s">
        <v>463</v>
      </c>
      <c r="E236" s="137"/>
      <c r="F236" s="137"/>
      <c r="G236" s="137"/>
      <c r="H236" s="44"/>
      <c r="I236" s="44"/>
      <c r="J236" s="44"/>
      <c r="K236" s="44"/>
      <c r="L236" s="44"/>
      <c r="M236" s="99"/>
      <c r="N236" s="99"/>
      <c r="O236" s="103"/>
      <c r="P236" s="102"/>
      <c r="Q236" s="45"/>
      <c r="R236" s="45"/>
    </row>
    <row r="237" spans="1:27" ht="14.2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99"/>
      <c r="N237" s="99"/>
      <c r="O237" s="99"/>
      <c r="P237" s="105"/>
      <c r="Q237" s="106"/>
      <c r="R237" s="106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>
      <c r="A238" s="44"/>
      <c r="B238" s="44"/>
      <c r="C238" s="118" t="s">
        <v>483</v>
      </c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106"/>
      <c r="Q238" s="106"/>
      <c r="R238" s="106"/>
      <c r="S238" s="2"/>
      <c r="T238" s="2"/>
      <c r="U238" s="2"/>
      <c r="V238" s="2"/>
      <c r="W238" s="2"/>
      <c r="X238" s="2"/>
      <c r="Y238" s="2"/>
      <c r="Z238" s="2"/>
      <c r="AA238" s="2"/>
    </row>
    <row r="239" spans="1:18" ht="14.25" customHeight="1">
      <c r="A239" s="44"/>
      <c r="B239" s="44"/>
      <c r="C239" s="77" t="s">
        <v>55</v>
      </c>
      <c r="D239" s="44"/>
      <c r="E239" s="119" t="s">
        <v>484</v>
      </c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</row>
    <row r="240" spans="1:18" ht="14.25" customHeight="1">
      <c r="A240" s="44"/>
      <c r="B240" s="44"/>
      <c r="C240" s="88" t="s">
        <v>99</v>
      </c>
      <c r="D240" s="44"/>
      <c r="E240" s="119" t="s">
        <v>485</v>
      </c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</row>
    <row r="241" spans="1:18" ht="14.2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</row>
    <row r="242" spans="1:18" ht="14.2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</row>
    <row r="243" spans="1:18" ht="14.2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</row>
    <row r="244" spans="1:18" ht="14.2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</row>
    <row r="245" spans="1:18" ht="14.2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</row>
    <row r="246" spans="1:18" ht="14.2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</row>
    <row r="247" spans="1:18" ht="14.2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</row>
    <row r="248" spans="1:18" ht="14.2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</row>
    <row r="249" spans="1:18" ht="14.2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</row>
    <row r="250" spans="1:18" ht="14.2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</row>
  </sheetData>
  <sheetProtection password="CC06" sheet="1"/>
  <protectedRanges>
    <protectedRange sqref="L220 L222 L224 L226 J231" name="Oblast3"/>
    <protectedRange sqref="L121:M129 L131:M134 L136:M148 L150:M155 L157:M158 L160:M162 K216:K217 L204:M204 L103:M109 L111:M119 L207:M217" name="Oblast2"/>
    <protectedRange sqref="L55:M67 L69:M82 L88 L91:M101 L84:M86" name="Oblast1"/>
  </protectedRanges>
  <mergeCells count="517">
    <mergeCell ref="F201:I201"/>
    <mergeCell ref="L201:M201"/>
    <mergeCell ref="N201:Q201"/>
    <mergeCell ref="N110:Q110"/>
    <mergeCell ref="N120:Q120"/>
    <mergeCell ref="N130:Q130"/>
    <mergeCell ref="N227:Q227"/>
    <mergeCell ref="N149:Q149"/>
    <mergeCell ref="N156:Q156"/>
    <mergeCell ref="N159:Q159"/>
    <mergeCell ref="N163:Q163"/>
    <mergeCell ref="N206:Q206"/>
    <mergeCell ref="N218:Q218"/>
    <mergeCell ref="N219:Q219"/>
    <mergeCell ref="N221:Q221"/>
    <mergeCell ref="N223:Q223"/>
    <mergeCell ref="N52:Q52"/>
    <mergeCell ref="N53:Q53"/>
    <mergeCell ref="N54:Q54"/>
    <mergeCell ref="N68:Q68"/>
    <mergeCell ref="N83:Q83"/>
    <mergeCell ref="N87:Q87"/>
    <mergeCell ref="N164:Q164"/>
    <mergeCell ref="F224:I224"/>
    <mergeCell ref="L224:M224"/>
    <mergeCell ref="N224:Q224"/>
    <mergeCell ref="F226:I226"/>
    <mergeCell ref="L226:M226"/>
    <mergeCell ref="N226:Q226"/>
    <mergeCell ref="N225:Q225"/>
    <mergeCell ref="F220:I220"/>
    <mergeCell ref="L220:M220"/>
    <mergeCell ref="N220:Q220"/>
    <mergeCell ref="F222:I222"/>
    <mergeCell ref="L222:M222"/>
    <mergeCell ref="N222:Q222"/>
    <mergeCell ref="F216:I216"/>
    <mergeCell ref="L216:M216"/>
    <mergeCell ref="N216:Q216"/>
    <mergeCell ref="D235:G235"/>
    <mergeCell ref="D236:G236"/>
    <mergeCell ref="F217:I217"/>
    <mergeCell ref="L217:M217"/>
    <mergeCell ref="N217:Q217"/>
    <mergeCell ref="D234:G234"/>
    <mergeCell ref="J231:Q231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165:I165"/>
    <mergeCell ref="L165:M165"/>
    <mergeCell ref="N165:Q165"/>
    <mergeCell ref="F207:I207"/>
    <mergeCell ref="L207:M207"/>
    <mergeCell ref="N207:Q207"/>
    <mergeCell ref="F166:I166"/>
    <mergeCell ref="L166:M166"/>
    <mergeCell ref="N166:Q166"/>
    <mergeCell ref="F167:I167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60:I160"/>
    <mergeCell ref="L160:M160"/>
    <mergeCell ref="N160:Q160"/>
    <mergeCell ref="F155:I155"/>
    <mergeCell ref="L155:M155"/>
    <mergeCell ref="N155:Q155"/>
    <mergeCell ref="F157:I157"/>
    <mergeCell ref="L157:M157"/>
    <mergeCell ref="N157:Q157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8:I148"/>
    <mergeCell ref="L148:M148"/>
    <mergeCell ref="N148:Q148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N135:Q135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19:I119"/>
    <mergeCell ref="L119:M119"/>
    <mergeCell ref="N119:Q119"/>
    <mergeCell ref="F121:I121"/>
    <mergeCell ref="L121:M121"/>
    <mergeCell ref="N121:Q121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13:I113"/>
    <mergeCell ref="L113:M113"/>
    <mergeCell ref="N113:Q113"/>
    <mergeCell ref="F114:I114"/>
    <mergeCell ref="L114:M114"/>
    <mergeCell ref="N114:Q114"/>
    <mergeCell ref="F111:I111"/>
    <mergeCell ref="L111:M111"/>
    <mergeCell ref="N111:Q111"/>
    <mergeCell ref="F112:I112"/>
    <mergeCell ref="L112:M112"/>
    <mergeCell ref="N112:Q112"/>
    <mergeCell ref="F109:I109"/>
    <mergeCell ref="L109:M109"/>
    <mergeCell ref="N109:Q109"/>
    <mergeCell ref="F106:I106"/>
    <mergeCell ref="L106:M106"/>
    <mergeCell ref="N106:Q106"/>
    <mergeCell ref="F107:I107"/>
    <mergeCell ref="L107:M107"/>
    <mergeCell ref="N107:Q107"/>
    <mergeCell ref="F108:I108"/>
    <mergeCell ref="F104:I104"/>
    <mergeCell ref="L104:M104"/>
    <mergeCell ref="N104:Q104"/>
    <mergeCell ref="F105:I105"/>
    <mergeCell ref="L105:M105"/>
    <mergeCell ref="N105:Q105"/>
    <mergeCell ref="F101:I101"/>
    <mergeCell ref="L101:M101"/>
    <mergeCell ref="N101:Q101"/>
    <mergeCell ref="F103:I103"/>
    <mergeCell ref="L103:M103"/>
    <mergeCell ref="N103:Q103"/>
    <mergeCell ref="N102:Q102"/>
    <mergeCell ref="F99:I99"/>
    <mergeCell ref="L99:M99"/>
    <mergeCell ref="N99:Q99"/>
    <mergeCell ref="F100:I100"/>
    <mergeCell ref="L100:M100"/>
    <mergeCell ref="N100:Q100"/>
    <mergeCell ref="F97:I97"/>
    <mergeCell ref="L97:M97"/>
    <mergeCell ref="N97:Q97"/>
    <mergeCell ref="F98:I98"/>
    <mergeCell ref="L98:M98"/>
    <mergeCell ref="N98:Q98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L88:M88"/>
    <mergeCell ref="N88:Q88"/>
    <mergeCell ref="F91:I91"/>
    <mergeCell ref="L91:M91"/>
    <mergeCell ref="N91:Q91"/>
    <mergeCell ref="F92:I92"/>
    <mergeCell ref="L92:M92"/>
    <mergeCell ref="N92:Q92"/>
    <mergeCell ref="N89:Q89"/>
    <mergeCell ref="N90:Q90"/>
    <mergeCell ref="F85:I85"/>
    <mergeCell ref="L85:M85"/>
    <mergeCell ref="N85:Q85"/>
    <mergeCell ref="F204:I204"/>
    <mergeCell ref="L204:M204"/>
    <mergeCell ref="N204:Q204"/>
    <mergeCell ref="F86:I86"/>
    <mergeCell ref="L86:M86"/>
    <mergeCell ref="N86:Q86"/>
    <mergeCell ref="F88:I88"/>
    <mergeCell ref="F82:I82"/>
    <mergeCell ref="L82:M82"/>
    <mergeCell ref="N82:Q82"/>
    <mergeCell ref="F84:I84"/>
    <mergeCell ref="L84:M84"/>
    <mergeCell ref="N84:Q84"/>
    <mergeCell ref="F80:I80"/>
    <mergeCell ref="L80:M80"/>
    <mergeCell ref="N80:Q80"/>
    <mergeCell ref="F81:I81"/>
    <mergeCell ref="L81:M81"/>
    <mergeCell ref="N81:Q81"/>
    <mergeCell ref="F78:I78"/>
    <mergeCell ref="L78:M78"/>
    <mergeCell ref="N78:Q78"/>
    <mergeCell ref="F79:I79"/>
    <mergeCell ref="L79:M79"/>
    <mergeCell ref="N79:Q79"/>
    <mergeCell ref="F76:I76"/>
    <mergeCell ref="L76:M76"/>
    <mergeCell ref="N76:Q76"/>
    <mergeCell ref="F77:I77"/>
    <mergeCell ref="L77:M77"/>
    <mergeCell ref="N77:Q77"/>
    <mergeCell ref="F74:I74"/>
    <mergeCell ref="L74:M74"/>
    <mergeCell ref="N74:Q74"/>
    <mergeCell ref="F75:I75"/>
    <mergeCell ref="L75:M75"/>
    <mergeCell ref="N75:Q75"/>
    <mergeCell ref="F72:I72"/>
    <mergeCell ref="L72:M72"/>
    <mergeCell ref="N72:Q72"/>
    <mergeCell ref="F73:I73"/>
    <mergeCell ref="L73:M73"/>
    <mergeCell ref="N73:Q73"/>
    <mergeCell ref="F70:I70"/>
    <mergeCell ref="L70:M70"/>
    <mergeCell ref="N70:Q70"/>
    <mergeCell ref="F71:I71"/>
    <mergeCell ref="L71:M71"/>
    <mergeCell ref="N71:Q71"/>
    <mergeCell ref="F67:I67"/>
    <mergeCell ref="L67:M67"/>
    <mergeCell ref="N67:Q67"/>
    <mergeCell ref="F69:I69"/>
    <mergeCell ref="L69:M69"/>
    <mergeCell ref="N69:Q69"/>
    <mergeCell ref="F65:I65"/>
    <mergeCell ref="L65:M65"/>
    <mergeCell ref="N65:Q65"/>
    <mergeCell ref="F66:I66"/>
    <mergeCell ref="L66:M66"/>
    <mergeCell ref="N66:Q66"/>
    <mergeCell ref="F63:I63"/>
    <mergeCell ref="L63:M63"/>
    <mergeCell ref="N63:Q63"/>
    <mergeCell ref="F64:I64"/>
    <mergeCell ref="L64:M64"/>
    <mergeCell ref="N64:Q64"/>
    <mergeCell ref="F61:I61"/>
    <mergeCell ref="L61:M61"/>
    <mergeCell ref="N61:Q61"/>
    <mergeCell ref="F62:I62"/>
    <mergeCell ref="L62:M62"/>
    <mergeCell ref="N62:Q62"/>
    <mergeCell ref="F59:I59"/>
    <mergeCell ref="L59:M59"/>
    <mergeCell ref="N59:Q59"/>
    <mergeCell ref="F60:I60"/>
    <mergeCell ref="L60:M60"/>
    <mergeCell ref="N60:Q60"/>
    <mergeCell ref="F57:I57"/>
    <mergeCell ref="L57:M57"/>
    <mergeCell ref="N57:Q57"/>
    <mergeCell ref="F58:I58"/>
    <mergeCell ref="L58:M58"/>
    <mergeCell ref="N58:Q58"/>
    <mergeCell ref="F55:I55"/>
    <mergeCell ref="L55:M55"/>
    <mergeCell ref="N55:Q55"/>
    <mergeCell ref="F56:I56"/>
    <mergeCell ref="L56:M56"/>
    <mergeCell ref="N56:Q56"/>
    <mergeCell ref="M47:P47"/>
    <mergeCell ref="M49:Q49"/>
    <mergeCell ref="F51:I51"/>
    <mergeCell ref="L51:M51"/>
    <mergeCell ref="N51:Q51"/>
    <mergeCell ref="C43:Q43"/>
    <mergeCell ref="F45:P45"/>
    <mergeCell ref="N34:Q34"/>
    <mergeCell ref="N35:Q35"/>
    <mergeCell ref="N36:Q36"/>
    <mergeCell ref="N37:Q37"/>
    <mergeCell ref="N30:Q30"/>
    <mergeCell ref="N31:Q31"/>
    <mergeCell ref="N32:Q32"/>
    <mergeCell ref="N33:Q33"/>
    <mergeCell ref="N24:Q24"/>
    <mergeCell ref="N25:Q25"/>
    <mergeCell ref="N26:Q26"/>
    <mergeCell ref="N27:Q27"/>
    <mergeCell ref="N28:Q28"/>
    <mergeCell ref="N29:Q29"/>
    <mergeCell ref="N18:Q18"/>
    <mergeCell ref="N19:Q19"/>
    <mergeCell ref="N20:Q20"/>
    <mergeCell ref="N21:Q21"/>
    <mergeCell ref="N22:Q22"/>
    <mergeCell ref="N23:Q23"/>
    <mergeCell ref="N14:Q14"/>
    <mergeCell ref="N15:Q15"/>
    <mergeCell ref="N16:Q16"/>
    <mergeCell ref="N17:Q17"/>
    <mergeCell ref="C5:Q5"/>
    <mergeCell ref="F7:P7"/>
    <mergeCell ref="M9:P9"/>
    <mergeCell ref="M11:Q11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L108:M108"/>
    <mergeCell ref="N108:Q108"/>
    <mergeCell ref="F205:I205"/>
    <mergeCell ref="L205:M205"/>
    <mergeCell ref="N205:Q205"/>
    <mergeCell ref="F202:I202"/>
    <mergeCell ref="L202:M202"/>
    <mergeCell ref="N202:Q202"/>
    <mergeCell ref="F203:I203"/>
    <mergeCell ref="L203:M203"/>
  </mergeCells>
  <printOptions/>
  <pageMargins left="0.5905511811023623" right="0.5905511811023623" top="0.5905511811023623" bottom="0.5905511811023623" header="0" footer="0"/>
  <pageSetup blackAndWhite="1" fitToHeight="100" horizontalDpi="600" verticalDpi="600" orientation="portrait" paperSize="9" scale="87" r:id="rId2"/>
  <headerFooter alignWithMargins="0">
    <oddFooter>&amp;CStrana &amp;P z &amp;N</oddFooter>
  </headerFooter>
  <rowBreaks count="6" manualBreakCount="6">
    <brk id="39" max="17" man="1"/>
    <brk id="82" max="17" man="1"/>
    <brk id="119" max="17" man="1"/>
    <brk id="148" max="17" man="1"/>
    <brk id="162" max="17" man="1"/>
    <brk id="20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Marhoul Michal</dc:creator>
  <cp:keywords/>
  <dc:description/>
  <cp:lastModifiedBy>Ondráčková Soňa</cp:lastModifiedBy>
  <cp:lastPrinted>2015-02-06T08:25:58Z</cp:lastPrinted>
  <dcterms:created xsi:type="dcterms:W3CDTF">2015-01-23T14:18:37Z</dcterms:created>
  <dcterms:modified xsi:type="dcterms:W3CDTF">2015-02-11T10:12:39Z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1898141794</vt:i4>
  </property>
  <property fmtid="{D5CDD505-2E9C-101B-9397-08002B2CF9AE}" pid="3" name="_NewReviewCycle">
    <vt:lpwstr/>
  </property>
  <property fmtid="{D5CDD505-2E9C-101B-9397-08002B2CF9AE}" pid="4" name="_EmailSubject">
    <vt:lpwstr>Brno-učebna</vt:lpwstr>
  </property>
  <property fmtid="{D5CDD505-2E9C-101B-9397-08002B2CF9AE}" pid="5" name="_AuthorEmail">
    <vt:lpwstr>Sona.Ondrackova@cnb.cz</vt:lpwstr>
  </property>
  <property fmtid="{D5CDD505-2E9C-101B-9397-08002B2CF9AE}" pid="6" name="_AuthorEmailDisplayName">
    <vt:lpwstr>Ondráčková Soňa</vt:lpwstr>
  </property>
  <property fmtid="{D5CDD505-2E9C-101B-9397-08002B2CF9AE}" pid="7" name="_PreviousAdHocReviewCycleID">
    <vt:i4>-1742537192</vt:i4>
  </property>
</Properties>
</file>