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585" windowWidth="19320" windowHeight="14445" activeTab="0"/>
  </bookViews>
  <sheets>
    <sheet name="Rekapitulace stavby" sheetId="1" r:id="rId1"/>
    <sheet name="01 - Kanalizace" sheetId="2" r:id="rId2"/>
    <sheet name="VON - Vedlejší a ostatní ..." sheetId="3" r:id="rId3"/>
    <sheet name="Pokyny pro vyplnění" sheetId="4" r:id="rId4"/>
  </sheets>
  <definedNames>
    <definedName name="_xlnm._FilterDatabase" localSheetId="1" hidden="1">'01 - Kanalizace'!$C$88:$K$313</definedName>
    <definedName name="_xlnm._FilterDatabase" localSheetId="2" hidden="1">'VON - Vedlejší a ostatní ...'!$C$82:$K$100</definedName>
    <definedName name="_xlnm.Print_Area" localSheetId="1">'01 - Kanalizace'!$C$4:$J$39,'01 - Kanalizace'!$C$45:$J$70,'01 - Kanalizace'!$C$76:$K$313</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Area" localSheetId="2">'VON - Vedlejší a ostatní ...'!$C$4:$J$39,'VON - Vedlejší a ostatní ...'!$C$45:$J$64,'VON - Vedlejší a ostatní ...'!$C$70:$K$100</definedName>
    <definedName name="_xlnm.Print_Titles" localSheetId="0">'Rekapitulace stavby'!$52:$52</definedName>
    <definedName name="_xlnm.Print_Titles" localSheetId="1">'01 - Kanalizace'!$88:$88</definedName>
    <definedName name="_xlnm.Print_Titles" localSheetId="2">'VON - Vedlejší a ostatní ...'!$82:$82</definedName>
  </definedNames>
  <calcPr calcId="145621"/>
</workbook>
</file>

<file path=xl/sharedStrings.xml><?xml version="1.0" encoding="utf-8"?>
<sst xmlns="http://schemas.openxmlformats.org/spreadsheetml/2006/main" count="3240" uniqueCount="758">
  <si>
    <t>Export Komplet</t>
  </si>
  <si>
    <t>VZ</t>
  </si>
  <si>
    <t>2.0</t>
  </si>
  <si>
    <t/>
  </si>
  <si>
    <t>False</t>
  </si>
  <si>
    <t>{811b6d99-d73a-4722-b793-7979abcedd8f}</t>
  </si>
  <si>
    <t>&gt;&gt;  skryté sloupce  &lt;&lt;</t>
  </si>
  <si>
    <t>0,01</t>
  </si>
  <si>
    <t>21</t>
  </si>
  <si>
    <t>15</t>
  </si>
  <si>
    <t>REKAPITULACE STAVBY</t>
  </si>
  <si>
    <t>v ---  níže se nacházejí doplnkové a pomocné údaje k sestavám  --- v</t>
  </si>
  <si>
    <t>Návod na vyplnění</t>
  </si>
  <si>
    <t>0,001</t>
  </si>
  <si>
    <t>Kód:</t>
  </si>
  <si>
    <t>17_397</t>
  </si>
  <si>
    <t>Měnit lze pouze buňky se žlutým podbarvením!
1) v Rekapitulaci stavby vyplňte údaje o Uchazeči (přenesou se do ostatních sestav i v jiných listech)
2) na vybraných listech vyplňte v sestavě Soupis prací ceny u položek</t>
  </si>
  <si>
    <t>Stavba:</t>
  </si>
  <si>
    <t>UL-ČNB_Přepojení vnitřní kanalizace na veřejnou kanalizaci s vyřazením MČOV</t>
  </si>
  <si>
    <t>KSO:</t>
  </si>
  <si>
    <t>CC-CZ:</t>
  </si>
  <si>
    <t>Místo:</t>
  </si>
  <si>
    <t>Ústí nad Labem</t>
  </si>
  <si>
    <t>Datum:</t>
  </si>
  <si>
    <t>Zadavatel:</t>
  </si>
  <si>
    <t>IČ:</t>
  </si>
  <si>
    <t>Česká národní banka, Praha</t>
  </si>
  <si>
    <t>DIČ:</t>
  </si>
  <si>
    <t>Uchazeč:</t>
  </si>
  <si>
    <t>Vyplň údaj</t>
  </si>
  <si>
    <t>Projektant:</t>
  </si>
  <si>
    <t>AZ Consult spol. s r.o.</t>
  </si>
  <si>
    <t>True</t>
  </si>
  <si>
    <t>Zpracovatel:</t>
  </si>
  <si>
    <t>Dagmar Sedláčková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</si>
  <si>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</si>
  <si>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</si>
  <si>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</si>
  <si>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</si>
  <si>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</si>
  <si>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</si>
  <si>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</si>
  <si>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</si>
  <si>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</si>
  <si>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</si>
  <si>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</si>
  <si>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</si>
  <si>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</si>
  <si>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</si>
  <si>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</si>
  <si>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</si>
  <si>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</si>
  <si>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</si>
  <si>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</si>
  <si>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</si>
  <si>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</si>
  <si>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</si>
  <si>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</si>
  <si>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</si>
  <si>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</si>
  <si>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</si>
  <si>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</si>
  <si>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</si>
  <si>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</si>
  <si>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</si>
  <si>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</si>
  <si>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</si>
  <si>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</si>
  <si>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</si>
  <si>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</si>
  <si>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</si>
  <si>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</si>
  <si>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</si>
  <si>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</si>
  <si>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</si>
  <si>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</si>
  <si>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</si>
  <si>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Kanalizace</t>
  </si>
  <si>
    <t>STA</t>
  </si>
  <si>
    <t>1</t>
  </si>
  <si>
    <t>{b478a28a-e865-4aa0-9ca1-522757e5edc5}</t>
  </si>
  <si>
    <t>2</t>
  </si>
  <si>
    <t>VON</t>
  </si>
  <si>
    <t>Vedlejší a ostatní náklady</t>
  </si>
  <si>
    <t>{85f336de-7680-4f86-bfb0-049dd5b3e366}</t>
  </si>
  <si>
    <t>akz</t>
  </si>
  <si>
    <t>aktivní zona zásypu</t>
  </si>
  <si>
    <t>m3</t>
  </si>
  <si>
    <t>1,305</t>
  </si>
  <si>
    <t>lo</t>
  </si>
  <si>
    <t>lože pod potrubí 150mm</t>
  </si>
  <si>
    <t>0,42</t>
  </si>
  <si>
    <t>KRYCÍ LIST SOUPISU PRACÍ</t>
  </si>
  <si>
    <t>obc</t>
  </si>
  <si>
    <t>obsyp celý</t>
  </si>
  <si>
    <t>1,974</t>
  </si>
  <si>
    <t xml:space="preserve">výkop kanalizace </t>
  </si>
  <si>
    <t>9,93</t>
  </si>
  <si>
    <t>zá</t>
  </si>
  <si>
    <t>zásyp</t>
  </si>
  <si>
    <t>6,231</t>
  </si>
  <si>
    <t>Objekt:</t>
  </si>
  <si>
    <t>01 - Kanalizace</t>
  </si>
  <si>
    <t xml:space="preserve"> </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</si>
  <si>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</si>
  <si>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</si>
  <si>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</si>
  <si>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</si>
  <si>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</si>
  <si>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</si>
  <si>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</si>
  <si>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</si>
  <si>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</si>
  <si>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</si>
  <si>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</si>
  <si>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</si>
  <si>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</si>
  <si>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</si>
  <si>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</si>
  <si>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</si>
  <si>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</si>
  <si>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</si>
  <si>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</si>
  <si>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</si>
  <si>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</si>
  <si>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</si>
  <si>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</si>
  <si>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</si>
  <si>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</si>
  <si>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</si>
  <si>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</si>
  <si>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</si>
  <si>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</si>
  <si>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</si>
  <si>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</si>
  <si>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</si>
  <si>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113106023</t>
  </si>
  <si>
    <t>Rozebrání dlažeb a dílců při překopech inženýrských sítí s přemístěním hmot na skládku na vzdálenost do 3 m nebo s naložením na dopravní prostředek ručně komunikací pro pěší s ložem z kameniva nebo živice a s výplní spár ze zámkové dlažby</t>
  </si>
  <si>
    <t>m2</t>
  </si>
  <si>
    <t>CS ÚRS 2018 02</t>
  </si>
  <si>
    <t>4</t>
  </si>
  <si>
    <t>-528839817</t>
  </si>
  <si>
    <t>PSC</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</si>
  <si>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</si>
  <si>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VV</t>
  </si>
  <si>
    <t>2,8 "uskladnit pro zpětné použití</t>
  </si>
  <si>
    <t>113106051</t>
  </si>
  <si>
    <t>Rozebrání dlažeb a dílců při překopech inženýrských sítí s přemístěním hmot na skládku na vzdálenost do 3 m nebo s naložením na dopravní prostředek ručně vozovek a ploch, s jakoukoliv výplní spár z velkých kostek s ložem z kameniva těženého</t>
  </si>
  <si>
    <t>533879782</t>
  </si>
  <si>
    <t>5,5 "uskladnit pro zpětné použití</t>
  </si>
  <si>
    <t>3</t>
  </si>
  <si>
    <t>113202111</t>
  </si>
  <si>
    <t>Vytrhání obrub s vybouráním lože, s přemístěním hmot na skládku na vzdálenost do 3 m nebo s naložením na dopravní prostředek z krajníků nebo obrubníků stojatých</t>
  </si>
  <si>
    <t>m</t>
  </si>
  <si>
    <t>-1104628544</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</si>
  <si>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</si>
  <si>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2,0 "uložit pro zpětné použití</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</si>
  <si>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</si>
  <si>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</si>
  <si>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911022191</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</si>
  <si>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</si>
  <si>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1*1,0 "vodovod</t>
  </si>
  <si>
    <t>5</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</si>
  <si>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</si>
  <si>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</si>
  <si>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-319132782</t>
  </si>
  <si>
    <t>2*1,0 "VN</t>
  </si>
  <si>
    <t>1*1,0 "NN</t>
  </si>
  <si>
    <t>2*1,0 "CETIN</t>
  </si>
  <si>
    <t>Součet</t>
  </si>
  <si>
    <t>6</t>
  </si>
  <si>
    <t>130001101</t>
  </si>
  <si>
    <t>Příplatek k cenám hloubených vykopávek za ztížení vykopávky v blízkosti podzemního vedení nebo výbušnin pro jakoukoliv třídu horniny</t>
  </si>
  <si>
    <t>-1966103014</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</si>
  <si>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</si>
  <si>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v*0,1</t>
  </si>
  <si>
    <t>7</t>
  </si>
  <si>
    <t>132212202</t>
  </si>
  <si>
    <t>Hloubení zapažených i nezapažených rýh šířky přes 600 do 2 000 mm ručním nebo pneumatickým nářadím s urovnáním dna do předepsaného profilu a spádu v horninách tř. 3 nesoudržných</t>
  </si>
  <si>
    <t>-180745516</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</si>
  <si>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</si>
  <si>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venkovní část přípojky</t>
  </si>
  <si>
    <t>4,2*1,0*1,9</t>
  </si>
  <si>
    <t>0,15*0,15*4,2 "trativod"</t>
  </si>
  <si>
    <t>ŠACHTA</t>
  </si>
  <si>
    <t>2,0*1,0*1,9 "rozšíření"</t>
  </si>
  <si>
    <t>POVRCHY odpočet</t>
  </si>
  <si>
    <t>-(2,61*1,0)*0,61 "komunikace žulové kostky"</t>
  </si>
  <si>
    <t>-(1,47*1,0)*0,24 "chodník zámková dlažba</t>
  </si>
  <si>
    <t>v*0,6</t>
  </si>
  <si>
    <t>8</t>
  </si>
  <si>
    <t>132212209</t>
  </si>
  <si>
    <t>Hloubení zapažených i nezapažených rýh šířky přes 600 do 2 000 mm ručním nebo pneumatickým nářadím s urovnáním dna do předepsaného profilu a spádu v horninách tř. 3 Příplatek k cenám za lepivost horniny tř. 3</t>
  </si>
  <si>
    <t>-1597549301</t>
  </si>
  <si>
    <t>v*0,6*0,3</t>
  </si>
  <si>
    <t>9</t>
  </si>
  <si>
    <t>132312202</t>
  </si>
  <si>
    <t>Hloubení zapažených i nezapažených rýh šířky přes 600 do 2 000 mm ručním nebo pneumatickým nářadím s urovnáním dna do předepsaného profilu a spádu v horninách tř. 4 nesoudržných</t>
  </si>
  <si>
    <t>443166172</t>
  </si>
  <si>
    <t>v*0,4</t>
  </si>
  <si>
    <t>10</t>
  </si>
  <si>
    <t>132312209</t>
  </si>
  <si>
    <t>Hloubení zapažených i nezapažených rýh šířky přes 600 do 2 000 mm ručním nebo pneumatickým nářadím s urovnáním dna do předepsaného profilu a spádu v horninách tř. 4 Příplatek k cenám za lepivost horniny tř. 4</t>
  </si>
  <si>
    <t>861842954</t>
  </si>
  <si>
    <t>v*0,4*0,3</t>
  </si>
  <si>
    <t>11</t>
  </si>
  <si>
    <t>151101101</t>
  </si>
  <si>
    <t>Zřízení pažení a rozepření stěn rýh pro podzemní vedení pro všechny šířky rýhy příložné pro jakoukoliv mezerovitost, hloubky do 2 m</t>
  </si>
  <si>
    <t>404991275</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</si>
  <si>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</si>
  <si>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4,2*1,9*2</t>
  </si>
  <si>
    <t>12</t>
  </si>
  <si>
    <t>151101111</t>
  </si>
  <si>
    <t>Odstranění pažení a rozepření stěn rýh pro podzemní vedení s uložením materiálu na vzdálenost do 3 m od kraje výkopu příložné, hloubky do 2 m</t>
  </si>
  <si>
    <t>-651044181</t>
  </si>
  <si>
    <t>13</t>
  </si>
  <si>
    <t>161101101</t>
  </si>
  <si>
    <t>Svislé přemístění výkopku bez naložení do dopravní nádoby avšak s vyprázdněním dopravní nádoby na hromadu nebo do dopravního prostředku z horniny tř. 1 až 4, při hloubce výkopu přes 1 do 2,5 m</t>
  </si>
  <si>
    <t>-181947782</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</si>
  <si>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</si>
  <si>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14</t>
  </si>
  <si>
    <t>162701105</t>
  </si>
  <si>
    <t>Vodorovné přemístění výkopku nebo sypaniny po suchu na obvyklém dopravním prostředku, bez naložení výkopku, avšak se složením bez rozhrnutí z horniny tř. 1 až 4 na vzdálenost přes 9 000 do 10 000 m</t>
  </si>
  <si>
    <t>643574287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</si>
  <si>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</si>
  <si>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171101111</t>
  </si>
  <si>
    <t>Uložení sypaniny do násypů s rozprostřením sypaniny ve vrstvách a s hrubým urovnáním zhutněných s uzavřením povrchu násypu z hornin nesoudržných sypkých s relativní ulehlostí I(d) 0,9 nebo v aktivní zóně</t>
  </si>
  <si>
    <t>764592763</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</si>
  <si>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</si>
  <si>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2,61*1,0*0,5 "komunikace žulové kostky"</t>
  </si>
  <si>
    <t>16</t>
  </si>
  <si>
    <t>M</t>
  </si>
  <si>
    <t>583312021R</t>
  </si>
  <si>
    <t>materiál vhodný do aktivní zony nenamrzavý dle TP 146 a ČSN 73 6133</t>
  </si>
  <si>
    <t>t</t>
  </si>
  <si>
    <t>928503780</t>
  </si>
  <si>
    <t>akz*1,8</t>
  </si>
  <si>
    <t>17</t>
  </si>
  <si>
    <t>171201211</t>
  </si>
  <si>
    <t>Poplatek za uložení stavebního odpadu na skládce (skládkovné) zeminy a kameniva zatříděného do Katalogu odpadů pod kódem 170 504</t>
  </si>
  <si>
    <t>1426340290</t>
  </si>
  <si>
    <t xml:space="preserve">Poznámka k souboru cen:
1. Ceny uvedené v souboru cen lze po dohodě upravit podle místních podmínek.
</t>
  </si>
  <si>
    <t>9,93*1,8 'Přepočtené koeficientem množství</t>
  </si>
  <si>
    <t>18</t>
  </si>
  <si>
    <t>174101101</t>
  </si>
  <si>
    <t>Zásyp sypaninou z jakékoliv horniny s uložením výkopku ve vrstvách se zhutněním jam, šachet, rýh nebo kolem objektů v těchto vykopávkách</t>
  </si>
  <si>
    <t>-749097842</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</si>
  <si>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</si>
  <si>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v-lo-obc-akz</t>
  </si>
  <si>
    <t>19</t>
  </si>
  <si>
    <t>58331202R</t>
  </si>
  <si>
    <t>nesedavý nenamrzavý materiál vhodný do zásypu</t>
  </si>
  <si>
    <t>499962918</t>
  </si>
  <si>
    <t>zá "100% nového materiálu</t>
  </si>
  <si>
    <t>6,231*1,8 'Přepočtené koeficientem množství</t>
  </si>
  <si>
    <t>20</t>
  </si>
  <si>
    <t>175151101</t>
  </si>
  <si>
    <t>Obsypání potrubí strojně sypaninou z vhodných hornin tř. 1 až 4 nebo materiálem připraveným podél výkopu ve vzdálenosti do 3 m od jeho kraje, pro jakoukoliv hloubku výkopu a míru zhutnění bez prohození sypaniny</t>
  </si>
  <si>
    <t>-650272911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</si>
  <si>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</si>
  <si>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4,2*1,0*0,47</t>
  </si>
  <si>
    <t>58337331</t>
  </si>
  <si>
    <t>štěrkopísek frakce 0/22</t>
  </si>
  <si>
    <t>-1961990734</t>
  </si>
  <si>
    <t>obc*1,8</t>
  </si>
  <si>
    <t>Zakládání</t>
  </si>
  <si>
    <t>22</t>
  </si>
  <si>
    <t>2816011R</t>
  </si>
  <si>
    <t>Injektáž kolem potrubí v prostupech zdí vč. materiálu</t>
  </si>
  <si>
    <t>hod</t>
  </si>
  <si>
    <t>1995617439</t>
  </si>
  <si>
    <t xml:space="preserve">Poznámka k souboru cen:
1. Ceny nelze použít pro injektování:
a) mikropilot a kotev; toto injektování se oceňuje cenami souboru cen 28. 60-21 Injektování povrchové s dvojitým obturátorem mikropilot nebo kotev,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vrtů vzestupná.
2. Ceny nelze použít pro vysokotlaké injektování injekční stanicí s automatickou registrací parametrů; toto injektování se oceňuje cenami souboru cen 282 60-31 Injektování vysokotlaké s dvojitým obturátorem.
3. Rozhodující pro volbu ceny podle výšky tlaku je maximální tlak na jednom vrtu.
4. Cena -1129 Příplatek za injektování organickými pryskyřicemi nelze použít pro vodní zkoušky vrtů.
</t>
  </si>
  <si>
    <t>Svislé a kompletní konstrukce</t>
  </si>
  <si>
    <t>23</t>
  </si>
  <si>
    <t>310321111</t>
  </si>
  <si>
    <t>Zabetonování otvorů ve zdivu nadzákladovém včetně bednění, odbednění a výztuže (materiál v ceně) plochy do 1 m2</t>
  </si>
  <si>
    <t>-1972658320</t>
  </si>
  <si>
    <t>"zalití prostupů zdí po vybouraném potrubí tl. stěny 100 a 200 mm</t>
  </si>
  <si>
    <t>(PI*0,1*0,1*0,1)+(PI*0,1*0,1*0,2) "úsek A</t>
  </si>
  <si>
    <t>(PI*0,1*0,1*0,1)+(PI*0,1*0,1*0,2) "úsek B</t>
  </si>
  <si>
    <t>Vodorovné konstrukce</t>
  </si>
  <si>
    <t>24</t>
  </si>
  <si>
    <t>451573111</t>
  </si>
  <si>
    <t>Lože pod potrubí, stoky a drobné objekty v otevřeném výkopu z písku a štěrkopísku do 63 mm</t>
  </si>
  <si>
    <t>-266774553</t>
  </si>
  <si>
    <t xml:space="preserve">Poznámka k souboru cen:
1. Ceny -1111 a -1192 lze použít i pro zřízení sběrných vrstev nad drenážními trubkami.
2. V cenách -5111 a -1192 jsou započteny i náklady na prohození výkopku získaného při zemních pracích.
</t>
  </si>
  <si>
    <t xml:space="preserve">"pokladní a sedlové lože </t>
  </si>
  <si>
    <t>4,2*1,0*0,1 "stoka DN 300"</t>
  </si>
  <si>
    <t>Komunikace pozemní</t>
  </si>
  <si>
    <t>25</t>
  </si>
  <si>
    <t>564231111</t>
  </si>
  <si>
    <t>Podklad nebo podsyp ze štěrkopísku ŠP s rozprostřením, vlhčením a zhutněním, po zhutnění tl. 100 mm</t>
  </si>
  <si>
    <t>1697639727</t>
  </si>
  <si>
    <t>2,35 "žulové kostky</t>
  </si>
  <si>
    <t>26</t>
  </si>
  <si>
    <t>564730111</t>
  </si>
  <si>
    <t>Podklad nebo kryt z kameniva hrubého drceného vel. 16-32 mm s rozprostřením a zhutněním, po zhutnění tl. 100 mm</t>
  </si>
  <si>
    <t>411148875</t>
  </si>
  <si>
    <t>27</t>
  </si>
  <si>
    <t>564750011</t>
  </si>
  <si>
    <t>Podklad nebo kryt z kameniva hrubého drceného vel. 8-16 mm s rozprostřením a zhutněním, po zhutnění tl. 150 mm</t>
  </si>
  <si>
    <t>536352190</t>
  </si>
  <si>
    <t>1,4 "pod zámkovou dlažbu</t>
  </si>
  <si>
    <t>28</t>
  </si>
  <si>
    <t>564761111</t>
  </si>
  <si>
    <t>Podklad nebo kryt z kameniva hrubého drceného vel. 32-63 mm s rozprostřením a zhutněním, po zhutnění tl. 200 mm</t>
  </si>
  <si>
    <t>1097249375</t>
  </si>
  <si>
    <t>29</t>
  </si>
  <si>
    <t>591111111</t>
  </si>
  <si>
    <t>Kladení dlažby z kostek s provedením lože do tl. 50 mm, s vyplněním spár, s dvojím beraněním a se smetením přebytečného materiálu na krajnici velkých z kamene, do lože z kameniva těženého</t>
  </si>
  <si>
    <t>1403642249</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</si>
  <si>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</si>
  <si>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5,5 "použití původní dlažby</t>
  </si>
  <si>
    <t>30</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</si>
  <si>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</si>
  <si>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</si>
  <si>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-296417751</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</si>
  <si>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</si>
  <si>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2,8 "použít původní dlažbu</t>
  </si>
  <si>
    <t>Trubní vedení</t>
  </si>
  <si>
    <t>31</t>
  </si>
  <si>
    <t>850315121R</t>
  </si>
  <si>
    <t>Výřez nebo výsek na potrubí z trub litinových nebo plasických hmot DN 150</t>
  </si>
  <si>
    <t>kus</t>
  </si>
  <si>
    <t>351282756</t>
  </si>
  <si>
    <t>32</t>
  </si>
  <si>
    <t>850375121</t>
  </si>
  <si>
    <t>Výřez nebo výsek na potrubí z trub litinových tlakových nebo plasických hmot DN 300</t>
  </si>
  <si>
    <t>1122924124</t>
  </si>
  <si>
    <t xml:space="preserve">Poznámka k souboru cen:
1. Ceny výřezu nebo výseku na potrubí z trub litinových tlakových nebo plastických hmot jsou určeny pro dva řezy nebo seky prováděné na potrubí dodatečně.
2. V cenách jsou započteny náklady na:
a) ohlášení uzavíraní vody,
b) uzavření a otevření šoupat,
c) vypuštění a napuštění vody,
d) odvzdušnění potrubí,
e) strojní nebo ruční výřez potrubí,
f) nutné úpravy výkopu v prostoru provádění.
</t>
  </si>
  <si>
    <t>33</t>
  </si>
  <si>
    <t>851241192R</t>
  </si>
  <si>
    <t>Montáž potrubí z trub litinových hrdlových Příplatek za práce v objektech DN od 80 do 250</t>
  </si>
  <si>
    <t>-248520473</t>
  </si>
  <si>
    <t>14,4</t>
  </si>
  <si>
    <t>34</t>
  </si>
  <si>
    <t>851321211</t>
  </si>
  <si>
    <t>Montáž potrubí z trub litinových tlakových hrdlových v otevřeném výkopu s těsnícím nebo zámkovým spojem vnějšího průměru DE 160</t>
  </si>
  <si>
    <t>416390716</t>
  </si>
  <si>
    <t xml:space="preserve">Poznámka k souboru cen:
1. V cenách souboru cen nejsou započteny náklady na:
a) dodání potrubí; toto se oceňuje ve specifikaci,
b) montáž tvarovek,
c) podkladní konstrukci ze štěrkopísku - podkladní vrstva ze štěrkopísku se oceňue cenou 564 28-1111 Podklad ze štěrkopísku,
d) zásyp potrubí, který se oceňuje cenami souboru 174 . 0-11 Zásyp sypaninou z jakékoliv horniny, katalogu 800-1 Zemní práce části A 01.
2. Ceny montáže potrubí -1131 jsou určeny pro systémy těsněné elastickými kroužky a -1211 těsnícími kroužky a zámkovým spojem. Tyto se také oceňují ve specifikaci, nejsou-li zahrnuty již v ceně dodávky trub.
</t>
  </si>
  <si>
    <t>8,85 "úsek B - hrdlové trouby</t>
  </si>
  <si>
    <t>5,55 "úsek B - trouby bez hrdla</t>
  </si>
  <si>
    <t>35</t>
  </si>
  <si>
    <t>55253113</t>
  </si>
  <si>
    <t>trouba kanalizační hrdlová litinová pozinkovaná 6 m DN 150 mm</t>
  </si>
  <si>
    <t>589368984</t>
  </si>
  <si>
    <t>8,85+5,55 "úsek B</t>
  </si>
  <si>
    <t>36</t>
  </si>
  <si>
    <t>PR001</t>
  </si>
  <si>
    <t>šachtová průchodka DN 150</t>
  </si>
  <si>
    <t>-1517683451</t>
  </si>
  <si>
    <t>37</t>
  </si>
  <si>
    <t>851321292</t>
  </si>
  <si>
    <t>Montáž potrubí z trub litinových tlakových hrdlových v otevřeném výkopu Příplatek k cenám 1211 za krácení litinové trouby DE 160</t>
  </si>
  <si>
    <t>1485552229</t>
  </si>
  <si>
    <t>5 "úsek B - trouby bez hrdla</t>
  </si>
  <si>
    <t>38</t>
  </si>
  <si>
    <t>857241192R</t>
  </si>
  <si>
    <t>Montáž litinových tvarovek na potrubí litinovém jednoosých na potrubí z trub hrdlových. Příplatek k ceně za práce v objektech DN od 80 do 250</t>
  </si>
  <si>
    <t>288783248</t>
  </si>
  <si>
    <t>39</t>
  </si>
  <si>
    <t>857242192R</t>
  </si>
  <si>
    <t>Montáž litinových tvarovek na potrubí litinovém jednoosých na potrubí z trub přírubových Příplatek k ceně za práce v objektech DN od 80 do 250</t>
  </si>
  <si>
    <t>490528142</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</si>
  <si>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</si>
  <si>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40</t>
  </si>
  <si>
    <t>857312122R</t>
  </si>
  <si>
    <t>Montáž litinových tvarovek na potrubí litinovém jednoosých na potrubí z trub přírubových DN 150</t>
  </si>
  <si>
    <t>-963756157</t>
  </si>
  <si>
    <t>2 "úsek B</t>
  </si>
  <si>
    <t>41</t>
  </si>
  <si>
    <t>799415000016.</t>
  </si>
  <si>
    <t>ZAKUSOVACÍ SPOJKA - S PŘÍRUBOU 150 (155-192) PRO LT POTRUBÍ</t>
  </si>
  <si>
    <t>KS</t>
  </si>
  <si>
    <t>252869722</t>
  </si>
  <si>
    <t>42</t>
  </si>
  <si>
    <t>883002007000</t>
  </si>
  <si>
    <t>ŠROUB S MATICÍ NEREZ A2 M20/70</t>
  </si>
  <si>
    <t>174202389</t>
  </si>
  <si>
    <t>2*8 "přír. spoj DN 150 PN 16"</t>
  </si>
  <si>
    <t>43</t>
  </si>
  <si>
    <t>857311141R</t>
  </si>
  <si>
    <t>Montáž litinových tvarovek na potrubí litinovém jednoosých na potrubí z trub hrdlových v otevřeném výkopu, kanálu nebo v šachtě s těsnícím nebo zámkovým spojem vnějšího průměru DE 160</t>
  </si>
  <si>
    <t>-1029072289</t>
  </si>
  <si>
    <t>"koleno 45°</t>
  </si>
  <si>
    <t>1 "úsek A</t>
  </si>
  <si>
    <t>18 "úsek B</t>
  </si>
  <si>
    <t>44</t>
  </si>
  <si>
    <t>55251139R</t>
  </si>
  <si>
    <t>koleno jednohrdlové LT 45° DN 150</t>
  </si>
  <si>
    <t>669864928</t>
  </si>
  <si>
    <t>45</t>
  </si>
  <si>
    <t>857313141</t>
  </si>
  <si>
    <t>Montáž litinových tvarovek na potrubí litinovém odbočných na potrubí z trub hrdlových s těsnícím nebo zámkovým spojem vnějšího průměru DE 160</t>
  </si>
  <si>
    <t>-1515810481</t>
  </si>
  <si>
    <t>4 "úsek B - odbočka tříhrdlová150/150 - 45°</t>
  </si>
  <si>
    <t>46</t>
  </si>
  <si>
    <t>55251183R</t>
  </si>
  <si>
    <t>LT hrdlová odbočka DN 150/150 - 45° se třemi hrdly</t>
  </si>
  <si>
    <t>349930855</t>
  </si>
  <si>
    <t>47</t>
  </si>
  <si>
    <t>857371131R</t>
  </si>
  <si>
    <t>Montáž litinových tvarovek na potrubí litinovém jednoosých na potrubí z trub hrdlových DN 300</t>
  </si>
  <si>
    <t>-1743954623</t>
  </si>
  <si>
    <t>1 "LT rozpínací zátka DN 300</t>
  </si>
  <si>
    <t>48</t>
  </si>
  <si>
    <t>552424R</t>
  </si>
  <si>
    <t>LT rozpínací zátka DN 300</t>
  </si>
  <si>
    <t>1024075438</t>
  </si>
  <si>
    <t>49</t>
  </si>
  <si>
    <t>857373131</t>
  </si>
  <si>
    <t>Montáž litinových tvarovek na potrubí litinovém tlakovém odbočných na potrubí z trub hrdlových v otevřeném výkopu, kanálu nebo v šachtě s integrovaným těsněním DN 300</t>
  </si>
  <si>
    <t>452234856</t>
  </si>
  <si>
    <t>1 "LT hrdlová odbočka DN 300/150 - 45° se třemi hrdly</t>
  </si>
  <si>
    <t>50</t>
  </si>
  <si>
    <t>55253834R</t>
  </si>
  <si>
    <t>LT hrdlová odbočka DN 300/150 - 45° se třemi hrdly</t>
  </si>
  <si>
    <t>-1559454206</t>
  </si>
  <si>
    <t>51</t>
  </si>
  <si>
    <t>857391131R</t>
  </si>
  <si>
    <t>Montáž litinových tvarovek na potrubí litinovém jednoosých na potrubí z trub hrdlových v objektu DN 400</t>
  </si>
  <si>
    <t>-906855003</t>
  </si>
  <si>
    <t>1 "úsek B - čistící kus</t>
  </si>
  <si>
    <t>52</t>
  </si>
  <si>
    <t>55242485R</t>
  </si>
  <si>
    <t>kus čistící litinový se vstupem DN 400/150</t>
  </si>
  <si>
    <t>-1234195706</t>
  </si>
  <si>
    <t>1 "úsek B</t>
  </si>
  <si>
    <t>53</t>
  </si>
  <si>
    <t>891315321</t>
  </si>
  <si>
    <t>Montáž vodovodních armatur na potrubí zpětných klapek DN 150</t>
  </si>
  <si>
    <t>-1164999139</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</si>
  <si>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</si>
  <si>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54</t>
  </si>
  <si>
    <t>983115000016</t>
  </si>
  <si>
    <t>KLAPKA ZPĚTNÁ 150</t>
  </si>
  <si>
    <t>713589362</t>
  </si>
  <si>
    <t>55</t>
  </si>
  <si>
    <t>899722113</t>
  </si>
  <si>
    <t>Krytí potrubí z plastů výstražnou fólií z PVC šířky 34cm</t>
  </si>
  <si>
    <t>547771226</t>
  </si>
  <si>
    <t>4,2 "ve výkopu</t>
  </si>
  <si>
    <t>56</t>
  </si>
  <si>
    <t>899911112</t>
  </si>
  <si>
    <t>Osazení ocelových součástí závěsných a úložných pro potrubí na mostech, konstrukcích apod. hmotnosti jednotlivě přes 5 do 10 kg</t>
  </si>
  <si>
    <t>kg</t>
  </si>
  <si>
    <t>152827082</t>
  </si>
  <si>
    <t xml:space="preserve">Poznámka k souboru cen:
1. V cenách nejsou započteny náklady na dodání ocelových součástí; dodání ocelových součástí se oceňuje ve specifikaci. Ztratné lze dohodnout ve výši 1 %.
</t>
  </si>
  <si>
    <t>7+1+13 "objímky, závitové tyče, konzoly"</t>
  </si>
  <si>
    <t>57</t>
  </si>
  <si>
    <t>14511081R</t>
  </si>
  <si>
    <t>objímka s montážním závitem M10, pro těžké uložení, s vložkou tlumení hluku DN 170 (rozpětí 167-171 mm)</t>
  </si>
  <si>
    <t>1173391060</t>
  </si>
  <si>
    <t>14 "viz výkres D.5</t>
  </si>
  <si>
    <t>58</t>
  </si>
  <si>
    <t>14511101R</t>
  </si>
  <si>
    <t>závitová tyč V2A, M10 dl. 2000 mm (110 mm na jednu objímku)</t>
  </si>
  <si>
    <t>-985153795</t>
  </si>
  <si>
    <t>1 "14*0,11</t>
  </si>
  <si>
    <t>59</t>
  </si>
  <si>
    <t>14511154R</t>
  </si>
  <si>
    <t>konzola instalační pro uložení potrubí nerez dl.320 mm 38/40/2,0 V2A vč. záslepky</t>
  </si>
  <si>
    <t>-307126764</t>
  </si>
  <si>
    <t>Ostatní konstrukce a práce, bourání</t>
  </si>
  <si>
    <t>60</t>
  </si>
  <si>
    <t>916241113</t>
  </si>
  <si>
    <t>Osazení obrubníku kamenného se zřízením lože, s vyplněním a zatřením spár cementovou maltou ležatého s boční opěrou z betonu prostého, do lože z betonu prostého</t>
  </si>
  <si>
    <t>-241537969</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</si>
  <si>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</si>
  <si>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2,0 "osazení původních obrubníků</t>
  </si>
  <si>
    <t>61</t>
  </si>
  <si>
    <t>939941112R</t>
  </si>
  <si>
    <t>Těsnění potrubí v prostupu zdí bentonitovým páskem vč. dodávky</t>
  </si>
  <si>
    <t>-284870834</t>
  </si>
  <si>
    <t>úsek B</t>
  </si>
  <si>
    <t>(2*PI*0,1)*2 "prostup trubky DN 150 obvodovou zdí"</t>
  </si>
  <si>
    <t>(2*PI*0,1)*1 "prostup trubky DN 150 do kanalizační šachty"</t>
  </si>
  <si>
    <t>62</t>
  </si>
  <si>
    <t>953945112R</t>
  </si>
  <si>
    <t>Kotvy mechanické s vyvrtáním otvoru do betonu, železobetonu nebo tvrdého kamene pro střední zatížení průvlekové, velikost M 8, délka 90 mm</t>
  </si>
  <si>
    <t>1070465709</t>
  </si>
  <si>
    <t xml:space="preserve">Poznámka k souboru cen:
1. V cenách jsou započteny i náklady na:
a) rozměření, vrtání do betonu a spotřeba vrtáků,
b) vyfoukání otvoru, osazení kotvy do vyznačené kotevní hloubky, dotažení matice pomocí klíče,
c) dodávku mechanických kotev.
</t>
  </si>
  <si>
    <t>14*2</t>
  </si>
  <si>
    <t>63</t>
  </si>
  <si>
    <t>969021121</t>
  </si>
  <si>
    <t>Vybourání kanalizačního potrubí DN do 200 mm</t>
  </si>
  <si>
    <t>-1037914860</t>
  </si>
  <si>
    <t>7,5 "úsek A</t>
  </si>
  <si>
    <t>36,0 "úsek B</t>
  </si>
  <si>
    <t>64</t>
  </si>
  <si>
    <t>971052341</t>
  </si>
  <si>
    <t>Vybourání a prorážení otvorů v železobetonových příčkách a zdech základových nebo nadzákladových, plochy do 0,09 m2, tl. do 300 mm</t>
  </si>
  <si>
    <t>-2126826479</t>
  </si>
  <si>
    <t>1 "0,6*0,25*0,2 - prostup vnitřní zdí železobeton</t>
  </si>
  <si>
    <t>65</t>
  </si>
  <si>
    <t>977151125</t>
  </si>
  <si>
    <t>Jádrové vrty diamantovými korunkami do stavebních materiálů (železobetonu, betonu, cihel, obkladů, dlažeb, kamene) průměru přes 180 do 200 mm</t>
  </si>
  <si>
    <t>-938590790</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</si>
  <si>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</si>
  <si>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0,7 "prostup obvodovou zdí - železobeton</t>
  </si>
  <si>
    <t>0,12 "prostup do kanalizační šachty - beton</t>
  </si>
  <si>
    <t>66</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</si>
  <si>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</si>
  <si>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</si>
  <si>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2112720812</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</si>
  <si>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</si>
  <si>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67</t>
  </si>
  <si>
    <t>979054451</t>
  </si>
  <si>
    <t>Očištění vybouraných prvků komunikací od spojovacího materiálu s odklizením a uložením očištěných hmot a spojovacího materiálu na skládku na vzdálenost do 10 m zámkových dlaždic s vyplněním spár kamenivem</t>
  </si>
  <si>
    <t>-691490329</t>
  </si>
  <si>
    <t>2,8 "chodník</t>
  </si>
  <si>
    <t>68</t>
  </si>
  <si>
    <t>979071111</t>
  </si>
  <si>
    <t>Očištění vybouraných dlažebních kostek od spojovacího materiálu, s uložením očištěných kostek na skládku, s odklizením odpadových hmot na hromady a s odklizením vybouraných kostek na vzdálenost do 3 m velkých, s původním vyplněním spár kamenivem těženým</t>
  </si>
  <si>
    <t>923468518</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</si>
  <si>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</si>
  <si>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5,5 "komunikace)</t>
  </si>
  <si>
    <t>997</t>
  </si>
  <si>
    <t>Přesun sutě</t>
  </si>
  <si>
    <t>69</t>
  </si>
  <si>
    <t>997013211</t>
  </si>
  <si>
    <t>Vnitrostaveništní doprava suti a vybouraných hmot vodorovně do 50 m svisle ručně (nošením po schodech) pro budovy a haly výšky do 6 m</t>
  </si>
  <si>
    <t>-928392384</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</si>
  <si>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</si>
  <si>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70</t>
  </si>
  <si>
    <t>997013501</t>
  </si>
  <si>
    <t>Odvoz suti a vybouraných hmot na skládku nebo meziskládku se složením, na vzdálenost do 1 km</t>
  </si>
  <si>
    <t>-1940016010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</si>
  <si>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</si>
  <si>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71</t>
  </si>
  <si>
    <t>997013509</t>
  </si>
  <si>
    <t>Odvoz suti a vybouraných hmot na skládku nebo meziskládku se složením, na vzdálenost Příplatek k ceně za každý další i započatý 1 km přes 1 km</t>
  </si>
  <si>
    <t>-403552639</t>
  </si>
  <si>
    <t>6,334*9 'Přepočtené koeficientem množství</t>
  </si>
  <si>
    <t>998</t>
  </si>
  <si>
    <t>Přesun hmot</t>
  </si>
  <si>
    <t>72</t>
  </si>
  <si>
    <t>998273112</t>
  </si>
  <si>
    <t>Přesun hmot pro trubní vedení hloubené z trub litinových pro vodovody nebo kanalizace ve štole dopravní vzdálenost do 50 m</t>
  </si>
  <si>
    <t>-526143671</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</si>
  <si>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</si>
  <si>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73</t>
  </si>
  <si>
    <t>998273124</t>
  </si>
  <si>
    <t>Přesun hmot pro trubní vedení hloubené z trub litinových Příplatek k cenám za zvětšený přesun přes vymezenou největší dopravní vzdálenost do 500 m</t>
  </si>
  <si>
    <t>-416576992</t>
  </si>
  <si>
    <t>VON - Vedlejší a ostatní náklady</t>
  </si>
  <si>
    <t>VRN - Vedlejší rozpočtové náklady</t>
  </si>
  <si>
    <t xml:space="preserve">    VRN1 - Průzkumné, geodetické a projektové práce</t>
  </si>
  <si>
    <t xml:space="preserve">    VRN4 - Inženýrská činnost</t>
  </si>
  <si>
    <t xml:space="preserve">    VRN9 - Ostatní náklady</t>
  </si>
  <si>
    <t>VRN</t>
  </si>
  <si>
    <t>Vedlejší rozpočtové náklady</t>
  </si>
  <si>
    <t>VRN1</t>
  </si>
  <si>
    <t>Průzkumné, geodetické a projektové práce</t>
  </si>
  <si>
    <t>010001000</t>
  </si>
  <si>
    <t>kpl</t>
  </si>
  <si>
    <t>1024</t>
  </si>
  <si>
    <t>32573135</t>
  </si>
  <si>
    <t>- dokumentace skutečného provedení stavby</t>
  </si>
  <si>
    <t>- geodetické zaměření skutečného provedení stavby - přípojka</t>
  </si>
  <si>
    <t>- geodetické zaměření stávající kanalizační šachty</t>
  </si>
  <si>
    <t>- geodetické vytýčení stavby odpovědným geodetem</t>
  </si>
  <si>
    <t>- dokumentace pro potřeby správců sítí a stavebního úřadu</t>
  </si>
  <si>
    <t>VRN4</t>
  </si>
  <si>
    <t>Inženýrská činnost</t>
  </si>
  <si>
    <t>040001000</t>
  </si>
  <si>
    <t>657811743</t>
  </si>
  <si>
    <t>- revize kanalizační přípojky vyhotovená pracovníkem SčVK</t>
  </si>
  <si>
    <t>- zajištění vytýčení dotčených sítí jednotlivými správci sítí</t>
  </si>
  <si>
    <t>- zajištění veškerých potřebných povolení a záborů potřebných pro provedení díla</t>
  </si>
  <si>
    <t>VRN9</t>
  </si>
  <si>
    <t>Ostatní náklady</t>
  </si>
  <si>
    <t>090001001</t>
  </si>
  <si>
    <t>Ostatní náklady jinde neuvedené</t>
  </si>
  <si>
    <t>-984088174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</si>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</sst>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3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left" vertical="center"/>
    </xf>
    <xf numFmtId="49" fontId="0" fillId="2" borderId="0" xfId="0" applyNumberFormat="1" applyFont="1" applyFill="1" applyAlignment="1" applyProtection="1">
      <alignment horizontal="left" vertical="center"/>
      <protection locked="0"/>
    </xf>
    <xf numFmtId="0" fontId="0" fillId="0" borderId="4" xfId="0" applyBorder="1"/>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2" fillId="0" borderId="3" xfId="0" applyFont="1" applyBorder="1" applyAlignment="1">
      <alignment vertical="center"/>
    </xf>
    <xf numFmtId="0" fontId="0" fillId="3" borderId="0" xfId="0" applyFont="1" applyFill="1" applyAlignment="1">
      <alignment vertical="center"/>
    </xf>
    <xf numFmtId="0" fontId="4" fillId="3" borderId="6" xfId="0" applyFont="1" applyFill="1" applyBorder="1" applyAlignment="1">
      <alignment horizontal="left" vertical="center"/>
    </xf>
    <xf numFmtId="0" fontId="0" fillId="3" borderId="7" xfId="0" applyFont="1" applyFill="1" applyBorder="1" applyAlignment="1">
      <alignment vertical="center"/>
    </xf>
    <xf numFmtId="0" fontId="4"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8"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0" fillId="4" borderId="13" xfId="0" applyFont="1" applyFill="1" applyBorder="1" applyAlignment="1">
      <alignment horizontal="center" vertical="center"/>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0" fillId="0" borderId="17" xfId="0" applyFont="1" applyBorder="1" applyAlignment="1">
      <alignment vertical="center"/>
    </xf>
    <xf numFmtId="0" fontId="4"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4"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3" fillId="0" borderId="0" xfId="0" applyFont="1" applyAlignment="1">
      <alignment horizontal="center" vertical="center"/>
    </xf>
    <xf numFmtId="4" fontId="27" fillId="0" borderId="18"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2" xfId="0" applyNumberFormat="1" applyFont="1" applyBorder="1" applyAlignment="1">
      <alignment vertical="center"/>
    </xf>
    <xf numFmtId="0" fontId="5" fillId="0" borderId="0" xfId="0" applyFont="1" applyAlignment="1">
      <alignment horizontal="left" vertical="center"/>
    </xf>
    <xf numFmtId="4" fontId="27" fillId="0" borderId="19" xfId="0" applyNumberFormat="1" applyFont="1" applyBorder="1" applyAlignment="1">
      <alignment vertical="center"/>
    </xf>
    <xf numFmtId="4" fontId="27" fillId="0" borderId="20" xfId="0" applyNumberFormat="1" applyFont="1" applyBorder="1" applyAlignment="1">
      <alignment vertical="center"/>
    </xf>
    <xf numFmtId="166" fontId="27" fillId="0" borderId="20" xfId="0" applyNumberFormat="1" applyFont="1" applyBorder="1" applyAlignment="1">
      <alignment vertical="center"/>
    </xf>
    <xf numFmtId="4" fontId="27" fillId="0" borderId="21" xfId="0" applyNumberFormat="1" applyFont="1" applyBorder="1" applyAlignment="1">
      <alignment vertical="center"/>
    </xf>
    <xf numFmtId="0" fontId="0" fillId="0" borderId="0" xfId="0" applyAlignment="1">
      <alignment vertical="top"/>
    </xf>
    <xf numFmtId="0" fontId="34" fillId="0" borderId="22" xfId="0" applyFont="1" applyBorder="1" applyAlignment="1">
      <alignment vertical="center" wrapText="1"/>
    </xf>
    <xf numFmtId="0" fontId="34" fillId="0" borderId="23" xfId="0" applyFont="1" applyBorder="1" applyAlignment="1">
      <alignment vertical="center" wrapText="1"/>
    </xf>
    <xf numFmtId="0" fontId="34" fillId="0" borderId="24" xfId="0" applyFont="1" applyBorder="1" applyAlignment="1">
      <alignment vertical="center" wrapText="1"/>
    </xf>
    <xf numFmtId="0" fontId="34" fillId="0" borderId="25"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5" xfId="0" applyFont="1" applyBorder="1" applyAlignment="1">
      <alignment vertical="center" wrapText="1"/>
    </xf>
    <xf numFmtId="0" fontId="34" fillId="0" borderId="26"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25"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49" fontId="37" fillId="0" borderId="0" xfId="0" applyNumberFormat="1" applyFont="1" applyBorder="1" applyAlignment="1">
      <alignment vertical="center" wrapText="1"/>
    </xf>
    <xf numFmtId="0" fontId="34" fillId="0" borderId="27" xfId="0" applyFont="1" applyBorder="1" applyAlignment="1">
      <alignment vertical="center" wrapText="1"/>
    </xf>
    <xf numFmtId="0" fontId="38" fillId="0" borderId="28" xfId="0" applyFont="1" applyBorder="1" applyAlignment="1">
      <alignment vertical="center" wrapText="1"/>
    </xf>
    <xf numFmtId="0" fontId="34" fillId="0" borderId="29" xfId="0" applyFont="1" applyBorder="1" applyAlignment="1">
      <alignment vertical="center" wrapText="1"/>
    </xf>
    <xf numFmtId="0" fontId="34" fillId="0" borderId="0" xfId="0" applyFont="1" applyBorder="1" applyAlignment="1">
      <alignment vertical="top"/>
    </xf>
    <xf numFmtId="0" fontId="34" fillId="0" borderId="0" xfId="0" applyFont="1" applyAlignment="1">
      <alignment vertical="top"/>
    </xf>
    <xf numFmtId="0" fontId="34" fillId="0" borderId="22" xfId="0" applyFont="1" applyBorder="1" applyAlignment="1">
      <alignment horizontal="left" vertical="center"/>
    </xf>
    <xf numFmtId="0" fontId="34" fillId="0" borderId="23" xfId="0" applyFont="1" applyBorder="1" applyAlignment="1">
      <alignment horizontal="left" vertical="center"/>
    </xf>
    <xf numFmtId="0" fontId="34" fillId="0" borderId="24" xfId="0" applyFont="1" applyBorder="1" applyAlignment="1">
      <alignment horizontal="left" vertical="center"/>
    </xf>
    <xf numFmtId="0" fontId="34" fillId="0" borderId="25" xfId="0" applyFont="1" applyBorder="1" applyAlignment="1">
      <alignment horizontal="left" vertical="center"/>
    </xf>
    <xf numFmtId="0" fontId="34" fillId="0" borderId="26"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8" xfId="0" applyFont="1" applyBorder="1" applyAlignment="1">
      <alignment horizontal="left" vertical="center"/>
    </xf>
    <xf numFmtId="0" fontId="36" fillId="0" borderId="28" xfId="0" applyFont="1" applyBorder="1" applyAlignment="1">
      <alignment horizontal="center" vertical="center"/>
    </xf>
    <xf numFmtId="0" fontId="39" fillId="0" borderId="28"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25" xfId="0" applyFont="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34" fillId="0" borderId="27" xfId="0" applyFont="1" applyBorder="1" applyAlignment="1">
      <alignment horizontal="left" vertical="center"/>
    </xf>
    <xf numFmtId="0" fontId="38" fillId="0" borderId="28" xfId="0" applyFont="1" applyBorder="1" applyAlignment="1">
      <alignment horizontal="left" vertical="center"/>
    </xf>
    <xf numFmtId="0" fontId="34" fillId="0" borderId="29" xfId="0" applyFont="1" applyBorder="1" applyAlignment="1">
      <alignment horizontal="left" vertical="center"/>
    </xf>
    <xf numFmtId="0" fontId="34"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8" xfId="0" applyFont="1" applyBorder="1" applyAlignment="1">
      <alignment horizontal="left" vertical="center"/>
    </xf>
    <xf numFmtId="0" fontId="34" fillId="0" borderId="0" xfId="0" applyFont="1" applyBorder="1" applyAlignment="1">
      <alignment horizontal="left" vertical="center" wrapText="1"/>
    </xf>
    <xf numFmtId="0" fontId="37" fillId="0" borderId="0" xfId="0" applyFont="1" applyBorder="1" applyAlignment="1">
      <alignment horizontal="center" vertical="center" wrapText="1"/>
    </xf>
    <xf numFmtId="0" fontId="34" fillId="0" borderId="22" xfId="0" applyFont="1" applyBorder="1" applyAlignment="1">
      <alignment horizontal="left" vertical="center" wrapText="1"/>
    </xf>
    <xf numFmtId="0" fontId="34" fillId="0" borderId="23" xfId="0" applyFont="1" applyBorder="1" applyAlignment="1">
      <alignment horizontal="left" vertical="center" wrapText="1"/>
    </xf>
    <xf numFmtId="0" fontId="34" fillId="0" borderId="24" xfId="0" applyFont="1" applyBorder="1" applyAlignment="1">
      <alignment horizontal="left"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6" xfId="0" applyFont="1" applyBorder="1" applyAlignment="1">
      <alignment horizontal="left" vertical="center"/>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29" xfId="0" applyFont="1" applyBorder="1" applyAlignment="1">
      <alignment horizontal="left" vertical="center"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27" xfId="0" applyFont="1" applyBorder="1" applyAlignment="1">
      <alignment horizontal="left" vertical="center"/>
    </xf>
    <xf numFmtId="0" fontId="37" fillId="0" borderId="29" xfId="0" applyFont="1" applyBorder="1" applyAlignment="1">
      <alignment horizontal="left" vertical="center"/>
    </xf>
    <xf numFmtId="0" fontId="39" fillId="0" borderId="0" xfId="0" applyFont="1" applyAlignment="1">
      <alignment vertical="center"/>
    </xf>
    <xf numFmtId="0" fontId="36" fillId="0" borderId="0" xfId="0" applyFont="1" applyBorder="1" applyAlignment="1">
      <alignment vertical="center"/>
    </xf>
    <xf numFmtId="0" fontId="39" fillId="0" borderId="28" xfId="0" applyFont="1" applyBorder="1" applyAlignment="1">
      <alignment vertical="center"/>
    </xf>
    <xf numFmtId="0" fontId="36" fillId="0" borderId="28" xfId="0" applyFont="1" applyBorder="1" applyAlignment="1">
      <alignment vertical="center"/>
    </xf>
    <xf numFmtId="0" fontId="0" fillId="0" borderId="0" xfId="0" applyBorder="1" applyAlignment="1">
      <alignment vertical="top"/>
    </xf>
    <xf numFmtId="49" fontId="37" fillId="0" borderId="0" xfId="0" applyNumberFormat="1" applyFont="1" applyBorder="1" applyAlignment="1">
      <alignment horizontal="left" vertical="center"/>
    </xf>
    <xf numFmtId="0" fontId="0" fillId="0" borderId="28" xfId="0" applyBorder="1" applyAlignment="1">
      <alignment vertical="top"/>
    </xf>
    <xf numFmtId="0" fontId="36" fillId="0" borderId="28" xfId="0" applyFont="1" applyBorder="1" applyAlignment="1">
      <alignment horizontal="left"/>
    </xf>
    <xf numFmtId="0" fontId="39" fillId="0" borderId="28" xfId="0" applyFont="1" applyBorder="1" applyAlignment="1">
      <alignment/>
    </xf>
    <xf numFmtId="0" fontId="34" fillId="0" borderId="25" xfId="0" applyFont="1" applyBorder="1" applyAlignment="1">
      <alignment vertical="top"/>
    </xf>
    <xf numFmtId="0" fontId="34" fillId="0" borderId="26" xfId="0" applyFont="1" applyBorder="1" applyAlignment="1">
      <alignment vertical="top"/>
    </xf>
    <xf numFmtId="0" fontId="34" fillId="0" borderId="0" xfId="0" applyFont="1" applyBorder="1" applyAlignment="1">
      <alignment horizontal="center" vertical="center"/>
    </xf>
    <xf numFmtId="0" fontId="34" fillId="0" borderId="0" xfId="0" applyFont="1" applyBorder="1" applyAlignment="1">
      <alignment horizontal="left" vertical="top"/>
    </xf>
    <xf numFmtId="0" fontId="34" fillId="0" borderId="27" xfId="0" applyFont="1" applyBorder="1" applyAlignment="1">
      <alignment vertical="top"/>
    </xf>
    <xf numFmtId="0" fontId="34" fillId="0" borderId="28" xfId="0" applyFont="1" applyBorder="1" applyAlignment="1">
      <alignment vertical="top"/>
    </xf>
    <xf numFmtId="0" fontId="34" fillId="0" borderId="29" xfId="0" applyFont="1" applyBorder="1" applyAlignment="1">
      <alignment vertical="top"/>
    </xf>
    <xf numFmtId="14" fontId="0" fillId="2" borderId="0" xfId="0" applyNumberFormat="1" applyFont="1" applyFill="1" applyAlignment="1" applyProtection="1">
      <alignment horizontal="left" vertical="center"/>
      <protection locked="0"/>
    </xf>
    <xf numFmtId="0" fontId="0" fillId="0" borderId="0" xfId="0" applyProtection="1">
      <protection/>
    </xf>
    <xf numFmtId="0" fontId="0" fillId="0" borderId="0" xfId="0" applyFont="1" applyAlignment="1" applyProtection="1">
      <alignment horizontal="left" vertical="center"/>
      <protection/>
    </xf>
    <xf numFmtId="0" fontId="28" fillId="0" borderId="0" xfId="0" applyFont="1" applyAlignment="1" applyProtection="1">
      <alignment horizontal="left" vertical="center"/>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14" fillId="0" borderId="0" xfId="0" applyFont="1" applyAlignment="1" applyProtection="1">
      <alignment horizontal="left" vertical="center"/>
      <protection/>
    </xf>
    <xf numFmtId="0" fontId="13"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2" borderId="0" xfId="0" applyFont="1" applyFill="1" applyAlignment="1" applyProtection="1">
      <alignment horizontal="left" vertical="center"/>
      <protection/>
    </xf>
    <xf numFmtId="0" fontId="0" fillId="0" borderId="3"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10" xfId="0" applyFont="1" applyBorder="1" applyAlignment="1" applyProtection="1">
      <alignment vertical="center"/>
      <protection/>
    </xf>
    <xf numFmtId="0" fontId="17" fillId="0" borderId="0" xfId="0" applyFont="1" applyAlignment="1" applyProtection="1">
      <alignment horizontal="left" vertical="center"/>
      <protection/>
    </xf>
    <xf numFmtId="4" fontId="22"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0" fillId="4" borderId="0" xfId="0" applyFont="1" applyFill="1" applyAlignment="1" applyProtection="1">
      <alignment vertical="center"/>
      <protection/>
    </xf>
    <xf numFmtId="0" fontId="4" fillId="4" borderId="6"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4" fillId="4" borderId="7" xfId="0" applyFont="1" applyFill="1" applyBorder="1" applyAlignment="1" applyProtection="1">
      <alignment horizontal="right" vertical="center"/>
      <protection/>
    </xf>
    <xf numFmtId="0" fontId="4" fillId="4" borderId="7" xfId="0" applyFont="1" applyFill="1" applyBorder="1" applyAlignment="1" applyProtection="1">
      <alignment horizontal="center" vertical="center"/>
      <protection/>
    </xf>
    <xf numFmtId="4" fontId="4" fillId="4" borderId="7" xfId="0" applyNumberFormat="1" applyFont="1" applyFill="1" applyBorder="1" applyAlignment="1" applyProtection="1">
      <alignment vertical="center"/>
      <protection/>
    </xf>
    <xf numFmtId="0" fontId="0" fillId="4" borderId="13" xfId="0" applyFont="1" applyFill="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0" xfId="0" applyFont="1" applyAlignment="1" applyProtection="1">
      <alignment horizontal="left" vertical="center" wrapText="1"/>
      <protection/>
    </xf>
    <xf numFmtId="0" fontId="20" fillId="4" borderId="0" xfId="0" applyFont="1" applyFill="1" applyAlignment="1" applyProtection="1">
      <alignment horizontal="left" vertical="center"/>
      <protection/>
    </xf>
    <xf numFmtId="0" fontId="20"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4" fontId="6" fillId="0" borderId="20" xfId="0" applyNumberFormat="1" applyFont="1" applyBorder="1" applyAlignment="1" applyProtection="1">
      <alignmen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0" fillId="0" borderId="3" xfId="0" applyFont="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xf>
    <xf numFmtId="0" fontId="20" fillId="4" borderId="16" xfId="0" applyFont="1" applyFill="1" applyBorder="1" applyAlignment="1" applyProtection="1">
      <alignment horizontal="center" vertical="center" wrapText="1"/>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2" fillId="0" borderId="0" xfId="0" applyFont="1" applyAlignment="1" applyProtection="1">
      <alignment horizontal="left" vertical="center"/>
      <protection/>
    </xf>
    <xf numFmtId="4" fontId="22" fillId="0" borderId="0" xfId="0" applyNumberFormat="1" applyFont="1" applyAlignment="1" applyProtection="1">
      <alignment/>
      <protection/>
    </xf>
    <xf numFmtId="0" fontId="0" fillId="0" borderId="17" xfId="0" applyFont="1" applyBorder="1" applyAlignment="1" applyProtection="1">
      <alignment vertical="center"/>
      <protection/>
    </xf>
    <xf numFmtId="166" fontId="30" fillId="0" borderId="10" xfId="0" applyNumberFormat="1" applyFont="1" applyBorder="1" applyAlignment="1" applyProtection="1">
      <alignment/>
      <protection/>
    </xf>
    <xf numFmtId="166" fontId="30" fillId="0" borderId="11" xfId="0" applyNumberFormat="1" applyFont="1" applyBorder="1" applyAlignment="1" applyProtection="1">
      <alignment/>
      <protection/>
    </xf>
    <xf numFmtId="4" fontId="18" fillId="0" borderId="0" xfId="0" applyNumberFormat="1" applyFont="1" applyAlignment="1" applyProtection="1">
      <alignment vertical="center"/>
      <protection/>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pplyProtection="1">
      <alignment horizontal="center"/>
      <protection/>
    </xf>
    <xf numFmtId="4" fontId="8" fillId="0" borderId="0" xfId="0" applyNumberFormat="1" applyFont="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30" xfId="0" applyFont="1" applyBorder="1" applyAlignment="1" applyProtection="1">
      <alignment horizontal="center" vertical="center"/>
      <protection/>
    </xf>
    <xf numFmtId="49" fontId="0" fillId="0" borderId="30" xfId="0" applyNumberFormat="1" applyFont="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0" xfId="0" applyFont="1" applyBorder="1" applyAlignment="1" applyProtection="1">
      <alignment horizontal="center" vertical="center" wrapText="1"/>
      <protection/>
    </xf>
    <xf numFmtId="167" fontId="0" fillId="0" borderId="30" xfId="0" applyNumberFormat="1" applyFont="1" applyBorder="1" applyAlignment="1" applyProtection="1">
      <alignment vertical="center"/>
      <protection/>
    </xf>
    <xf numFmtId="4" fontId="0" fillId="2" borderId="30" xfId="0" applyNumberFormat="1" applyFont="1" applyFill="1" applyBorder="1" applyAlignment="1" applyProtection="1">
      <alignment vertical="center"/>
      <protection/>
    </xf>
    <xf numFmtId="4" fontId="0" fillId="0" borderId="30" xfId="0" applyNumberFormat="1" applyFont="1" applyBorder="1" applyAlignment="1" applyProtection="1">
      <alignment vertical="center"/>
      <protection/>
    </xf>
    <xf numFmtId="0" fontId="2" fillId="2" borderId="18"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12"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1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33" fillId="0" borderId="30" xfId="0" applyFont="1" applyBorder="1" applyAlignment="1" applyProtection="1">
      <alignment horizontal="center" vertical="center"/>
      <protection/>
    </xf>
    <xf numFmtId="49" fontId="33" fillId="0" borderId="30" xfId="0" applyNumberFormat="1" applyFont="1" applyBorder="1" applyAlignment="1" applyProtection="1">
      <alignment horizontal="left" vertical="center" wrapText="1"/>
      <protection/>
    </xf>
    <xf numFmtId="0" fontId="33" fillId="0" borderId="30" xfId="0" applyFont="1" applyBorder="1" applyAlignment="1" applyProtection="1">
      <alignment horizontal="left" vertical="center" wrapText="1"/>
      <protection/>
    </xf>
    <xf numFmtId="0" fontId="33" fillId="0" borderId="30" xfId="0" applyFont="1" applyBorder="1" applyAlignment="1" applyProtection="1">
      <alignment horizontal="center" vertical="center" wrapText="1"/>
      <protection/>
    </xf>
    <xf numFmtId="167" fontId="33" fillId="0" borderId="30" xfId="0" applyNumberFormat="1" applyFont="1" applyBorder="1" applyAlignment="1" applyProtection="1">
      <alignment vertical="center"/>
      <protection/>
    </xf>
    <xf numFmtId="4" fontId="33" fillId="2" borderId="30" xfId="0" applyNumberFormat="1" applyFont="1" applyFill="1" applyBorder="1" applyAlignment="1" applyProtection="1">
      <alignment vertical="center"/>
      <protection/>
    </xf>
    <xf numFmtId="4" fontId="33" fillId="0" borderId="30" xfId="0" applyNumberFormat="1" applyFont="1" applyBorder="1" applyAlignment="1" applyProtection="1">
      <alignment vertical="center"/>
      <protection/>
    </xf>
    <xf numFmtId="0" fontId="33" fillId="0" borderId="3" xfId="0" applyFont="1" applyBorder="1" applyAlignment="1" applyProtection="1">
      <alignment vertical="center"/>
      <protection/>
    </xf>
    <xf numFmtId="0" fontId="33" fillId="2" borderId="18" xfId="0" applyFont="1" applyFill="1" applyBorder="1" applyAlignment="1" applyProtection="1">
      <alignment horizontal="left" vertical="center"/>
      <protection/>
    </xf>
    <xf numFmtId="0" fontId="33"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49" fontId="0" fillId="2" borderId="0" xfId="0" applyNumberFormat="1" applyFont="1" applyFill="1" applyAlignment="1" applyProtection="1">
      <alignment horizontal="left" vertical="center"/>
      <protection/>
    </xf>
    <xf numFmtId="0" fontId="2" fillId="2" borderId="19" xfId="0" applyFont="1" applyFill="1" applyBorder="1" applyAlignment="1" applyProtection="1">
      <alignment horizontal="left" vertical="center"/>
      <protection/>
    </xf>
    <xf numFmtId="0" fontId="2" fillId="0" borderId="20" xfId="0" applyFont="1" applyBorder="1" applyAlignment="1" applyProtection="1">
      <alignment horizontal="center"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164" fontId="2" fillId="0" borderId="0" xfId="0" applyNumberFormat="1" applyFont="1" applyAlignment="1">
      <alignment horizontal="right" vertical="center"/>
    </xf>
    <xf numFmtId="0" fontId="2" fillId="0" borderId="0" xfId="0" applyFont="1" applyAlignment="1">
      <alignment vertical="center"/>
    </xf>
    <xf numFmtId="0" fontId="20" fillId="4" borderId="6" xfId="0" applyFont="1" applyFill="1" applyBorder="1" applyAlignment="1">
      <alignment horizontal="center" vertical="center"/>
    </xf>
    <xf numFmtId="0" fontId="20" fillId="4" borderId="7" xfId="0" applyFont="1" applyFill="1" applyBorder="1" applyAlignment="1">
      <alignment horizontal="left" vertical="center"/>
    </xf>
    <xf numFmtId="0" fontId="20" fillId="4" borderId="7" xfId="0" applyFont="1" applyFill="1" applyBorder="1" applyAlignment="1">
      <alignment horizontal="center" vertical="center"/>
    </xf>
    <xf numFmtId="0" fontId="20" fillId="4" borderId="7" xfId="0" applyFont="1" applyFill="1" applyBorder="1" applyAlignment="1">
      <alignment horizontal="right" vertical="center"/>
    </xf>
    <xf numFmtId="4" fontId="16" fillId="0" borderId="0" xfId="0" applyNumberFormat="1" applyFont="1" applyAlignment="1">
      <alignment vertical="center"/>
    </xf>
    <xf numFmtId="0" fontId="4" fillId="3" borderId="7" xfId="0" applyFont="1" applyFill="1" applyBorder="1" applyAlignment="1">
      <alignment horizontal="left" vertical="center"/>
    </xf>
    <xf numFmtId="0" fontId="0" fillId="3" borderId="7" xfId="0" applyFont="1" applyFill="1" applyBorder="1" applyAlignment="1">
      <alignment vertical="center"/>
    </xf>
    <xf numFmtId="4" fontId="4" fillId="3" borderId="7" xfId="0" applyNumberFormat="1" applyFont="1" applyFill="1" applyBorder="1" applyAlignment="1">
      <alignment vertical="center"/>
    </xf>
    <xf numFmtId="0" fontId="0" fillId="3" borderId="13" xfId="0" applyFont="1" applyFill="1" applyBorder="1" applyAlignment="1">
      <alignment vertical="center"/>
    </xf>
    <xf numFmtId="4" fontId="22" fillId="0" borderId="0" xfId="0" applyNumberFormat="1" applyFont="1" applyAlignment="1">
      <alignment horizontal="right" vertical="center"/>
    </xf>
    <xf numFmtId="4" fontId="22" fillId="0" borderId="0" xfId="0" applyNumberFormat="1" applyFont="1" applyAlignment="1">
      <alignment vertical="center"/>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0"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0" fillId="0" borderId="0" xfId="0" applyNumberFormat="1" applyFont="1" applyAlignment="1">
      <alignment horizontal="left" vertical="center"/>
    </xf>
    <xf numFmtId="0" fontId="13" fillId="5" borderId="0" xfId="0" applyFont="1" applyFill="1" applyAlignment="1">
      <alignment horizontal="center" vertical="center"/>
    </xf>
    <xf numFmtId="0" fontId="0" fillId="0" borderId="0" xfId="0"/>
    <xf numFmtId="0" fontId="0" fillId="0" borderId="0" xfId="0" applyFont="1" applyAlignment="1">
      <alignment horizontal="left" vertical="center"/>
    </xf>
    <xf numFmtId="0" fontId="3" fillId="0" borderId="0" xfId="0" applyFont="1" applyAlignment="1">
      <alignment horizontal="left" vertical="top" wrapText="1"/>
    </xf>
    <xf numFmtId="49" fontId="0" fillId="2" borderId="0" xfId="0" applyNumberFormat="1" applyFont="1" applyFill="1" applyAlignment="1" applyProtection="1">
      <alignment horizontal="left" vertical="center"/>
      <protection locked="0"/>
    </xf>
    <xf numFmtId="49" fontId="0" fillId="0" borderId="0" xfId="0" applyNumberFormat="1" applyFont="1" applyAlignment="1">
      <alignment horizontal="left" vertical="center"/>
    </xf>
    <xf numFmtId="0" fontId="0" fillId="0" borderId="0" xfId="0" applyFont="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vertical="center"/>
    </xf>
    <xf numFmtId="4" fontId="17"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3"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13" fillId="5" borderId="0" xfId="0" applyFont="1" applyFill="1" applyAlignment="1" applyProtection="1">
      <alignment horizontal="center" vertical="center"/>
      <protection/>
    </xf>
    <xf numFmtId="0" fontId="0" fillId="0" borderId="0" xfId="0" applyProtection="1">
      <protection/>
    </xf>
    <xf numFmtId="49" fontId="0" fillId="2" borderId="0" xfId="0" applyNumberFormat="1"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37" fillId="0" borderId="0" xfId="0" applyFont="1" applyBorder="1" applyAlignment="1">
      <alignment horizontal="left" vertical="center" wrapText="1"/>
    </xf>
    <xf numFmtId="0" fontId="35" fillId="0" borderId="0" xfId="0" applyFont="1" applyBorder="1" applyAlignment="1">
      <alignment horizontal="center" vertical="center"/>
    </xf>
    <xf numFmtId="49" fontId="37" fillId="0" borderId="0" xfId="0" applyNumberFormat="1" applyFont="1" applyBorder="1" applyAlignment="1">
      <alignment horizontal="left" vertical="center" wrapText="1"/>
    </xf>
    <xf numFmtId="0" fontId="36" fillId="0" borderId="28" xfId="0" applyFont="1" applyBorder="1" applyAlignment="1">
      <alignment horizontal="left" wrapText="1"/>
    </xf>
    <xf numFmtId="0" fontId="35" fillId="0" borderId="0" xfId="0" applyFont="1" applyBorder="1" applyAlignment="1">
      <alignment horizontal="center" vertical="center" wrapText="1"/>
    </xf>
    <xf numFmtId="0" fontId="37" fillId="0" borderId="0" xfId="0" applyFont="1" applyBorder="1" applyAlignment="1">
      <alignment horizontal="left" vertical="top"/>
    </xf>
    <xf numFmtId="0" fontId="37" fillId="0" borderId="0" xfId="0" applyFont="1" applyBorder="1" applyAlignment="1">
      <alignment horizontal="left" vertical="center"/>
    </xf>
    <xf numFmtId="0" fontId="36" fillId="0" borderId="28"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selection activeCell="E14" sqref="E14:AJ14"/>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7" t="s">
        <v>0</v>
      </c>
      <c r="AZ1" s="7" t="s">
        <v>1</v>
      </c>
      <c r="BA1" s="7" t="s">
        <v>2</v>
      </c>
      <c r="BB1" s="7" t="s">
        <v>3</v>
      </c>
      <c r="BT1" s="7" t="s">
        <v>4</v>
      </c>
      <c r="BU1" s="7" t="s">
        <v>4</v>
      </c>
      <c r="BV1" s="7" t="s">
        <v>5</v>
      </c>
    </row>
    <row r="2" spans="44:72" ht="36.95" customHeight="1">
      <c r="AR2" s="304" t="s">
        <v>6</v>
      </c>
      <c r="AS2" s="305"/>
      <c r="AT2" s="305"/>
      <c r="AU2" s="305"/>
      <c r="AV2" s="305"/>
      <c r="AW2" s="305"/>
      <c r="AX2" s="305"/>
      <c r="AY2" s="305"/>
      <c r="AZ2" s="305"/>
      <c r="BA2" s="305"/>
      <c r="BB2" s="305"/>
      <c r="BC2" s="305"/>
      <c r="BD2" s="305"/>
      <c r="BE2" s="305"/>
      <c r="BS2" s="8" t="s">
        <v>7</v>
      </c>
      <c r="BT2" s="8" t="s">
        <v>8</v>
      </c>
    </row>
    <row r="3" spans="2:72" ht="6.95" customHeight="1">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1"/>
      <c r="BS3" s="8" t="s">
        <v>7</v>
      </c>
      <c r="BT3" s="8" t="s">
        <v>9</v>
      </c>
    </row>
    <row r="4" spans="2:71" ht="24.95" customHeight="1">
      <c r="B4" s="11"/>
      <c r="D4" s="12" t="s">
        <v>10</v>
      </c>
      <c r="AR4" s="11"/>
      <c r="AS4" s="13" t="s">
        <v>11</v>
      </c>
      <c r="BE4" s="14" t="s">
        <v>12</v>
      </c>
      <c r="BS4" s="8" t="s">
        <v>13</v>
      </c>
    </row>
    <row r="5" spans="2:71" ht="12" customHeight="1">
      <c r="B5" s="11"/>
      <c r="D5" s="15" t="s">
        <v>14</v>
      </c>
      <c r="K5" s="306" t="s">
        <v>15</v>
      </c>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R5" s="11"/>
      <c r="BE5" s="311" t="s">
        <v>16</v>
      </c>
      <c r="BS5" s="8" t="s">
        <v>7</v>
      </c>
    </row>
    <row r="6" spans="2:71" ht="36.95" customHeight="1">
      <c r="B6" s="11"/>
      <c r="D6" s="16" t="s">
        <v>17</v>
      </c>
      <c r="K6" s="307" t="s">
        <v>18</v>
      </c>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R6" s="11"/>
      <c r="BE6" s="312"/>
      <c r="BS6" s="8" t="s">
        <v>7</v>
      </c>
    </row>
    <row r="7" spans="2:71" ht="12" customHeight="1">
      <c r="B7" s="11"/>
      <c r="D7" s="17" t="s">
        <v>19</v>
      </c>
      <c r="K7" s="8" t="s">
        <v>3</v>
      </c>
      <c r="AK7" s="17" t="s">
        <v>20</v>
      </c>
      <c r="AN7" s="8" t="s">
        <v>3</v>
      </c>
      <c r="AR7" s="11"/>
      <c r="BE7" s="312"/>
      <c r="BS7" s="8" t="s">
        <v>7</v>
      </c>
    </row>
    <row r="8" spans="2:71" ht="12" customHeight="1">
      <c r="B8" s="11"/>
      <c r="D8" s="17" t="s">
        <v>21</v>
      </c>
      <c r="K8" s="8" t="s">
        <v>22</v>
      </c>
      <c r="AK8" s="17" t="s">
        <v>23</v>
      </c>
      <c r="AN8" s="147" t="s">
        <v>29</v>
      </c>
      <c r="AR8" s="11"/>
      <c r="BE8" s="312"/>
      <c r="BS8" s="8" t="s">
        <v>7</v>
      </c>
    </row>
    <row r="9" spans="2:71" ht="14.45" customHeight="1">
      <c r="B9" s="11"/>
      <c r="AR9" s="11"/>
      <c r="BE9" s="312"/>
      <c r="BS9" s="8" t="s">
        <v>7</v>
      </c>
    </row>
    <row r="10" spans="2:71" ht="12" customHeight="1">
      <c r="B10" s="11"/>
      <c r="D10" s="17" t="s">
        <v>24</v>
      </c>
      <c r="AK10" s="17" t="s">
        <v>25</v>
      </c>
      <c r="AN10" s="8" t="s">
        <v>3</v>
      </c>
      <c r="AR10" s="11"/>
      <c r="BE10" s="312"/>
      <c r="BS10" s="8" t="s">
        <v>7</v>
      </c>
    </row>
    <row r="11" spans="2:71" ht="18.4" customHeight="1">
      <c r="B11" s="11"/>
      <c r="E11" s="8" t="s">
        <v>26</v>
      </c>
      <c r="AK11" s="17" t="s">
        <v>27</v>
      </c>
      <c r="AN11" s="8" t="s">
        <v>3</v>
      </c>
      <c r="AR11" s="11"/>
      <c r="BE11" s="312"/>
      <c r="BS11" s="8" t="s">
        <v>7</v>
      </c>
    </row>
    <row r="12" spans="2:71" ht="6.95" customHeight="1">
      <c r="B12" s="11"/>
      <c r="AR12" s="11"/>
      <c r="BE12" s="312"/>
      <c r="BS12" s="8" t="s">
        <v>7</v>
      </c>
    </row>
    <row r="13" spans="2:71" ht="12" customHeight="1">
      <c r="B13" s="11"/>
      <c r="D13" s="17" t="s">
        <v>28</v>
      </c>
      <c r="AK13" s="17" t="s">
        <v>25</v>
      </c>
      <c r="AN13" s="18" t="s">
        <v>29</v>
      </c>
      <c r="AR13" s="11"/>
      <c r="BE13" s="312"/>
      <c r="BS13" s="8" t="s">
        <v>7</v>
      </c>
    </row>
    <row r="14" spans="2:71" ht="12">
      <c r="B14" s="11"/>
      <c r="E14" s="308" t="s">
        <v>29</v>
      </c>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17" t="s">
        <v>27</v>
      </c>
      <c r="AN14" s="18" t="s">
        <v>29</v>
      </c>
      <c r="AR14" s="11"/>
      <c r="BE14" s="312"/>
      <c r="BS14" s="8" t="s">
        <v>7</v>
      </c>
    </row>
    <row r="15" spans="2:71" ht="6.95" customHeight="1">
      <c r="B15" s="11"/>
      <c r="AR15" s="11"/>
      <c r="BE15" s="312"/>
      <c r="BS15" s="8" t="s">
        <v>4</v>
      </c>
    </row>
    <row r="16" spans="2:71" ht="12" customHeight="1">
      <c r="B16" s="11"/>
      <c r="D16" s="17" t="s">
        <v>30</v>
      </c>
      <c r="AK16" s="17" t="s">
        <v>25</v>
      </c>
      <c r="AN16" s="8" t="s">
        <v>3</v>
      </c>
      <c r="AR16" s="11"/>
      <c r="BE16" s="312"/>
      <c r="BS16" s="8" t="s">
        <v>4</v>
      </c>
    </row>
    <row r="17" spans="2:71" ht="18.4" customHeight="1">
      <c r="B17" s="11"/>
      <c r="E17" s="8" t="s">
        <v>31</v>
      </c>
      <c r="AK17" s="17" t="s">
        <v>27</v>
      </c>
      <c r="AN17" s="8" t="s">
        <v>3</v>
      </c>
      <c r="AR17" s="11"/>
      <c r="BE17" s="312"/>
      <c r="BS17" s="8" t="s">
        <v>32</v>
      </c>
    </row>
    <row r="18" spans="2:71" ht="6.95" customHeight="1">
      <c r="B18" s="11"/>
      <c r="AR18" s="11"/>
      <c r="BE18" s="312"/>
      <c r="BS18" s="8" t="s">
        <v>7</v>
      </c>
    </row>
    <row r="19" spans="2:71" ht="12" customHeight="1">
      <c r="B19" s="11"/>
      <c r="D19" s="17" t="s">
        <v>33</v>
      </c>
      <c r="AK19" s="17" t="s">
        <v>25</v>
      </c>
      <c r="AN19" s="8" t="s">
        <v>3</v>
      </c>
      <c r="AR19" s="11"/>
      <c r="BE19" s="312"/>
      <c r="BS19" s="8" t="s">
        <v>7</v>
      </c>
    </row>
    <row r="20" spans="2:71" ht="18.4" customHeight="1">
      <c r="B20" s="11"/>
      <c r="E20" s="8" t="s">
        <v>34</v>
      </c>
      <c r="AK20" s="17" t="s">
        <v>27</v>
      </c>
      <c r="AN20" s="8" t="s">
        <v>3</v>
      </c>
      <c r="AR20" s="11"/>
      <c r="BE20" s="312"/>
      <c r="BS20" s="8" t="s">
        <v>4</v>
      </c>
    </row>
    <row r="21" spans="2:57" ht="6.95" customHeight="1">
      <c r="B21" s="11"/>
      <c r="AR21" s="11"/>
      <c r="BE21" s="312"/>
    </row>
    <row r="22" spans="2:57" ht="12" customHeight="1">
      <c r="B22" s="11"/>
      <c r="D22" s="17" t="s">
        <v>35</v>
      </c>
      <c r="AR22" s="11"/>
      <c r="BE22" s="312"/>
    </row>
    <row r="23" spans="2:57" ht="45" customHeight="1">
      <c r="B23" s="11"/>
      <c r="E23" s="310" t="s">
        <v>36</v>
      </c>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R23" s="11"/>
      <c r="BE23" s="312"/>
    </row>
    <row r="24" spans="2:57" ht="6.95" customHeight="1">
      <c r="B24" s="11"/>
      <c r="AR24" s="11"/>
      <c r="BE24" s="312"/>
    </row>
    <row r="25" spans="2:57" ht="6.95" customHeight="1">
      <c r="B25" s="11"/>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R25" s="11"/>
      <c r="BE25" s="312"/>
    </row>
    <row r="26" spans="2:57" s="1" customFormat="1" ht="25.9" customHeight="1">
      <c r="B26" s="20"/>
      <c r="D26" s="21" t="s">
        <v>37</v>
      </c>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313">
        <f>ROUND(AG54,2)</f>
        <v>0</v>
      </c>
      <c r="AL26" s="314"/>
      <c r="AM26" s="314"/>
      <c r="AN26" s="314"/>
      <c r="AO26" s="314"/>
      <c r="AR26" s="20"/>
      <c r="BE26" s="312"/>
    </row>
    <row r="27" spans="2:57" s="1" customFormat="1" ht="6.95" customHeight="1">
      <c r="B27" s="20"/>
      <c r="AR27" s="20"/>
      <c r="BE27" s="312"/>
    </row>
    <row r="28" spans="2:57" s="1" customFormat="1" ht="12">
      <c r="B28" s="20"/>
      <c r="L28" s="315" t="s">
        <v>38</v>
      </c>
      <c r="M28" s="315"/>
      <c r="N28" s="315"/>
      <c r="O28" s="315"/>
      <c r="P28" s="315"/>
      <c r="W28" s="315" t="s">
        <v>39</v>
      </c>
      <c r="X28" s="315"/>
      <c r="Y28" s="315"/>
      <c r="Z28" s="315"/>
      <c r="AA28" s="315"/>
      <c r="AB28" s="315"/>
      <c r="AC28" s="315"/>
      <c r="AD28" s="315"/>
      <c r="AE28" s="315"/>
      <c r="AK28" s="315" t="s">
        <v>40</v>
      </c>
      <c r="AL28" s="315"/>
      <c r="AM28" s="315"/>
      <c r="AN28" s="315"/>
      <c r="AO28" s="315"/>
      <c r="AR28" s="20"/>
      <c r="BE28" s="312"/>
    </row>
    <row r="29" spans="2:57" s="2" customFormat="1" ht="14.45" customHeight="1">
      <c r="B29" s="23"/>
      <c r="D29" s="17" t="s">
        <v>41</v>
      </c>
      <c r="F29" s="17" t="s">
        <v>42</v>
      </c>
      <c r="L29" s="282">
        <v>0.21</v>
      </c>
      <c r="M29" s="283"/>
      <c r="N29" s="283"/>
      <c r="O29" s="283"/>
      <c r="P29" s="283"/>
      <c r="W29" s="288">
        <f>ROUND(AZ54,2)</f>
        <v>0</v>
      </c>
      <c r="X29" s="283"/>
      <c r="Y29" s="283"/>
      <c r="Z29" s="283"/>
      <c r="AA29" s="283"/>
      <c r="AB29" s="283"/>
      <c r="AC29" s="283"/>
      <c r="AD29" s="283"/>
      <c r="AE29" s="283"/>
      <c r="AK29" s="288">
        <f>ROUND(AV54,2)</f>
        <v>0</v>
      </c>
      <c r="AL29" s="283"/>
      <c r="AM29" s="283"/>
      <c r="AN29" s="283"/>
      <c r="AO29" s="283"/>
      <c r="AR29" s="23"/>
      <c r="BE29" s="312"/>
    </row>
    <row r="30" spans="2:57" s="2" customFormat="1" ht="14.45" customHeight="1">
      <c r="B30" s="23"/>
      <c r="F30" s="17" t="s">
        <v>43</v>
      </c>
      <c r="L30" s="282">
        <v>0.15</v>
      </c>
      <c r="M30" s="283"/>
      <c r="N30" s="283"/>
      <c r="O30" s="283"/>
      <c r="P30" s="283"/>
      <c r="W30" s="288">
        <f>ROUND(BA54,2)</f>
        <v>0</v>
      </c>
      <c r="X30" s="283"/>
      <c r="Y30" s="283"/>
      <c r="Z30" s="283"/>
      <c r="AA30" s="283"/>
      <c r="AB30" s="283"/>
      <c r="AC30" s="283"/>
      <c r="AD30" s="283"/>
      <c r="AE30" s="283"/>
      <c r="AK30" s="288">
        <f>ROUND(AW54,2)</f>
        <v>0</v>
      </c>
      <c r="AL30" s="283"/>
      <c r="AM30" s="283"/>
      <c r="AN30" s="283"/>
      <c r="AO30" s="283"/>
      <c r="AR30" s="23"/>
      <c r="BE30" s="312"/>
    </row>
    <row r="31" spans="2:57" s="2" customFormat="1" ht="14.45" customHeight="1" hidden="1">
      <c r="B31" s="23"/>
      <c r="F31" s="17" t="s">
        <v>44</v>
      </c>
      <c r="L31" s="282">
        <v>0.21</v>
      </c>
      <c r="M31" s="283"/>
      <c r="N31" s="283"/>
      <c r="O31" s="283"/>
      <c r="P31" s="283"/>
      <c r="W31" s="288">
        <f>ROUND(BB54,2)</f>
        <v>0</v>
      </c>
      <c r="X31" s="283"/>
      <c r="Y31" s="283"/>
      <c r="Z31" s="283"/>
      <c r="AA31" s="283"/>
      <c r="AB31" s="283"/>
      <c r="AC31" s="283"/>
      <c r="AD31" s="283"/>
      <c r="AE31" s="283"/>
      <c r="AK31" s="288">
        <v>0</v>
      </c>
      <c r="AL31" s="283"/>
      <c r="AM31" s="283"/>
      <c r="AN31" s="283"/>
      <c r="AO31" s="283"/>
      <c r="AR31" s="23"/>
      <c r="BE31" s="312"/>
    </row>
    <row r="32" spans="2:57" s="2" customFormat="1" ht="14.45" customHeight="1" hidden="1">
      <c r="B32" s="23"/>
      <c r="F32" s="17" t="s">
        <v>45</v>
      </c>
      <c r="L32" s="282">
        <v>0.15</v>
      </c>
      <c r="M32" s="283"/>
      <c r="N32" s="283"/>
      <c r="O32" s="283"/>
      <c r="P32" s="283"/>
      <c r="W32" s="288">
        <f>ROUND(BC54,2)</f>
        <v>0</v>
      </c>
      <c r="X32" s="283"/>
      <c r="Y32" s="283"/>
      <c r="Z32" s="283"/>
      <c r="AA32" s="283"/>
      <c r="AB32" s="283"/>
      <c r="AC32" s="283"/>
      <c r="AD32" s="283"/>
      <c r="AE32" s="283"/>
      <c r="AK32" s="288">
        <v>0</v>
      </c>
      <c r="AL32" s="283"/>
      <c r="AM32" s="283"/>
      <c r="AN32" s="283"/>
      <c r="AO32" s="283"/>
      <c r="AR32" s="23"/>
      <c r="BE32" s="312"/>
    </row>
    <row r="33" spans="2:44" s="2" customFormat="1" ht="14.45" customHeight="1" hidden="1">
      <c r="B33" s="23"/>
      <c r="F33" s="17" t="s">
        <v>46</v>
      </c>
      <c r="L33" s="282">
        <v>0</v>
      </c>
      <c r="M33" s="283"/>
      <c r="N33" s="283"/>
      <c r="O33" s="283"/>
      <c r="P33" s="283"/>
      <c r="W33" s="288">
        <f>ROUND(BD54,2)</f>
        <v>0</v>
      </c>
      <c r="X33" s="283"/>
      <c r="Y33" s="283"/>
      <c r="Z33" s="283"/>
      <c r="AA33" s="283"/>
      <c r="AB33" s="283"/>
      <c r="AC33" s="283"/>
      <c r="AD33" s="283"/>
      <c r="AE33" s="283"/>
      <c r="AK33" s="288">
        <v>0</v>
      </c>
      <c r="AL33" s="283"/>
      <c r="AM33" s="283"/>
      <c r="AN33" s="283"/>
      <c r="AO33" s="283"/>
      <c r="AR33" s="23"/>
    </row>
    <row r="34" spans="2:44" s="1" customFormat="1" ht="6.95" customHeight="1">
      <c r="B34" s="20"/>
      <c r="AR34" s="20"/>
    </row>
    <row r="35" spans="2:44" s="1" customFormat="1" ht="25.9" customHeight="1">
      <c r="B35" s="20"/>
      <c r="C35" s="24"/>
      <c r="D35" s="25" t="s">
        <v>47</v>
      </c>
      <c r="E35" s="26"/>
      <c r="F35" s="26"/>
      <c r="G35" s="26"/>
      <c r="H35" s="26"/>
      <c r="I35" s="26"/>
      <c r="J35" s="26"/>
      <c r="K35" s="26"/>
      <c r="L35" s="26"/>
      <c r="M35" s="26"/>
      <c r="N35" s="26"/>
      <c r="O35" s="26"/>
      <c r="P35" s="26"/>
      <c r="Q35" s="26"/>
      <c r="R35" s="26"/>
      <c r="S35" s="26"/>
      <c r="T35" s="27" t="s">
        <v>48</v>
      </c>
      <c r="U35" s="26"/>
      <c r="V35" s="26"/>
      <c r="W35" s="26"/>
      <c r="X35" s="289" t="s">
        <v>49</v>
      </c>
      <c r="Y35" s="290"/>
      <c r="Z35" s="290"/>
      <c r="AA35" s="290"/>
      <c r="AB35" s="290"/>
      <c r="AC35" s="26"/>
      <c r="AD35" s="26"/>
      <c r="AE35" s="26"/>
      <c r="AF35" s="26"/>
      <c r="AG35" s="26"/>
      <c r="AH35" s="26"/>
      <c r="AI35" s="26"/>
      <c r="AJ35" s="26"/>
      <c r="AK35" s="291">
        <f>SUM(AK26:AK33)</f>
        <v>0</v>
      </c>
      <c r="AL35" s="290"/>
      <c r="AM35" s="290"/>
      <c r="AN35" s="290"/>
      <c r="AO35" s="292"/>
      <c r="AP35" s="24"/>
      <c r="AQ35" s="24"/>
      <c r="AR35" s="20"/>
    </row>
    <row r="36" spans="2:44" s="1" customFormat="1" ht="6.95" customHeight="1">
      <c r="B36" s="20"/>
      <c r="AR36" s="20"/>
    </row>
    <row r="37" spans="2:44" s="1" customFormat="1" ht="6.95" customHeight="1">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0"/>
    </row>
    <row r="41" spans="2:44" s="1" customFormat="1" ht="6.95" customHeight="1">
      <c r="B41" s="30"/>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20"/>
    </row>
    <row r="42" spans="2:44" s="1" customFormat="1" ht="24.95" customHeight="1">
      <c r="B42" s="20"/>
      <c r="C42" s="12" t="s">
        <v>50</v>
      </c>
      <c r="AR42" s="20"/>
    </row>
    <row r="43" spans="2:44" s="1" customFormat="1" ht="6.95" customHeight="1">
      <c r="B43" s="20"/>
      <c r="AR43" s="20"/>
    </row>
    <row r="44" spans="2:44" s="1" customFormat="1" ht="12" customHeight="1">
      <c r="B44" s="20"/>
      <c r="C44" s="17" t="s">
        <v>14</v>
      </c>
      <c r="L44" s="1" t="str">
        <f>K5</f>
        <v>17_397</v>
      </c>
      <c r="AR44" s="20"/>
    </row>
    <row r="45" spans="2:44" s="3" customFormat="1" ht="36.95" customHeight="1">
      <c r="B45" s="32"/>
      <c r="C45" s="33" t="s">
        <v>17</v>
      </c>
      <c r="L45" s="301" t="str">
        <f>K6</f>
        <v>UL-ČNB_Přepojení vnitřní kanalizace na veřejnou kanalizaci s vyřazením MČOV</v>
      </c>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R45" s="32"/>
    </row>
    <row r="46" spans="2:44" s="1" customFormat="1" ht="6.95" customHeight="1">
      <c r="B46" s="20"/>
      <c r="AR46" s="20"/>
    </row>
    <row r="47" spans="2:44" s="1" customFormat="1" ht="12" customHeight="1">
      <c r="B47" s="20"/>
      <c r="C47" s="17" t="s">
        <v>21</v>
      </c>
      <c r="L47" s="34" t="str">
        <f>IF(K8="","",K8)</f>
        <v>Ústí nad Labem</v>
      </c>
      <c r="AI47" s="17" t="s">
        <v>23</v>
      </c>
      <c r="AM47" s="303" t="str">
        <f>IF(AN8="","",AN8)</f>
        <v>Vyplň údaj</v>
      </c>
      <c r="AN47" s="303"/>
      <c r="AR47" s="20"/>
    </row>
    <row r="48" spans="2:44" s="1" customFormat="1" ht="6.95" customHeight="1">
      <c r="B48" s="20"/>
      <c r="AR48" s="20"/>
    </row>
    <row r="49" spans="2:56" s="1" customFormat="1" ht="13.7" customHeight="1">
      <c r="B49" s="20"/>
      <c r="C49" s="17" t="s">
        <v>24</v>
      </c>
      <c r="L49" s="1" t="str">
        <f>IF(E11="","",E11)</f>
        <v>Česká národní banka, Praha</v>
      </c>
      <c r="AI49" s="17" t="s">
        <v>30</v>
      </c>
      <c r="AM49" s="299" t="str">
        <f>IF(E17="","",E17)</f>
        <v>AZ Consult spol. s r.o.</v>
      </c>
      <c r="AN49" s="300"/>
      <c r="AO49" s="300"/>
      <c r="AP49" s="300"/>
      <c r="AR49" s="20"/>
      <c r="AS49" s="295" t="s">
        <v>51</v>
      </c>
      <c r="AT49" s="296"/>
      <c r="AU49" s="35"/>
      <c r="AV49" s="35"/>
      <c r="AW49" s="35"/>
      <c r="AX49" s="35"/>
      <c r="AY49" s="35"/>
      <c r="AZ49" s="35"/>
      <c r="BA49" s="35"/>
      <c r="BB49" s="35"/>
      <c r="BC49" s="35"/>
      <c r="BD49" s="36"/>
    </row>
    <row r="50" spans="2:56" s="1" customFormat="1" ht="13.7" customHeight="1">
      <c r="B50" s="20"/>
      <c r="C50" s="17" t="s">
        <v>28</v>
      </c>
      <c r="L50" s="1" t="str">
        <f>IF(E14="Vyplň údaj","",E14)</f>
        <v/>
      </c>
      <c r="AI50" s="17" t="s">
        <v>33</v>
      </c>
      <c r="AM50" s="299" t="str">
        <f>IF(E20="","",E20)</f>
        <v>Dagmar Sedláčková</v>
      </c>
      <c r="AN50" s="300"/>
      <c r="AO50" s="300"/>
      <c r="AP50" s="300"/>
      <c r="AR50" s="20"/>
      <c r="AS50" s="297"/>
      <c r="AT50" s="298"/>
      <c r="AU50" s="37"/>
      <c r="AV50" s="37"/>
      <c r="AW50" s="37"/>
      <c r="AX50" s="37"/>
      <c r="AY50" s="37"/>
      <c r="AZ50" s="37"/>
      <c r="BA50" s="37"/>
      <c r="BB50" s="37"/>
      <c r="BC50" s="37"/>
      <c r="BD50" s="38"/>
    </row>
    <row r="51" spans="2:56" s="1" customFormat="1" ht="10.9" customHeight="1">
      <c r="B51" s="20"/>
      <c r="AR51" s="20"/>
      <c r="AS51" s="297"/>
      <c r="AT51" s="298"/>
      <c r="AU51" s="37"/>
      <c r="AV51" s="37"/>
      <c r="AW51" s="37"/>
      <c r="AX51" s="37"/>
      <c r="AY51" s="37"/>
      <c r="AZ51" s="37"/>
      <c r="BA51" s="37"/>
      <c r="BB51" s="37"/>
      <c r="BC51" s="37"/>
      <c r="BD51" s="38"/>
    </row>
    <row r="52" spans="2:56" s="1" customFormat="1" ht="29.25" customHeight="1">
      <c r="B52" s="20"/>
      <c r="C52" s="284" t="s">
        <v>52</v>
      </c>
      <c r="D52" s="285"/>
      <c r="E52" s="285"/>
      <c r="F52" s="285"/>
      <c r="G52" s="285"/>
      <c r="H52" s="39"/>
      <c r="I52" s="286" t="s">
        <v>53</v>
      </c>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7" t="s">
        <v>54</v>
      </c>
      <c r="AH52" s="285"/>
      <c r="AI52" s="285"/>
      <c r="AJ52" s="285"/>
      <c r="AK52" s="285"/>
      <c r="AL52" s="285"/>
      <c r="AM52" s="285"/>
      <c r="AN52" s="286" t="s">
        <v>55</v>
      </c>
      <c r="AO52" s="285"/>
      <c r="AP52" s="285"/>
      <c r="AQ52" s="40" t="s">
        <v>56</v>
      </c>
      <c r="AR52" s="20"/>
      <c r="AS52" s="41" t="s">
        <v>57</v>
      </c>
      <c r="AT52" s="42" t="s">
        <v>58</v>
      </c>
      <c r="AU52" s="42" t="s">
        <v>59</v>
      </c>
      <c r="AV52" s="42" t="s">
        <v>60</v>
      </c>
      <c r="AW52" s="42" t="s">
        <v>61</v>
      </c>
      <c r="AX52" s="42" t="s">
        <v>62</v>
      </c>
      <c r="AY52" s="42" t="s">
        <v>63</v>
      </c>
      <c r="AZ52" s="42" t="s">
        <v>64</v>
      </c>
      <c r="BA52" s="42" t="s">
        <v>65</v>
      </c>
      <c r="BB52" s="42" t="s">
        <v>66</v>
      </c>
      <c r="BC52" s="42" t="s">
        <v>67</v>
      </c>
      <c r="BD52" s="43" t="s">
        <v>68</v>
      </c>
    </row>
    <row r="53" spans="2:56" s="1" customFormat="1" ht="10.9" customHeight="1">
      <c r="B53" s="20"/>
      <c r="AR53" s="20"/>
      <c r="AS53" s="44"/>
      <c r="AT53" s="35"/>
      <c r="AU53" s="35"/>
      <c r="AV53" s="35"/>
      <c r="AW53" s="35"/>
      <c r="AX53" s="35"/>
      <c r="AY53" s="35"/>
      <c r="AZ53" s="35"/>
      <c r="BA53" s="35"/>
      <c r="BB53" s="35"/>
      <c r="BC53" s="35"/>
      <c r="BD53" s="36"/>
    </row>
    <row r="54" spans="2:90" s="4" customFormat="1" ht="32.45" customHeight="1">
      <c r="B54" s="45"/>
      <c r="C54" s="46" t="s">
        <v>69</v>
      </c>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293">
        <f>ROUND(SUM(AG55:AG56),2)</f>
        <v>0</v>
      </c>
      <c r="AH54" s="293"/>
      <c r="AI54" s="293"/>
      <c r="AJ54" s="293"/>
      <c r="AK54" s="293"/>
      <c r="AL54" s="293"/>
      <c r="AM54" s="293"/>
      <c r="AN54" s="294">
        <f>SUM(AG54,AT54)</f>
        <v>0</v>
      </c>
      <c r="AO54" s="294"/>
      <c r="AP54" s="294"/>
      <c r="AQ54" s="48" t="s">
        <v>3</v>
      </c>
      <c r="AR54" s="45"/>
      <c r="AS54" s="49">
        <f>ROUND(SUM(AS55:AS56),2)</f>
        <v>0</v>
      </c>
      <c r="AT54" s="50">
        <f>ROUND(SUM(AV54:AW54),2)</f>
        <v>0</v>
      </c>
      <c r="AU54" s="51">
        <f>ROUND(SUM(AU55:AU56),5)</f>
        <v>0</v>
      </c>
      <c r="AV54" s="50">
        <f>ROUND(AZ54*L29,2)</f>
        <v>0</v>
      </c>
      <c r="AW54" s="50">
        <f>ROUND(BA54*L30,2)</f>
        <v>0</v>
      </c>
      <c r="AX54" s="50">
        <f>ROUND(BB54*L29,2)</f>
        <v>0</v>
      </c>
      <c r="AY54" s="50">
        <f>ROUND(BC54*L30,2)</f>
        <v>0</v>
      </c>
      <c r="AZ54" s="50">
        <f>ROUND(SUM(AZ55:AZ56),2)</f>
        <v>0</v>
      </c>
      <c r="BA54" s="50">
        <f>ROUND(SUM(BA55:BA56),2)</f>
        <v>0</v>
      </c>
      <c r="BB54" s="50">
        <f>ROUND(SUM(BB55:BB56),2)</f>
        <v>0</v>
      </c>
      <c r="BC54" s="50">
        <f>ROUND(SUM(BC55:BC56),2)</f>
        <v>0</v>
      </c>
      <c r="BD54" s="52">
        <f>ROUND(SUM(BD55:BD56),2)</f>
        <v>0</v>
      </c>
      <c r="BS54" s="53" t="s">
        <v>70</v>
      </c>
      <c r="BT54" s="53" t="s">
        <v>71</v>
      </c>
      <c r="BU54" s="54" t="s">
        <v>72</v>
      </c>
      <c r="BV54" s="53" t="s">
        <v>73</v>
      </c>
      <c r="BW54" s="53" t="s">
        <v>5</v>
      </c>
      <c r="BX54" s="53" t="s">
        <v>74</v>
      </c>
      <c r="CL54" s="53" t="s">
        <v>3</v>
      </c>
    </row>
    <row r="55" spans="1:91" s="5" customFormat="1" ht="16.5" customHeight="1">
      <c r="A55" s="55" t="s">
        <v>75</v>
      </c>
      <c r="B55" s="56"/>
      <c r="C55" s="57"/>
      <c r="D55" s="281" t="s">
        <v>76</v>
      </c>
      <c r="E55" s="281"/>
      <c r="F55" s="281"/>
      <c r="G55" s="281"/>
      <c r="H55" s="281"/>
      <c r="I55" s="58"/>
      <c r="J55" s="281" t="s">
        <v>77</v>
      </c>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79">
        <f>'01 - Kanalizace'!J30</f>
        <v>0</v>
      </c>
      <c r="AH55" s="280"/>
      <c r="AI55" s="280"/>
      <c r="AJ55" s="280"/>
      <c r="AK55" s="280"/>
      <c r="AL55" s="280"/>
      <c r="AM55" s="280"/>
      <c r="AN55" s="279">
        <f>SUM(AG55,AT55)</f>
        <v>0</v>
      </c>
      <c r="AO55" s="280"/>
      <c r="AP55" s="280"/>
      <c r="AQ55" s="59" t="s">
        <v>78</v>
      </c>
      <c r="AR55" s="56"/>
      <c r="AS55" s="60">
        <v>0</v>
      </c>
      <c r="AT55" s="61">
        <f>ROUND(SUM(AV55:AW55),2)</f>
        <v>0</v>
      </c>
      <c r="AU55" s="62">
        <f>'01 - Kanalizace'!P89</f>
        <v>0</v>
      </c>
      <c r="AV55" s="61">
        <f>'01 - Kanalizace'!J33</f>
        <v>0</v>
      </c>
      <c r="AW55" s="61">
        <f>'01 - Kanalizace'!J34</f>
        <v>0</v>
      </c>
      <c r="AX55" s="61">
        <f>'01 - Kanalizace'!J35</f>
        <v>0</v>
      </c>
      <c r="AY55" s="61">
        <f>'01 - Kanalizace'!J36</f>
        <v>0</v>
      </c>
      <c r="AZ55" s="61">
        <f>'01 - Kanalizace'!F33</f>
        <v>0</v>
      </c>
      <c r="BA55" s="61">
        <f>'01 - Kanalizace'!F34</f>
        <v>0</v>
      </c>
      <c r="BB55" s="61">
        <f>'01 - Kanalizace'!F35</f>
        <v>0</v>
      </c>
      <c r="BC55" s="61">
        <f>'01 - Kanalizace'!F36</f>
        <v>0</v>
      </c>
      <c r="BD55" s="63">
        <f>'01 - Kanalizace'!F37</f>
        <v>0</v>
      </c>
      <c r="BT55" s="64" t="s">
        <v>79</v>
      </c>
      <c r="BV55" s="64" t="s">
        <v>73</v>
      </c>
      <c r="BW55" s="64" t="s">
        <v>80</v>
      </c>
      <c r="BX55" s="64" t="s">
        <v>5</v>
      </c>
      <c r="CL55" s="64" t="s">
        <v>3</v>
      </c>
      <c r="CM55" s="64" t="s">
        <v>81</v>
      </c>
    </row>
    <row r="56" spans="1:91" s="5" customFormat="1" ht="16.5" customHeight="1">
      <c r="A56" s="55" t="s">
        <v>75</v>
      </c>
      <c r="B56" s="56"/>
      <c r="C56" s="57"/>
      <c r="D56" s="281" t="s">
        <v>82</v>
      </c>
      <c r="E56" s="281"/>
      <c r="F56" s="281"/>
      <c r="G56" s="281"/>
      <c r="H56" s="281"/>
      <c r="I56" s="58"/>
      <c r="J56" s="281" t="s">
        <v>83</v>
      </c>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79">
        <f>'VON - Vedlejší a ostatní ...'!J30</f>
        <v>0</v>
      </c>
      <c r="AH56" s="280"/>
      <c r="AI56" s="280"/>
      <c r="AJ56" s="280"/>
      <c r="AK56" s="280"/>
      <c r="AL56" s="280"/>
      <c r="AM56" s="280"/>
      <c r="AN56" s="279">
        <f>SUM(AG56,AT56)</f>
        <v>0</v>
      </c>
      <c r="AO56" s="280"/>
      <c r="AP56" s="280"/>
      <c r="AQ56" s="59" t="s">
        <v>82</v>
      </c>
      <c r="AR56" s="56"/>
      <c r="AS56" s="65">
        <v>0</v>
      </c>
      <c r="AT56" s="66">
        <f>ROUND(SUM(AV56:AW56),2)</f>
        <v>0</v>
      </c>
      <c r="AU56" s="67">
        <f>'VON - Vedlejší a ostatní ...'!P83</f>
        <v>0</v>
      </c>
      <c r="AV56" s="66">
        <f>'VON - Vedlejší a ostatní ...'!J33</f>
        <v>0</v>
      </c>
      <c r="AW56" s="66">
        <f>'VON - Vedlejší a ostatní ...'!J34</f>
        <v>0</v>
      </c>
      <c r="AX56" s="66">
        <f>'VON - Vedlejší a ostatní ...'!J35</f>
        <v>0</v>
      </c>
      <c r="AY56" s="66">
        <f>'VON - Vedlejší a ostatní ...'!J36</f>
        <v>0</v>
      </c>
      <c r="AZ56" s="66">
        <f>'VON - Vedlejší a ostatní ...'!F33</f>
        <v>0</v>
      </c>
      <c r="BA56" s="66">
        <f>'VON - Vedlejší a ostatní ...'!F34</f>
        <v>0</v>
      </c>
      <c r="BB56" s="66">
        <f>'VON - Vedlejší a ostatní ...'!F35</f>
        <v>0</v>
      </c>
      <c r="BC56" s="66">
        <f>'VON - Vedlejší a ostatní ...'!F36</f>
        <v>0</v>
      </c>
      <c r="BD56" s="68">
        <f>'VON - Vedlejší a ostatní ...'!F37</f>
        <v>0</v>
      </c>
      <c r="BT56" s="64" t="s">
        <v>79</v>
      </c>
      <c r="BV56" s="64" t="s">
        <v>73</v>
      </c>
      <c r="BW56" s="64" t="s">
        <v>84</v>
      </c>
      <c r="BX56" s="64" t="s">
        <v>5</v>
      </c>
      <c r="CL56" s="64" t="s">
        <v>3</v>
      </c>
      <c r="CM56" s="64" t="s">
        <v>81</v>
      </c>
    </row>
    <row r="57" spans="2:44" s="1" customFormat="1" ht="30" customHeight="1">
      <c r="B57" s="20"/>
      <c r="AR57" s="20"/>
    </row>
    <row r="58" spans="2:44" s="1" customFormat="1" ht="6.95" customHeight="1">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0"/>
    </row>
  </sheetData>
  <sheetProtection password="C772" sheet="1" objects="1" scenarios="1"/>
  <mergeCells count="46">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 ref="L30:P30"/>
    <mergeCell ref="AR2:BE2"/>
    <mergeCell ref="K5:AO5"/>
    <mergeCell ref="K6:AO6"/>
    <mergeCell ref="E14:AJ14"/>
    <mergeCell ref="E23:AN23"/>
    <mergeCell ref="AG54:AM54"/>
    <mergeCell ref="AN54:AP54"/>
    <mergeCell ref="AN55:AP55"/>
    <mergeCell ref="AS49:AT51"/>
    <mergeCell ref="AM50:AP50"/>
    <mergeCell ref="AM49:AP49"/>
    <mergeCell ref="L33:P33"/>
    <mergeCell ref="C52:G52"/>
    <mergeCell ref="I52:AF52"/>
    <mergeCell ref="AG52:AM52"/>
    <mergeCell ref="AN52:AP52"/>
    <mergeCell ref="W33:AE33"/>
    <mergeCell ref="AK33:AO33"/>
    <mergeCell ref="X35:AB35"/>
    <mergeCell ref="AK35:AO35"/>
    <mergeCell ref="L45:AO45"/>
    <mergeCell ref="AM47:AN47"/>
    <mergeCell ref="AG55:AM55"/>
    <mergeCell ref="D55:H55"/>
    <mergeCell ref="J55:AF55"/>
    <mergeCell ref="AN56:AP56"/>
    <mergeCell ref="AG56:AM56"/>
    <mergeCell ref="D56:H56"/>
    <mergeCell ref="J56:AF56"/>
  </mergeCells>
  <hyperlinks>
    <hyperlink ref="A55" location="'01 - Kanalizace'!C2" display="/"/>
    <hyperlink ref="A56"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14"/>
  <sheetViews>
    <sheetView showGridLines="0" workbookViewId="0" topLeftCell="A1">
      <selection activeCell="E18" sqref="E18:H18"/>
    </sheetView>
  </sheetViews>
  <sheetFormatPr defaultColWidth="9.140625" defaultRowHeight="12"/>
  <cols>
    <col min="1" max="1" width="8.28125" style="148" customWidth="1"/>
    <col min="2" max="2" width="1.7109375" style="148" customWidth="1"/>
    <col min="3" max="3" width="4.140625" style="148" customWidth="1"/>
    <col min="4" max="4" width="4.28125" style="148" customWidth="1"/>
    <col min="5" max="5" width="17.140625" style="148" customWidth="1"/>
    <col min="6" max="6" width="100.8515625" style="148" customWidth="1"/>
    <col min="7" max="7" width="8.7109375" style="148" customWidth="1"/>
    <col min="8" max="8" width="11.140625" style="148" customWidth="1"/>
    <col min="9" max="9" width="14.140625" style="148" customWidth="1"/>
    <col min="10" max="10" width="23.421875" style="148" customWidth="1"/>
    <col min="11" max="11" width="15.421875" style="148" customWidth="1"/>
    <col min="12" max="12" width="9.28125" style="148" customWidth="1"/>
    <col min="13" max="13" width="10.8515625" style="148" hidden="1" customWidth="1"/>
    <col min="14" max="14" width="9.28125" style="148" hidden="1" customWidth="1"/>
    <col min="15" max="20" width="14.140625" style="148" hidden="1" customWidth="1"/>
    <col min="21" max="21" width="16.28125" style="148" hidden="1" customWidth="1"/>
    <col min="22" max="22" width="12.28125" style="148" customWidth="1"/>
    <col min="23" max="23" width="16.28125" style="148" customWidth="1"/>
    <col min="24" max="24" width="12.28125" style="148" customWidth="1"/>
    <col min="25" max="25" width="15.00390625" style="148" customWidth="1"/>
    <col min="26" max="26" width="11.00390625" style="148" customWidth="1"/>
    <col min="27" max="27" width="15.00390625" style="148" customWidth="1"/>
    <col min="28" max="28" width="16.28125" style="148" customWidth="1"/>
    <col min="29" max="29" width="11.00390625" style="148" customWidth="1"/>
    <col min="30" max="30" width="15.00390625" style="148" customWidth="1"/>
    <col min="31" max="31" width="16.28125" style="148" customWidth="1"/>
    <col min="32" max="43" width="9.28125" style="148" customWidth="1"/>
    <col min="44" max="65" width="9.28125" style="148" hidden="1" customWidth="1"/>
    <col min="66" max="16384" width="9.28125" style="148" customWidth="1"/>
  </cols>
  <sheetData>
    <row r="1" ht="12"/>
    <row r="2" spans="12:56" ht="36.95" customHeight="1">
      <c r="L2" s="320" t="s">
        <v>6</v>
      </c>
      <c r="M2" s="321"/>
      <c r="N2" s="321"/>
      <c r="O2" s="321"/>
      <c r="P2" s="321"/>
      <c r="Q2" s="321"/>
      <c r="R2" s="321"/>
      <c r="S2" s="321"/>
      <c r="T2" s="321"/>
      <c r="U2" s="321"/>
      <c r="V2" s="321"/>
      <c r="AT2" s="149" t="s">
        <v>80</v>
      </c>
      <c r="AZ2" s="150" t="s">
        <v>85</v>
      </c>
      <c r="BA2" s="150" t="s">
        <v>86</v>
      </c>
      <c r="BB2" s="150" t="s">
        <v>87</v>
      </c>
      <c r="BC2" s="150" t="s">
        <v>88</v>
      </c>
      <c r="BD2" s="150" t="s">
        <v>81</v>
      </c>
    </row>
    <row r="3" spans="2:56" ht="6.95" customHeight="1">
      <c r="B3" s="151"/>
      <c r="C3" s="152"/>
      <c r="D3" s="152"/>
      <c r="E3" s="152"/>
      <c r="F3" s="152"/>
      <c r="G3" s="152"/>
      <c r="H3" s="152"/>
      <c r="I3" s="152"/>
      <c r="J3" s="152"/>
      <c r="K3" s="152"/>
      <c r="L3" s="153"/>
      <c r="AT3" s="149" t="s">
        <v>81</v>
      </c>
      <c r="AZ3" s="150" t="s">
        <v>89</v>
      </c>
      <c r="BA3" s="150" t="s">
        <v>90</v>
      </c>
      <c r="BB3" s="150" t="s">
        <v>87</v>
      </c>
      <c r="BC3" s="150" t="s">
        <v>91</v>
      </c>
      <c r="BD3" s="150" t="s">
        <v>81</v>
      </c>
    </row>
    <row r="4" spans="2:56" ht="24.95" customHeight="1">
      <c r="B4" s="153"/>
      <c r="D4" s="154" t="s">
        <v>92</v>
      </c>
      <c r="L4" s="153"/>
      <c r="M4" s="155" t="s">
        <v>11</v>
      </c>
      <c r="AT4" s="149" t="s">
        <v>4</v>
      </c>
      <c r="AZ4" s="150" t="s">
        <v>93</v>
      </c>
      <c r="BA4" s="150" t="s">
        <v>94</v>
      </c>
      <c r="BB4" s="150" t="s">
        <v>87</v>
      </c>
      <c r="BC4" s="150" t="s">
        <v>95</v>
      </c>
      <c r="BD4" s="150" t="s">
        <v>81</v>
      </c>
    </row>
    <row r="5" spans="2:56" ht="6.95" customHeight="1">
      <c r="B5" s="153"/>
      <c r="L5" s="153"/>
      <c r="AZ5" s="150" t="s">
        <v>48</v>
      </c>
      <c r="BA5" s="150" t="s">
        <v>96</v>
      </c>
      <c r="BB5" s="150" t="s">
        <v>87</v>
      </c>
      <c r="BC5" s="150" t="s">
        <v>97</v>
      </c>
      <c r="BD5" s="150" t="s">
        <v>81</v>
      </c>
    </row>
    <row r="6" spans="2:56" ht="12" customHeight="1">
      <c r="B6" s="153"/>
      <c r="D6" s="156" t="s">
        <v>17</v>
      </c>
      <c r="L6" s="153"/>
      <c r="AZ6" s="150" t="s">
        <v>98</v>
      </c>
      <c r="BA6" s="150" t="s">
        <v>99</v>
      </c>
      <c r="BB6" s="150" t="s">
        <v>87</v>
      </c>
      <c r="BC6" s="150" t="s">
        <v>100</v>
      </c>
      <c r="BD6" s="150" t="s">
        <v>81</v>
      </c>
    </row>
    <row r="7" spans="2:12" ht="16.5" customHeight="1">
      <c r="B7" s="153"/>
      <c r="E7" s="318" t="str">
        <f>'Rekapitulace stavby'!K6</f>
        <v>UL-ČNB_Přepojení vnitřní kanalizace na veřejnou kanalizaci s vyřazením MČOV</v>
      </c>
      <c r="F7" s="319"/>
      <c r="G7" s="319"/>
      <c r="H7" s="319"/>
      <c r="L7" s="153"/>
    </row>
    <row r="8" spans="2:12" s="158" customFormat="1" ht="12" customHeight="1">
      <c r="B8" s="157"/>
      <c r="D8" s="156" t="s">
        <v>101</v>
      </c>
      <c r="L8" s="157"/>
    </row>
    <row r="9" spans="2:12" s="158" customFormat="1" ht="36.95" customHeight="1">
      <c r="B9" s="157"/>
      <c r="E9" s="316" t="s">
        <v>102</v>
      </c>
      <c r="F9" s="317"/>
      <c r="G9" s="317"/>
      <c r="H9" s="317"/>
      <c r="L9" s="157"/>
    </row>
    <row r="10" spans="2:12" s="158" customFormat="1" ht="12">
      <c r="B10" s="157"/>
      <c r="L10" s="157"/>
    </row>
    <row r="11" spans="2:12" s="158" customFormat="1" ht="12" customHeight="1">
      <c r="B11" s="157"/>
      <c r="D11" s="156" t="s">
        <v>19</v>
      </c>
      <c r="F11" s="149" t="s">
        <v>3</v>
      </c>
      <c r="I11" s="156" t="s">
        <v>20</v>
      </c>
      <c r="J11" s="149" t="s">
        <v>3</v>
      </c>
      <c r="L11" s="157"/>
    </row>
    <row r="12" spans="2:12" s="158" customFormat="1" ht="12" customHeight="1">
      <c r="B12" s="157"/>
      <c r="D12" s="156" t="s">
        <v>21</v>
      </c>
      <c r="F12" s="149" t="s">
        <v>103</v>
      </c>
      <c r="I12" s="156" t="s">
        <v>23</v>
      </c>
      <c r="J12" s="159" t="str">
        <f>'Rekapitulace stavby'!AN8</f>
        <v>Vyplň údaj</v>
      </c>
      <c r="L12" s="157"/>
    </row>
    <row r="13" spans="2:12" s="158" customFormat="1" ht="10.9" customHeight="1">
      <c r="B13" s="157"/>
      <c r="L13" s="157"/>
    </row>
    <row r="14" spans="2:12" s="158" customFormat="1" ht="12" customHeight="1">
      <c r="B14" s="157"/>
      <c r="D14" s="156" t="s">
        <v>24</v>
      </c>
      <c r="I14" s="156" t="s">
        <v>25</v>
      </c>
      <c r="J14" s="149" t="str">
        <f>IF('Rekapitulace stavby'!AN10="","",'Rekapitulace stavby'!AN10)</f>
        <v/>
      </c>
      <c r="L14" s="157"/>
    </row>
    <row r="15" spans="2:12" s="158" customFormat="1" ht="18" customHeight="1">
      <c r="B15" s="157"/>
      <c r="E15" s="149" t="str">
        <f>IF('Rekapitulace stavby'!E11="","",'Rekapitulace stavby'!E11)</f>
        <v>Česká národní banka, Praha</v>
      </c>
      <c r="I15" s="156" t="s">
        <v>27</v>
      </c>
      <c r="J15" s="149" t="str">
        <f>IF('Rekapitulace stavby'!AN11="","",'Rekapitulace stavby'!AN11)</f>
        <v/>
      </c>
      <c r="L15" s="157"/>
    </row>
    <row r="16" spans="2:12" s="158" customFormat="1" ht="6.95" customHeight="1">
      <c r="B16" s="157"/>
      <c r="L16" s="157"/>
    </row>
    <row r="17" spans="2:12" s="158" customFormat="1" ht="12" customHeight="1">
      <c r="B17" s="157"/>
      <c r="D17" s="156" t="s">
        <v>28</v>
      </c>
      <c r="I17" s="156" t="s">
        <v>25</v>
      </c>
      <c r="J17" s="160" t="str">
        <f>'Rekapitulace stavby'!AN13</f>
        <v>Vyplň údaj</v>
      </c>
      <c r="L17" s="157"/>
    </row>
    <row r="18" spans="2:12" s="158" customFormat="1" ht="18" customHeight="1">
      <c r="B18" s="157"/>
      <c r="E18" s="322" t="str">
        <f>'Rekapitulace stavby'!E14</f>
        <v>Vyplň údaj</v>
      </c>
      <c r="F18" s="323"/>
      <c r="G18" s="323"/>
      <c r="H18" s="323"/>
      <c r="I18" s="156" t="s">
        <v>27</v>
      </c>
      <c r="J18" s="160" t="str">
        <f>'Rekapitulace stavby'!AN14</f>
        <v>Vyplň údaj</v>
      </c>
      <c r="L18" s="157"/>
    </row>
    <row r="19" spans="2:12" s="158" customFormat="1" ht="6.95" customHeight="1">
      <c r="B19" s="157"/>
      <c r="L19" s="157"/>
    </row>
    <row r="20" spans="2:12" s="158" customFormat="1" ht="12" customHeight="1">
      <c r="B20" s="157"/>
      <c r="D20" s="156" t="s">
        <v>30</v>
      </c>
      <c r="I20" s="156" t="s">
        <v>25</v>
      </c>
      <c r="J20" s="149" t="s">
        <v>3</v>
      </c>
      <c r="L20" s="157"/>
    </row>
    <row r="21" spans="2:12" s="158" customFormat="1" ht="18" customHeight="1">
      <c r="B21" s="157"/>
      <c r="E21" s="149" t="s">
        <v>31</v>
      </c>
      <c r="I21" s="156" t="s">
        <v>27</v>
      </c>
      <c r="J21" s="149" t="s">
        <v>3</v>
      </c>
      <c r="L21" s="157"/>
    </row>
    <row r="22" spans="2:12" s="158" customFormat="1" ht="6.95" customHeight="1">
      <c r="B22" s="157"/>
      <c r="L22" s="157"/>
    </row>
    <row r="23" spans="2:12" s="158" customFormat="1" ht="12" customHeight="1">
      <c r="B23" s="157"/>
      <c r="D23" s="156" t="s">
        <v>33</v>
      </c>
      <c r="I23" s="156" t="s">
        <v>25</v>
      </c>
      <c r="J23" s="149" t="s">
        <v>3</v>
      </c>
      <c r="L23" s="157"/>
    </row>
    <row r="24" spans="2:12" s="158" customFormat="1" ht="18" customHeight="1">
      <c r="B24" s="157"/>
      <c r="E24" s="149" t="s">
        <v>34</v>
      </c>
      <c r="I24" s="156" t="s">
        <v>27</v>
      </c>
      <c r="J24" s="149" t="s">
        <v>3</v>
      </c>
      <c r="L24" s="157"/>
    </row>
    <row r="25" spans="2:12" s="158" customFormat="1" ht="6.95" customHeight="1">
      <c r="B25" s="157"/>
      <c r="L25" s="157"/>
    </row>
    <row r="26" spans="2:12" s="158" customFormat="1" ht="12" customHeight="1">
      <c r="B26" s="157"/>
      <c r="D26" s="156" t="s">
        <v>35</v>
      </c>
      <c r="L26" s="157"/>
    </row>
    <row r="27" spans="2:12" s="162" customFormat="1" ht="16.5" customHeight="1">
      <c r="B27" s="161"/>
      <c r="E27" s="324" t="s">
        <v>3</v>
      </c>
      <c r="F27" s="324"/>
      <c r="G27" s="324"/>
      <c r="H27" s="324"/>
      <c r="L27" s="161"/>
    </row>
    <row r="28" spans="2:12" s="158" customFormat="1" ht="6.95" customHeight="1">
      <c r="B28" s="157"/>
      <c r="L28" s="157"/>
    </row>
    <row r="29" spans="2:12" s="158" customFormat="1" ht="6.95" customHeight="1">
      <c r="B29" s="157"/>
      <c r="D29" s="163"/>
      <c r="E29" s="163"/>
      <c r="F29" s="163"/>
      <c r="G29" s="163"/>
      <c r="H29" s="163"/>
      <c r="I29" s="163"/>
      <c r="J29" s="163"/>
      <c r="K29" s="163"/>
      <c r="L29" s="157"/>
    </row>
    <row r="30" spans="2:12" s="158" customFormat="1" ht="25.35" customHeight="1">
      <c r="B30" s="157"/>
      <c r="D30" s="164" t="s">
        <v>37</v>
      </c>
      <c r="J30" s="165">
        <f>ROUND(J89,2)</f>
        <v>0</v>
      </c>
      <c r="L30" s="157"/>
    </row>
    <row r="31" spans="2:12" s="158" customFormat="1" ht="6.95" customHeight="1">
      <c r="B31" s="157"/>
      <c r="D31" s="163"/>
      <c r="E31" s="163"/>
      <c r="F31" s="163"/>
      <c r="G31" s="163"/>
      <c r="H31" s="163"/>
      <c r="I31" s="163"/>
      <c r="J31" s="163"/>
      <c r="K31" s="163"/>
      <c r="L31" s="157"/>
    </row>
    <row r="32" spans="2:12" s="158" customFormat="1" ht="14.45" customHeight="1">
      <c r="B32" s="157"/>
      <c r="F32" s="166" t="s">
        <v>39</v>
      </c>
      <c r="I32" s="166" t="s">
        <v>38</v>
      </c>
      <c r="J32" s="166" t="s">
        <v>40</v>
      </c>
      <c r="L32" s="157"/>
    </row>
    <row r="33" spans="2:12" s="158" customFormat="1" ht="14.45" customHeight="1">
      <c r="B33" s="157"/>
      <c r="D33" s="156" t="s">
        <v>41</v>
      </c>
      <c r="E33" s="156" t="s">
        <v>42</v>
      </c>
      <c r="F33" s="167">
        <f>ROUND((SUM(BE89:BE313)),2)</f>
        <v>0</v>
      </c>
      <c r="I33" s="168">
        <v>0.21</v>
      </c>
      <c r="J33" s="167">
        <f>ROUND(((SUM(BE89:BE313))*I33),2)</f>
        <v>0</v>
      </c>
      <c r="L33" s="157"/>
    </row>
    <row r="34" spans="2:12" s="158" customFormat="1" ht="14.45" customHeight="1">
      <c r="B34" s="157"/>
      <c r="E34" s="156" t="s">
        <v>43</v>
      </c>
      <c r="F34" s="167">
        <f>ROUND((SUM(BF89:BF313)),2)</f>
        <v>0</v>
      </c>
      <c r="I34" s="168">
        <v>0.15</v>
      </c>
      <c r="J34" s="167">
        <f>ROUND(((SUM(BF89:BF313))*I34),2)</f>
        <v>0</v>
      </c>
      <c r="L34" s="157"/>
    </row>
    <row r="35" spans="2:12" s="158" customFormat="1" ht="14.45" customHeight="1" hidden="1">
      <c r="B35" s="157"/>
      <c r="E35" s="156" t="s">
        <v>44</v>
      </c>
      <c r="F35" s="167">
        <f>ROUND((SUM(BG89:BG313)),2)</f>
        <v>0</v>
      </c>
      <c r="I35" s="168">
        <v>0.21</v>
      </c>
      <c r="J35" s="167">
        <f>0</f>
        <v>0</v>
      </c>
      <c r="L35" s="157"/>
    </row>
    <row r="36" spans="2:12" s="158" customFormat="1" ht="14.45" customHeight="1" hidden="1">
      <c r="B36" s="157"/>
      <c r="E36" s="156" t="s">
        <v>45</v>
      </c>
      <c r="F36" s="167">
        <f>ROUND((SUM(BH89:BH313)),2)</f>
        <v>0</v>
      </c>
      <c r="I36" s="168">
        <v>0.15</v>
      </c>
      <c r="J36" s="167">
        <f>0</f>
        <v>0</v>
      </c>
      <c r="L36" s="157"/>
    </row>
    <row r="37" spans="2:12" s="158" customFormat="1" ht="14.45" customHeight="1" hidden="1">
      <c r="B37" s="157"/>
      <c r="E37" s="156" t="s">
        <v>46</v>
      </c>
      <c r="F37" s="167">
        <f>ROUND((SUM(BI89:BI313)),2)</f>
        <v>0</v>
      </c>
      <c r="I37" s="168">
        <v>0</v>
      </c>
      <c r="J37" s="167">
        <f>0</f>
        <v>0</v>
      </c>
      <c r="L37" s="157"/>
    </row>
    <row r="38" spans="2:12" s="158" customFormat="1" ht="6.95" customHeight="1">
      <c r="B38" s="157"/>
      <c r="L38" s="157"/>
    </row>
    <row r="39" spans="2:12" s="158" customFormat="1" ht="25.35" customHeight="1">
      <c r="B39" s="157"/>
      <c r="C39" s="169"/>
      <c r="D39" s="170" t="s">
        <v>47</v>
      </c>
      <c r="E39" s="171"/>
      <c r="F39" s="171"/>
      <c r="G39" s="172" t="s">
        <v>48</v>
      </c>
      <c r="H39" s="173" t="s">
        <v>49</v>
      </c>
      <c r="I39" s="171"/>
      <c r="J39" s="174">
        <f>SUM(J30:J37)</f>
        <v>0</v>
      </c>
      <c r="K39" s="175"/>
      <c r="L39" s="157"/>
    </row>
    <row r="40" spans="2:12" s="158" customFormat="1" ht="14.45" customHeight="1">
      <c r="B40" s="176"/>
      <c r="C40" s="177"/>
      <c r="D40" s="177"/>
      <c r="E40" s="177"/>
      <c r="F40" s="177"/>
      <c r="G40" s="177"/>
      <c r="H40" s="177"/>
      <c r="I40" s="177"/>
      <c r="J40" s="177"/>
      <c r="K40" s="177"/>
      <c r="L40" s="157"/>
    </row>
    <row r="44" spans="2:12" s="158" customFormat="1" ht="6.95" customHeight="1">
      <c r="B44" s="178"/>
      <c r="C44" s="179"/>
      <c r="D44" s="179"/>
      <c r="E44" s="179"/>
      <c r="F44" s="179"/>
      <c r="G44" s="179"/>
      <c r="H44" s="179"/>
      <c r="I44" s="179"/>
      <c r="J44" s="179"/>
      <c r="K44" s="179"/>
      <c r="L44" s="157"/>
    </row>
    <row r="45" spans="2:12" s="158" customFormat="1" ht="24.95" customHeight="1">
      <c r="B45" s="157"/>
      <c r="C45" s="154" t="s">
        <v>104</v>
      </c>
      <c r="L45" s="157"/>
    </row>
    <row r="46" spans="2:12" s="158" customFormat="1" ht="6.95" customHeight="1">
      <c r="B46" s="157"/>
      <c r="L46" s="157"/>
    </row>
    <row r="47" spans="2:12" s="158" customFormat="1" ht="12" customHeight="1">
      <c r="B47" s="157"/>
      <c r="C47" s="156" t="s">
        <v>17</v>
      </c>
      <c r="L47" s="157"/>
    </row>
    <row r="48" spans="2:12" s="158" customFormat="1" ht="16.5" customHeight="1">
      <c r="B48" s="157"/>
      <c r="E48" s="318" t="str">
        <f>E7</f>
        <v>UL-ČNB_Přepojení vnitřní kanalizace na veřejnou kanalizaci s vyřazením MČOV</v>
      </c>
      <c r="F48" s="319"/>
      <c r="G48" s="319"/>
      <c r="H48" s="319"/>
      <c r="L48" s="157"/>
    </row>
    <row r="49" spans="2:12" s="158" customFormat="1" ht="12" customHeight="1">
      <c r="B49" s="157"/>
      <c r="C49" s="156" t="s">
        <v>101</v>
      </c>
      <c r="L49" s="157"/>
    </row>
    <row r="50" spans="2:12" s="158" customFormat="1" ht="16.5" customHeight="1">
      <c r="B50" s="157"/>
      <c r="E50" s="316" t="str">
        <f>E9</f>
        <v>01 - Kanalizace</v>
      </c>
      <c r="F50" s="317"/>
      <c r="G50" s="317"/>
      <c r="H50" s="317"/>
      <c r="L50" s="157"/>
    </row>
    <row r="51" spans="2:12" s="158" customFormat="1" ht="6.95" customHeight="1">
      <c r="B51" s="157"/>
      <c r="L51" s="157"/>
    </row>
    <row r="52" spans="2:12" s="158" customFormat="1" ht="12" customHeight="1">
      <c r="B52" s="157"/>
      <c r="C52" s="156" t="s">
        <v>21</v>
      </c>
      <c r="F52" s="149" t="str">
        <f>F12</f>
        <v xml:space="preserve"> </v>
      </c>
      <c r="I52" s="156" t="s">
        <v>23</v>
      </c>
      <c r="J52" s="159" t="str">
        <f>IF(J12="","",J12)</f>
        <v>Vyplň údaj</v>
      </c>
      <c r="L52" s="157"/>
    </row>
    <row r="53" spans="2:12" s="158" customFormat="1" ht="6.95" customHeight="1">
      <c r="B53" s="157"/>
      <c r="L53" s="157"/>
    </row>
    <row r="54" spans="2:12" s="158" customFormat="1" ht="13.7" customHeight="1">
      <c r="B54" s="157"/>
      <c r="C54" s="156" t="s">
        <v>24</v>
      </c>
      <c r="F54" s="149" t="str">
        <f>E15</f>
        <v>Česká národní banka, Praha</v>
      </c>
      <c r="I54" s="156" t="s">
        <v>30</v>
      </c>
      <c r="J54" s="180" t="str">
        <f>E21</f>
        <v>AZ Consult spol. s r.o.</v>
      </c>
      <c r="L54" s="157"/>
    </row>
    <row r="55" spans="2:12" s="158" customFormat="1" ht="13.7" customHeight="1">
      <c r="B55" s="157"/>
      <c r="C55" s="156" t="s">
        <v>28</v>
      </c>
      <c r="F55" s="149" t="str">
        <f>IF(E18="","",E18)</f>
        <v>Vyplň údaj</v>
      </c>
      <c r="I55" s="156" t="s">
        <v>33</v>
      </c>
      <c r="J55" s="180" t="str">
        <f>E24</f>
        <v>Dagmar Sedláčková</v>
      </c>
      <c r="L55" s="157"/>
    </row>
    <row r="56" spans="2:12" s="158" customFormat="1" ht="10.35" customHeight="1">
      <c r="B56" s="157"/>
      <c r="L56" s="157"/>
    </row>
    <row r="57" spans="2:12" s="158" customFormat="1" ht="29.25" customHeight="1">
      <c r="B57" s="157"/>
      <c r="C57" s="181" t="s">
        <v>105</v>
      </c>
      <c r="D57" s="169"/>
      <c r="E57" s="169"/>
      <c r="F57" s="169"/>
      <c r="G57" s="169"/>
      <c r="H57" s="169"/>
      <c r="I57" s="169"/>
      <c r="J57" s="182" t="s">
        <v>106</v>
      </c>
      <c r="K57" s="169"/>
      <c r="L57" s="157"/>
    </row>
    <row r="58" spans="2:12" s="158" customFormat="1" ht="10.35" customHeight="1">
      <c r="B58" s="157"/>
      <c r="L58" s="157"/>
    </row>
    <row r="59" spans="2:47" s="158" customFormat="1" ht="22.9" customHeight="1">
      <c r="B59" s="157"/>
      <c r="C59" s="183" t="s">
        <v>69</v>
      </c>
      <c r="J59" s="165">
        <f>J89</f>
        <v>0</v>
      </c>
      <c r="L59" s="157"/>
      <c r="AU59" s="149" t="s">
        <v>107</v>
      </c>
    </row>
    <row r="60" spans="2:12" s="185" customFormat="1" ht="24.95" customHeight="1">
      <c r="B60" s="184"/>
      <c r="D60" s="186" t="s">
        <v>108</v>
      </c>
      <c r="E60" s="187"/>
      <c r="F60" s="187"/>
      <c r="G60" s="187"/>
      <c r="H60" s="187"/>
      <c r="I60" s="187"/>
      <c r="J60" s="188">
        <f>J90</f>
        <v>0</v>
      </c>
      <c r="L60" s="184"/>
    </row>
    <row r="61" spans="2:12" s="190" customFormat="1" ht="19.9" customHeight="1">
      <c r="B61" s="189"/>
      <c r="D61" s="191" t="s">
        <v>109</v>
      </c>
      <c r="E61" s="192"/>
      <c r="F61" s="192"/>
      <c r="G61" s="192"/>
      <c r="H61" s="192"/>
      <c r="I61" s="192"/>
      <c r="J61" s="193">
        <f>J91</f>
        <v>0</v>
      </c>
      <c r="L61" s="189"/>
    </row>
    <row r="62" spans="2:12" s="190" customFormat="1" ht="19.9" customHeight="1">
      <c r="B62" s="189"/>
      <c r="D62" s="191" t="s">
        <v>110</v>
      </c>
      <c r="E62" s="192"/>
      <c r="F62" s="192"/>
      <c r="G62" s="192"/>
      <c r="H62" s="192"/>
      <c r="I62" s="192"/>
      <c r="J62" s="193">
        <f>J168</f>
        <v>0</v>
      </c>
      <c r="L62" s="189"/>
    </row>
    <row r="63" spans="2:12" s="190" customFormat="1" ht="19.9" customHeight="1">
      <c r="B63" s="189"/>
      <c r="D63" s="191" t="s">
        <v>111</v>
      </c>
      <c r="E63" s="192"/>
      <c r="F63" s="192"/>
      <c r="G63" s="192"/>
      <c r="H63" s="192"/>
      <c r="I63" s="192"/>
      <c r="J63" s="193">
        <f>J171</f>
        <v>0</v>
      </c>
      <c r="L63" s="189"/>
    </row>
    <row r="64" spans="2:12" s="190" customFormat="1" ht="19.9" customHeight="1">
      <c r="B64" s="189"/>
      <c r="D64" s="191" t="s">
        <v>112</v>
      </c>
      <c r="E64" s="192"/>
      <c r="F64" s="192"/>
      <c r="G64" s="192"/>
      <c r="H64" s="192"/>
      <c r="I64" s="192"/>
      <c r="J64" s="193">
        <f>J177</f>
        <v>0</v>
      </c>
      <c r="L64" s="189"/>
    </row>
    <row r="65" spans="2:12" s="190" customFormat="1" ht="19.9" customHeight="1">
      <c r="B65" s="189"/>
      <c r="D65" s="191" t="s">
        <v>113</v>
      </c>
      <c r="E65" s="192"/>
      <c r="F65" s="192"/>
      <c r="G65" s="192"/>
      <c r="H65" s="192"/>
      <c r="I65" s="192"/>
      <c r="J65" s="193">
        <f>J183</f>
        <v>0</v>
      </c>
      <c r="L65" s="189"/>
    </row>
    <row r="66" spans="2:12" s="190" customFormat="1" ht="19.9" customHeight="1">
      <c r="B66" s="189"/>
      <c r="D66" s="191" t="s">
        <v>114</v>
      </c>
      <c r="E66" s="192"/>
      <c r="F66" s="192"/>
      <c r="G66" s="192"/>
      <c r="H66" s="192"/>
      <c r="I66" s="192"/>
      <c r="J66" s="193">
        <f>J198</f>
        <v>0</v>
      </c>
      <c r="L66" s="189"/>
    </row>
    <row r="67" spans="2:12" s="190" customFormat="1" ht="19.9" customHeight="1">
      <c r="B67" s="189"/>
      <c r="D67" s="191" t="s">
        <v>115</v>
      </c>
      <c r="E67" s="192"/>
      <c r="F67" s="192"/>
      <c r="G67" s="192"/>
      <c r="H67" s="192"/>
      <c r="I67" s="192"/>
      <c r="J67" s="193">
        <f>J268</f>
        <v>0</v>
      </c>
      <c r="L67" s="189"/>
    </row>
    <row r="68" spans="2:12" s="190" customFormat="1" ht="19.9" customHeight="1">
      <c r="B68" s="189"/>
      <c r="D68" s="191" t="s">
        <v>116</v>
      </c>
      <c r="E68" s="192"/>
      <c r="F68" s="192"/>
      <c r="G68" s="192"/>
      <c r="H68" s="192"/>
      <c r="I68" s="192"/>
      <c r="J68" s="193">
        <f>J301</f>
        <v>0</v>
      </c>
      <c r="L68" s="189"/>
    </row>
    <row r="69" spans="2:12" s="190" customFormat="1" ht="19.9" customHeight="1">
      <c r="B69" s="189"/>
      <c r="D69" s="191" t="s">
        <v>117</v>
      </c>
      <c r="E69" s="192"/>
      <c r="F69" s="192"/>
      <c r="G69" s="192"/>
      <c r="H69" s="192"/>
      <c r="I69" s="192"/>
      <c r="J69" s="193">
        <f>J309</f>
        <v>0</v>
      </c>
      <c r="L69" s="189"/>
    </row>
    <row r="70" spans="2:12" s="158" customFormat="1" ht="21.75" customHeight="1">
      <c r="B70" s="157"/>
      <c r="L70" s="157"/>
    </row>
    <row r="71" spans="2:12" s="158" customFormat="1" ht="6.95" customHeight="1">
      <c r="B71" s="176"/>
      <c r="C71" s="177"/>
      <c r="D71" s="177"/>
      <c r="E71" s="177"/>
      <c r="F71" s="177"/>
      <c r="G71" s="177"/>
      <c r="H71" s="177"/>
      <c r="I71" s="177"/>
      <c r="J71" s="177"/>
      <c r="K71" s="177"/>
      <c r="L71" s="157"/>
    </row>
    <row r="75" spans="2:12" s="158" customFormat="1" ht="6.95" customHeight="1">
      <c r="B75" s="178"/>
      <c r="C75" s="179"/>
      <c r="D75" s="179"/>
      <c r="E75" s="179"/>
      <c r="F75" s="179"/>
      <c r="G75" s="179"/>
      <c r="H75" s="179"/>
      <c r="I75" s="179"/>
      <c r="J75" s="179"/>
      <c r="K75" s="179"/>
      <c r="L75" s="157"/>
    </row>
    <row r="76" spans="2:12" s="158" customFormat="1" ht="24.95" customHeight="1">
      <c r="B76" s="157"/>
      <c r="C76" s="154" t="s">
        <v>118</v>
      </c>
      <c r="L76" s="157"/>
    </row>
    <row r="77" spans="2:12" s="158" customFormat="1" ht="6.95" customHeight="1">
      <c r="B77" s="157"/>
      <c r="L77" s="157"/>
    </row>
    <row r="78" spans="2:12" s="158" customFormat="1" ht="12" customHeight="1">
      <c r="B78" s="157"/>
      <c r="C78" s="156" t="s">
        <v>17</v>
      </c>
      <c r="L78" s="157"/>
    </row>
    <row r="79" spans="2:12" s="158" customFormat="1" ht="16.5" customHeight="1">
      <c r="B79" s="157"/>
      <c r="E79" s="318" t="str">
        <f>E7</f>
        <v>UL-ČNB_Přepojení vnitřní kanalizace na veřejnou kanalizaci s vyřazením MČOV</v>
      </c>
      <c r="F79" s="319"/>
      <c r="G79" s="319"/>
      <c r="H79" s="319"/>
      <c r="L79" s="157"/>
    </row>
    <row r="80" spans="2:12" s="158" customFormat="1" ht="12" customHeight="1">
      <c r="B80" s="157"/>
      <c r="C80" s="156" t="s">
        <v>101</v>
      </c>
      <c r="L80" s="157"/>
    </row>
    <row r="81" spans="2:12" s="158" customFormat="1" ht="16.5" customHeight="1">
      <c r="B81" s="157"/>
      <c r="E81" s="316" t="str">
        <f>E9</f>
        <v>01 - Kanalizace</v>
      </c>
      <c r="F81" s="317"/>
      <c r="G81" s="317"/>
      <c r="H81" s="317"/>
      <c r="L81" s="157"/>
    </row>
    <row r="82" spans="2:12" s="158" customFormat="1" ht="6.95" customHeight="1">
      <c r="B82" s="157"/>
      <c r="L82" s="157"/>
    </row>
    <row r="83" spans="2:12" s="158" customFormat="1" ht="12" customHeight="1">
      <c r="B83" s="157"/>
      <c r="C83" s="156" t="s">
        <v>21</v>
      </c>
      <c r="F83" s="149" t="str">
        <f>F12</f>
        <v xml:space="preserve"> </v>
      </c>
      <c r="I83" s="156" t="s">
        <v>23</v>
      </c>
      <c r="J83" s="159" t="str">
        <f>IF(J12="","",J12)</f>
        <v>Vyplň údaj</v>
      </c>
      <c r="L83" s="157"/>
    </row>
    <row r="84" spans="2:12" s="158" customFormat="1" ht="6.95" customHeight="1">
      <c r="B84" s="157"/>
      <c r="L84" s="157"/>
    </row>
    <row r="85" spans="2:12" s="158" customFormat="1" ht="13.7" customHeight="1">
      <c r="B85" s="157"/>
      <c r="C85" s="156" t="s">
        <v>24</v>
      </c>
      <c r="F85" s="149" t="str">
        <f>E15</f>
        <v>Česká národní banka, Praha</v>
      </c>
      <c r="I85" s="156" t="s">
        <v>30</v>
      </c>
      <c r="J85" s="180" t="str">
        <f>E21</f>
        <v>AZ Consult spol. s r.o.</v>
      </c>
      <c r="L85" s="157"/>
    </row>
    <row r="86" spans="2:12" s="158" customFormat="1" ht="13.7" customHeight="1">
      <c r="B86" s="157"/>
      <c r="C86" s="156" t="s">
        <v>28</v>
      </c>
      <c r="F86" s="149" t="str">
        <f>IF(E18="","",E18)</f>
        <v>Vyplň údaj</v>
      </c>
      <c r="I86" s="156" t="s">
        <v>33</v>
      </c>
      <c r="J86" s="180" t="str">
        <f>E24</f>
        <v>Dagmar Sedláčková</v>
      </c>
      <c r="L86" s="157"/>
    </row>
    <row r="87" spans="2:12" s="158" customFormat="1" ht="10.35" customHeight="1">
      <c r="B87" s="157"/>
      <c r="L87" s="157"/>
    </row>
    <row r="88" spans="2:20" s="201" customFormat="1" ht="29.25" customHeight="1">
      <c r="B88" s="194"/>
      <c r="C88" s="195" t="s">
        <v>119</v>
      </c>
      <c r="D88" s="196" t="s">
        <v>56</v>
      </c>
      <c r="E88" s="196" t="s">
        <v>52</v>
      </c>
      <c r="F88" s="196" t="s">
        <v>53</v>
      </c>
      <c r="G88" s="196" t="s">
        <v>120</v>
      </c>
      <c r="H88" s="196" t="s">
        <v>121</v>
      </c>
      <c r="I88" s="196" t="s">
        <v>122</v>
      </c>
      <c r="J88" s="196" t="s">
        <v>106</v>
      </c>
      <c r="K88" s="197" t="s">
        <v>123</v>
      </c>
      <c r="L88" s="194"/>
      <c r="M88" s="198" t="s">
        <v>3</v>
      </c>
      <c r="N88" s="199" t="s">
        <v>41</v>
      </c>
      <c r="O88" s="199" t="s">
        <v>124</v>
      </c>
      <c r="P88" s="199" t="s">
        <v>125</v>
      </c>
      <c r="Q88" s="199" t="s">
        <v>126</v>
      </c>
      <c r="R88" s="199" t="s">
        <v>127</v>
      </c>
      <c r="S88" s="199" t="s">
        <v>128</v>
      </c>
      <c r="T88" s="200" t="s">
        <v>129</v>
      </c>
    </row>
    <row r="89" spans="2:63" s="158" customFormat="1" ht="22.9" customHeight="1">
      <c r="B89" s="157"/>
      <c r="C89" s="202" t="s">
        <v>130</v>
      </c>
      <c r="J89" s="203">
        <f>BK89</f>
        <v>0</v>
      </c>
      <c r="L89" s="157"/>
      <c r="M89" s="204"/>
      <c r="N89" s="163"/>
      <c r="O89" s="163"/>
      <c r="P89" s="205">
        <f>P90</f>
        <v>0</v>
      </c>
      <c r="Q89" s="163"/>
      <c r="R89" s="205">
        <f>R90</f>
        <v>2.7749585</v>
      </c>
      <c r="S89" s="163"/>
      <c r="T89" s="206">
        <f>T90</f>
        <v>6.33432</v>
      </c>
      <c r="AT89" s="149" t="s">
        <v>70</v>
      </c>
      <c r="AU89" s="149" t="s">
        <v>107</v>
      </c>
      <c r="BK89" s="207">
        <f>BK90</f>
        <v>0</v>
      </c>
    </row>
    <row r="90" spans="2:63" s="209" customFormat="1" ht="25.9" customHeight="1">
      <c r="B90" s="208"/>
      <c r="D90" s="210" t="s">
        <v>70</v>
      </c>
      <c r="E90" s="211" t="s">
        <v>131</v>
      </c>
      <c r="F90" s="211" t="s">
        <v>132</v>
      </c>
      <c r="J90" s="212">
        <f>BK90</f>
        <v>0</v>
      </c>
      <c r="L90" s="208"/>
      <c r="M90" s="213"/>
      <c r="N90" s="214"/>
      <c r="O90" s="214"/>
      <c r="P90" s="215">
        <f>P91+P168+P171+P177+P183+P198+P268+P301+P309</f>
        <v>0</v>
      </c>
      <c r="Q90" s="214"/>
      <c r="R90" s="215">
        <f>R91+R168+R171+R177+R183+R198+R268+R301+R309</f>
        <v>2.7749585</v>
      </c>
      <c r="S90" s="214"/>
      <c r="T90" s="216">
        <f>T91+T168+T171+T177+T183+T198+T268+T301+T309</f>
        <v>6.33432</v>
      </c>
      <c r="AR90" s="210" t="s">
        <v>79</v>
      </c>
      <c r="AT90" s="217" t="s">
        <v>70</v>
      </c>
      <c r="AU90" s="217" t="s">
        <v>71</v>
      </c>
      <c r="AY90" s="210" t="s">
        <v>133</v>
      </c>
      <c r="BK90" s="218">
        <f>BK91+BK168+BK171+BK177+BK183+BK198+BK268+BK301+BK309</f>
        <v>0</v>
      </c>
    </row>
    <row r="91" spans="2:63" s="209" customFormat="1" ht="22.9" customHeight="1">
      <c r="B91" s="208"/>
      <c r="D91" s="210" t="s">
        <v>70</v>
      </c>
      <c r="E91" s="219" t="s">
        <v>79</v>
      </c>
      <c r="F91" s="219" t="s">
        <v>134</v>
      </c>
      <c r="J91" s="220">
        <f>BK91</f>
        <v>0</v>
      </c>
      <c r="L91" s="208"/>
      <c r="M91" s="213"/>
      <c r="N91" s="214"/>
      <c r="O91" s="214"/>
      <c r="P91" s="215">
        <f>SUM(P92:P167)</f>
        <v>0</v>
      </c>
      <c r="Q91" s="214"/>
      <c r="R91" s="215">
        <f>SUM(R92:R167)</f>
        <v>0.2065864</v>
      </c>
      <c r="S91" s="214"/>
      <c r="T91" s="216">
        <f>SUM(T92:T167)</f>
        <v>3.4314999999999998</v>
      </c>
      <c r="AR91" s="210" t="s">
        <v>79</v>
      </c>
      <c r="AT91" s="217" t="s">
        <v>70</v>
      </c>
      <c r="AU91" s="217" t="s">
        <v>79</v>
      </c>
      <c r="AY91" s="210" t="s">
        <v>133</v>
      </c>
      <c r="BK91" s="218">
        <f>SUM(BK92:BK167)</f>
        <v>0</v>
      </c>
    </row>
    <row r="92" spans="2:65" s="158" customFormat="1" ht="33.75" customHeight="1">
      <c r="B92" s="157"/>
      <c r="C92" s="221" t="s">
        <v>79</v>
      </c>
      <c r="D92" s="221" t="s">
        <v>135</v>
      </c>
      <c r="E92" s="222" t="s">
        <v>136</v>
      </c>
      <c r="F92" s="223" t="s">
        <v>137</v>
      </c>
      <c r="G92" s="224" t="s">
        <v>138</v>
      </c>
      <c r="H92" s="225">
        <v>2.8</v>
      </c>
      <c r="I92" s="226"/>
      <c r="J92" s="227">
        <f>ROUND(I92*H92,2)</f>
        <v>0</v>
      </c>
      <c r="K92" s="223" t="s">
        <v>139</v>
      </c>
      <c r="L92" s="157"/>
      <c r="M92" s="228" t="s">
        <v>3</v>
      </c>
      <c r="N92" s="229" t="s">
        <v>42</v>
      </c>
      <c r="O92" s="230"/>
      <c r="P92" s="231">
        <f>O92*H92</f>
        <v>0</v>
      </c>
      <c r="Q92" s="231">
        <v>0</v>
      </c>
      <c r="R92" s="231">
        <f>Q92*H92</f>
        <v>0</v>
      </c>
      <c r="S92" s="231">
        <v>0.26</v>
      </c>
      <c r="T92" s="232">
        <f>S92*H92</f>
        <v>0.728</v>
      </c>
      <c r="AR92" s="149" t="s">
        <v>140</v>
      </c>
      <c r="AT92" s="149" t="s">
        <v>135</v>
      </c>
      <c r="AU92" s="149" t="s">
        <v>81</v>
      </c>
      <c r="AY92" s="149" t="s">
        <v>133</v>
      </c>
      <c r="BE92" s="233">
        <f>IF(N92="základní",J92,0)</f>
        <v>0</v>
      </c>
      <c r="BF92" s="233">
        <f>IF(N92="snížená",J92,0)</f>
        <v>0</v>
      </c>
      <c r="BG92" s="233">
        <f>IF(N92="zákl. přenesená",J92,0)</f>
        <v>0</v>
      </c>
      <c r="BH92" s="233">
        <f>IF(N92="sníž. přenesená",J92,0)</f>
        <v>0</v>
      </c>
      <c r="BI92" s="233">
        <f>IF(N92="nulová",J92,0)</f>
        <v>0</v>
      </c>
      <c r="BJ92" s="149" t="s">
        <v>79</v>
      </c>
      <c r="BK92" s="233">
        <f>ROUND(I92*H92,2)</f>
        <v>0</v>
      </c>
      <c r="BL92" s="149" t="s">
        <v>140</v>
      </c>
      <c r="BM92" s="149" t="s">
        <v>141</v>
      </c>
    </row>
    <row r="93" spans="2:47" s="158" customFormat="1" ht="126.75">
      <c r="B93" s="157"/>
      <c r="D93" s="234" t="s">
        <v>142</v>
      </c>
      <c r="F93" s="235" t="s">
        <v>143</v>
      </c>
      <c r="L93" s="157"/>
      <c r="M93" s="236"/>
      <c r="N93" s="230"/>
      <c r="O93" s="230"/>
      <c r="P93" s="230"/>
      <c r="Q93" s="230"/>
      <c r="R93" s="230"/>
      <c r="S93" s="230"/>
      <c r="T93" s="237"/>
      <c r="AT93" s="149" t="s">
        <v>142</v>
      </c>
      <c r="AU93" s="149" t="s">
        <v>81</v>
      </c>
    </row>
    <row r="94" spans="2:51" s="239" customFormat="1" ht="12">
      <c r="B94" s="238"/>
      <c r="D94" s="234" t="s">
        <v>144</v>
      </c>
      <c r="E94" s="240" t="s">
        <v>3</v>
      </c>
      <c r="F94" s="241" t="s">
        <v>145</v>
      </c>
      <c r="H94" s="242">
        <v>2.8</v>
      </c>
      <c r="L94" s="238"/>
      <c r="M94" s="243"/>
      <c r="N94" s="244"/>
      <c r="O94" s="244"/>
      <c r="P94" s="244"/>
      <c r="Q94" s="244"/>
      <c r="R94" s="244"/>
      <c r="S94" s="244"/>
      <c r="T94" s="245"/>
      <c r="AT94" s="240" t="s">
        <v>144</v>
      </c>
      <c r="AU94" s="240" t="s">
        <v>81</v>
      </c>
      <c r="AV94" s="239" t="s">
        <v>81</v>
      </c>
      <c r="AW94" s="239" t="s">
        <v>32</v>
      </c>
      <c r="AX94" s="239" t="s">
        <v>79</v>
      </c>
      <c r="AY94" s="240" t="s">
        <v>133</v>
      </c>
    </row>
    <row r="95" spans="2:65" s="158" customFormat="1" ht="33.75" customHeight="1">
      <c r="B95" s="157"/>
      <c r="C95" s="221" t="s">
        <v>81</v>
      </c>
      <c r="D95" s="221" t="s">
        <v>135</v>
      </c>
      <c r="E95" s="222" t="s">
        <v>146</v>
      </c>
      <c r="F95" s="223" t="s">
        <v>147</v>
      </c>
      <c r="G95" s="224" t="s">
        <v>138</v>
      </c>
      <c r="H95" s="225">
        <v>5.5</v>
      </c>
      <c r="I95" s="226"/>
      <c r="J95" s="227">
        <f>ROUND(I95*H95,2)</f>
        <v>0</v>
      </c>
      <c r="K95" s="223" t="s">
        <v>139</v>
      </c>
      <c r="L95" s="157"/>
      <c r="M95" s="228" t="s">
        <v>3</v>
      </c>
      <c r="N95" s="229" t="s">
        <v>42</v>
      </c>
      <c r="O95" s="230"/>
      <c r="P95" s="231">
        <f>O95*H95</f>
        <v>0</v>
      </c>
      <c r="Q95" s="231">
        <v>0</v>
      </c>
      <c r="R95" s="231">
        <f>Q95*H95</f>
        <v>0</v>
      </c>
      <c r="S95" s="231">
        <v>0.417</v>
      </c>
      <c r="T95" s="232">
        <f>S95*H95</f>
        <v>2.2935</v>
      </c>
      <c r="AR95" s="149" t="s">
        <v>140</v>
      </c>
      <c r="AT95" s="149" t="s">
        <v>135</v>
      </c>
      <c r="AU95" s="149" t="s">
        <v>81</v>
      </c>
      <c r="AY95" s="149" t="s">
        <v>133</v>
      </c>
      <c r="BE95" s="233">
        <f>IF(N95="základní",J95,0)</f>
        <v>0</v>
      </c>
      <c r="BF95" s="233">
        <f>IF(N95="snížená",J95,0)</f>
        <v>0</v>
      </c>
      <c r="BG95" s="233">
        <f>IF(N95="zákl. přenesená",J95,0)</f>
        <v>0</v>
      </c>
      <c r="BH95" s="233">
        <f>IF(N95="sníž. přenesená",J95,0)</f>
        <v>0</v>
      </c>
      <c r="BI95" s="233">
        <f>IF(N95="nulová",J95,0)</f>
        <v>0</v>
      </c>
      <c r="BJ95" s="149" t="s">
        <v>79</v>
      </c>
      <c r="BK95" s="233">
        <f>ROUND(I95*H95,2)</f>
        <v>0</v>
      </c>
      <c r="BL95" s="149" t="s">
        <v>140</v>
      </c>
      <c r="BM95" s="149" t="s">
        <v>148</v>
      </c>
    </row>
    <row r="96" spans="2:47" s="158" customFormat="1" ht="126.75">
      <c r="B96" s="157"/>
      <c r="D96" s="234" t="s">
        <v>142</v>
      </c>
      <c r="F96" s="235" t="s">
        <v>143</v>
      </c>
      <c r="L96" s="157"/>
      <c r="M96" s="236"/>
      <c r="N96" s="230"/>
      <c r="O96" s="230"/>
      <c r="P96" s="230"/>
      <c r="Q96" s="230"/>
      <c r="R96" s="230"/>
      <c r="S96" s="230"/>
      <c r="T96" s="237"/>
      <c r="AT96" s="149" t="s">
        <v>142</v>
      </c>
      <c r="AU96" s="149" t="s">
        <v>81</v>
      </c>
    </row>
    <row r="97" spans="2:51" s="239" customFormat="1" ht="12">
      <c r="B97" s="238"/>
      <c r="D97" s="234" t="s">
        <v>144</v>
      </c>
      <c r="E97" s="240" t="s">
        <v>3</v>
      </c>
      <c r="F97" s="241" t="s">
        <v>149</v>
      </c>
      <c r="H97" s="242">
        <v>5.5</v>
      </c>
      <c r="L97" s="238"/>
      <c r="M97" s="243"/>
      <c r="N97" s="244"/>
      <c r="O97" s="244"/>
      <c r="P97" s="244"/>
      <c r="Q97" s="244"/>
      <c r="R97" s="244"/>
      <c r="S97" s="244"/>
      <c r="T97" s="245"/>
      <c r="AT97" s="240" t="s">
        <v>144</v>
      </c>
      <c r="AU97" s="240" t="s">
        <v>81</v>
      </c>
      <c r="AV97" s="239" t="s">
        <v>81</v>
      </c>
      <c r="AW97" s="239" t="s">
        <v>32</v>
      </c>
      <c r="AX97" s="239" t="s">
        <v>79</v>
      </c>
      <c r="AY97" s="240" t="s">
        <v>133</v>
      </c>
    </row>
    <row r="98" spans="2:65" s="158" customFormat="1" ht="22.5" customHeight="1">
      <c r="B98" s="157"/>
      <c r="C98" s="221" t="s">
        <v>150</v>
      </c>
      <c r="D98" s="221" t="s">
        <v>135</v>
      </c>
      <c r="E98" s="222" t="s">
        <v>151</v>
      </c>
      <c r="F98" s="223" t="s">
        <v>152</v>
      </c>
      <c r="G98" s="224" t="s">
        <v>153</v>
      </c>
      <c r="H98" s="225">
        <v>2</v>
      </c>
      <c r="I98" s="226"/>
      <c r="J98" s="227">
        <f>ROUND(I98*H98,2)</f>
        <v>0</v>
      </c>
      <c r="K98" s="223" t="s">
        <v>139</v>
      </c>
      <c r="L98" s="157"/>
      <c r="M98" s="228" t="s">
        <v>3</v>
      </c>
      <c r="N98" s="229" t="s">
        <v>42</v>
      </c>
      <c r="O98" s="230"/>
      <c r="P98" s="231">
        <f>O98*H98</f>
        <v>0</v>
      </c>
      <c r="Q98" s="231">
        <v>0</v>
      </c>
      <c r="R98" s="231">
        <f>Q98*H98</f>
        <v>0</v>
      </c>
      <c r="S98" s="231">
        <v>0.205</v>
      </c>
      <c r="T98" s="232">
        <f>S98*H98</f>
        <v>0.41</v>
      </c>
      <c r="AR98" s="149" t="s">
        <v>140</v>
      </c>
      <c r="AT98" s="149" t="s">
        <v>135</v>
      </c>
      <c r="AU98" s="149" t="s">
        <v>81</v>
      </c>
      <c r="AY98" s="149" t="s">
        <v>133</v>
      </c>
      <c r="BE98" s="233">
        <f>IF(N98="základní",J98,0)</f>
        <v>0</v>
      </c>
      <c r="BF98" s="233">
        <f>IF(N98="snížená",J98,0)</f>
        <v>0</v>
      </c>
      <c r="BG98" s="233">
        <f>IF(N98="zákl. přenesená",J98,0)</f>
        <v>0</v>
      </c>
      <c r="BH98" s="233">
        <f>IF(N98="sníž. přenesená",J98,0)</f>
        <v>0</v>
      </c>
      <c r="BI98" s="233">
        <f>IF(N98="nulová",J98,0)</f>
        <v>0</v>
      </c>
      <c r="BJ98" s="149" t="s">
        <v>79</v>
      </c>
      <c r="BK98" s="233">
        <f>ROUND(I98*H98,2)</f>
        <v>0</v>
      </c>
      <c r="BL98" s="149" t="s">
        <v>140</v>
      </c>
      <c r="BM98" s="149" t="s">
        <v>154</v>
      </c>
    </row>
    <row r="99" spans="2:47" s="158" customFormat="1" ht="136.5">
      <c r="B99" s="157"/>
      <c r="D99" s="234" t="s">
        <v>142</v>
      </c>
      <c r="F99" s="235" t="s">
        <v>155</v>
      </c>
      <c r="L99" s="157"/>
      <c r="M99" s="236"/>
      <c r="N99" s="230"/>
      <c r="O99" s="230"/>
      <c r="P99" s="230"/>
      <c r="Q99" s="230"/>
      <c r="R99" s="230"/>
      <c r="S99" s="230"/>
      <c r="T99" s="237"/>
      <c r="AT99" s="149" t="s">
        <v>142</v>
      </c>
      <c r="AU99" s="149" t="s">
        <v>81</v>
      </c>
    </row>
    <row r="100" spans="2:51" s="239" customFormat="1" ht="12">
      <c r="B100" s="238"/>
      <c r="D100" s="234" t="s">
        <v>144</v>
      </c>
      <c r="E100" s="240" t="s">
        <v>3</v>
      </c>
      <c r="F100" s="241" t="s">
        <v>156</v>
      </c>
      <c r="H100" s="242">
        <v>2</v>
      </c>
      <c r="L100" s="238"/>
      <c r="M100" s="243"/>
      <c r="N100" s="244"/>
      <c r="O100" s="244"/>
      <c r="P100" s="244"/>
      <c r="Q100" s="244"/>
      <c r="R100" s="244"/>
      <c r="S100" s="244"/>
      <c r="T100" s="245"/>
      <c r="AT100" s="240" t="s">
        <v>144</v>
      </c>
      <c r="AU100" s="240" t="s">
        <v>81</v>
      </c>
      <c r="AV100" s="239" t="s">
        <v>81</v>
      </c>
      <c r="AW100" s="239" t="s">
        <v>32</v>
      </c>
      <c r="AX100" s="239" t="s">
        <v>79</v>
      </c>
      <c r="AY100" s="240" t="s">
        <v>133</v>
      </c>
    </row>
    <row r="101" spans="2:65" s="158" customFormat="1" ht="33.75" customHeight="1">
      <c r="B101" s="157"/>
      <c r="C101" s="221" t="s">
        <v>140</v>
      </c>
      <c r="D101" s="221" t="s">
        <v>135</v>
      </c>
      <c r="E101" s="222" t="s">
        <v>157</v>
      </c>
      <c r="F101" s="223" t="s">
        <v>158</v>
      </c>
      <c r="G101" s="224" t="s">
        <v>153</v>
      </c>
      <c r="H101" s="225">
        <v>1</v>
      </c>
      <c r="I101" s="226"/>
      <c r="J101" s="227">
        <f>ROUND(I101*H101,2)</f>
        <v>0</v>
      </c>
      <c r="K101" s="223" t="s">
        <v>139</v>
      </c>
      <c r="L101" s="157"/>
      <c r="M101" s="228" t="s">
        <v>3</v>
      </c>
      <c r="N101" s="229" t="s">
        <v>42</v>
      </c>
      <c r="O101" s="230"/>
      <c r="P101" s="231">
        <f>O101*H101</f>
        <v>0</v>
      </c>
      <c r="Q101" s="231">
        <v>0.00868</v>
      </c>
      <c r="R101" s="231">
        <f>Q101*H101</f>
        <v>0.00868</v>
      </c>
      <c r="S101" s="231">
        <v>0</v>
      </c>
      <c r="T101" s="232">
        <f>S101*H101</f>
        <v>0</v>
      </c>
      <c r="AR101" s="149" t="s">
        <v>140</v>
      </c>
      <c r="AT101" s="149" t="s">
        <v>135</v>
      </c>
      <c r="AU101" s="149" t="s">
        <v>81</v>
      </c>
      <c r="AY101" s="149" t="s">
        <v>133</v>
      </c>
      <c r="BE101" s="233">
        <f>IF(N101="základní",J101,0)</f>
        <v>0</v>
      </c>
      <c r="BF101" s="233">
        <f>IF(N101="snížená",J101,0)</f>
        <v>0</v>
      </c>
      <c r="BG101" s="233">
        <f>IF(N101="zákl. přenesená",J101,0)</f>
        <v>0</v>
      </c>
      <c r="BH101" s="233">
        <f>IF(N101="sníž. přenesená",J101,0)</f>
        <v>0</v>
      </c>
      <c r="BI101" s="233">
        <f>IF(N101="nulová",J101,0)</f>
        <v>0</v>
      </c>
      <c r="BJ101" s="149" t="s">
        <v>79</v>
      </c>
      <c r="BK101" s="233">
        <f>ROUND(I101*H101,2)</f>
        <v>0</v>
      </c>
      <c r="BL101" s="149" t="s">
        <v>140</v>
      </c>
      <c r="BM101" s="149" t="s">
        <v>159</v>
      </c>
    </row>
    <row r="102" spans="2:47" s="158" customFormat="1" ht="58.5">
      <c r="B102" s="157"/>
      <c r="D102" s="234" t="s">
        <v>142</v>
      </c>
      <c r="F102" s="235" t="s">
        <v>160</v>
      </c>
      <c r="L102" s="157"/>
      <c r="M102" s="236"/>
      <c r="N102" s="230"/>
      <c r="O102" s="230"/>
      <c r="P102" s="230"/>
      <c r="Q102" s="230"/>
      <c r="R102" s="230"/>
      <c r="S102" s="230"/>
      <c r="T102" s="237"/>
      <c r="AT102" s="149" t="s">
        <v>142</v>
      </c>
      <c r="AU102" s="149" t="s">
        <v>81</v>
      </c>
    </row>
    <row r="103" spans="2:51" s="239" customFormat="1" ht="12">
      <c r="B103" s="238"/>
      <c r="D103" s="234" t="s">
        <v>144</v>
      </c>
      <c r="E103" s="240" t="s">
        <v>3</v>
      </c>
      <c r="F103" s="241" t="s">
        <v>161</v>
      </c>
      <c r="H103" s="242">
        <v>1</v>
      </c>
      <c r="L103" s="238"/>
      <c r="M103" s="243"/>
      <c r="N103" s="244"/>
      <c r="O103" s="244"/>
      <c r="P103" s="244"/>
      <c r="Q103" s="244"/>
      <c r="R103" s="244"/>
      <c r="S103" s="244"/>
      <c r="T103" s="245"/>
      <c r="AT103" s="240" t="s">
        <v>144</v>
      </c>
      <c r="AU103" s="240" t="s">
        <v>81</v>
      </c>
      <c r="AV103" s="239" t="s">
        <v>81</v>
      </c>
      <c r="AW103" s="239" t="s">
        <v>32</v>
      </c>
      <c r="AX103" s="239" t="s">
        <v>79</v>
      </c>
      <c r="AY103" s="240" t="s">
        <v>133</v>
      </c>
    </row>
    <row r="104" spans="2:65" s="158" customFormat="1" ht="33.75" customHeight="1">
      <c r="B104" s="157"/>
      <c r="C104" s="221" t="s">
        <v>162</v>
      </c>
      <c r="D104" s="221" t="s">
        <v>135</v>
      </c>
      <c r="E104" s="222" t="s">
        <v>163</v>
      </c>
      <c r="F104" s="223" t="s">
        <v>164</v>
      </c>
      <c r="G104" s="224" t="s">
        <v>153</v>
      </c>
      <c r="H104" s="225">
        <v>5</v>
      </c>
      <c r="I104" s="226"/>
      <c r="J104" s="227">
        <f>ROUND(I104*H104,2)</f>
        <v>0</v>
      </c>
      <c r="K104" s="223" t="s">
        <v>139</v>
      </c>
      <c r="L104" s="157"/>
      <c r="M104" s="228" t="s">
        <v>3</v>
      </c>
      <c r="N104" s="229" t="s">
        <v>42</v>
      </c>
      <c r="O104" s="230"/>
      <c r="P104" s="231">
        <f>O104*H104</f>
        <v>0</v>
      </c>
      <c r="Q104" s="231">
        <v>0.0369</v>
      </c>
      <c r="R104" s="231">
        <f>Q104*H104</f>
        <v>0.1845</v>
      </c>
      <c r="S104" s="231">
        <v>0</v>
      </c>
      <c r="T104" s="232">
        <f>S104*H104</f>
        <v>0</v>
      </c>
      <c r="AR104" s="149" t="s">
        <v>140</v>
      </c>
      <c r="AT104" s="149" t="s">
        <v>135</v>
      </c>
      <c r="AU104" s="149" t="s">
        <v>81</v>
      </c>
      <c r="AY104" s="149" t="s">
        <v>133</v>
      </c>
      <c r="BE104" s="233">
        <f>IF(N104="základní",J104,0)</f>
        <v>0</v>
      </c>
      <c r="BF104" s="233">
        <f>IF(N104="snížená",J104,0)</f>
        <v>0</v>
      </c>
      <c r="BG104" s="233">
        <f>IF(N104="zákl. přenesená",J104,0)</f>
        <v>0</v>
      </c>
      <c r="BH104" s="233">
        <f>IF(N104="sníž. přenesená",J104,0)</f>
        <v>0</v>
      </c>
      <c r="BI104" s="233">
        <f>IF(N104="nulová",J104,0)</f>
        <v>0</v>
      </c>
      <c r="BJ104" s="149" t="s">
        <v>79</v>
      </c>
      <c r="BK104" s="233">
        <f>ROUND(I104*H104,2)</f>
        <v>0</v>
      </c>
      <c r="BL104" s="149" t="s">
        <v>140</v>
      </c>
      <c r="BM104" s="149" t="s">
        <v>165</v>
      </c>
    </row>
    <row r="105" spans="2:47" s="158" customFormat="1" ht="58.5">
      <c r="B105" s="157"/>
      <c r="D105" s="234" t="s">
        <v>142</v>
      </c>
      <c r="F105" s="235" t="s">
        <v>160</v>
      </c>
      <c r="L105" s="157"/>
      <c r="M105" s="236"/>
      <c r="N105" s="230"/>
      <c r="O105" s="230"/>
      <c r="P105" s="230"/>
      <c r="Q105" s="230"/>
      <c r="R105" s="230"/>
      <c r="S105" s="230"/>
      <c r="T105" s="237"/>
      <c r="AT105" s="149" t="s">
        <v>142</v>
      </c>
      <c r="AU105" s="149" t="s">
        <v>81</v>
      </c>
    </row>
    <row r="106" spans="2:51" s="239" customFormat="1" ht="12">
      <c r="B106" s="238"/>
      <c r="D106" s="234" t="s">
        <v>144</v>
      </c>
      <c r="E106" s="240" t="s">
        <v>3</v>
      </c>
      <c r="F106" s="241" t="s">
        <v>166</v>
      </c>
      <c r="H106" s="242">
        <v>2</v>
      </c>
      <c r="L106" s="238"/>
      <c r="M106" s="243"/>
      <c r="N106" s="244"/>
      <c r="O106" s="244"/>
      <c r="P106" s="244"/>
      <c r="Q106" s="244"/>
      <c r="R106" s="244"/>
      <c r="S106" s="244"/>
      <c r="T106" s="245"/>
      <c r="AT106" s="240" t="s">
        <v>144</v>
      </c>
      <c r="AU106" s="240" t="s">
        <v>81</v>
      </c>
      <c r="AV106" s="239" t="s">
        <v>81</v>
      </c>
      <c r="AW106" s="239" t="s">
        <v>32</v>
      </c>
      <c r="AX106" s="239" t="s">
        <v>71</v>
      </c>
      <c r="AY106" s="240" t="s">
        <v>133</v>
      </c>
    </row>
    <row r="107" spans="2:51" s="239" customFormat="1" ht="12">
      <c r="B107" s="238"/>
      <c r="D107" s="234" t="s">
        <v>144</v>
      </c>
      <c r="E107" s="240" t="s">
        <v>3</v>
      </c>
      <c r="F107" s="241" t="s">
        <v>167</v>
      </c>
      <c r="H107" s="242">
        <v>1</v>
      </c>
      <c r="L107" s="238"/>
      <c r="M107" s="243"/>
      <c r="N107" s="244"/>
      <c r="O107" s="244"/>
      <c r="P107" s="244"/>
      <c r="Q107" s="244"/>
      <c r="R107" s="244"/>
      <c r="S107" s="244"/>
      <c r="T107" s="245"/>
      <c r="AT107" s="240" t="s">
        <v>144</v>
      </c>
      <c r="AU107" s="240" t="s">
        <v>81</v>
      </c>
      <c r="AV107" s="239" t="s">
        <v>81</v>
      </c>
      <c r="AW107" s="239" t="s">
        <v>32</v>
      </c>
      <c r="AX107" s="239" t="s">
        <v>71</v>
      </c>
      <c r="AY107" s="240" t="s">
        <v>133</v>
      </c>
    </row>
    <row r="108" spans="2:51" s="239" customFormat="1" ht="12">
      <c r="B108" s="238"/>
      <c r="D108" s="234" t="s">
        <v>144</v>
      </c>
      <c r="E108" s="240" t="s">
        <v>3</v>
      </c>
      <c r="F108" s="241" t="s">
        <v>168</v>
      </c>
      <c r="H108" s="242">
        <v>2</v>
      </c>
      <c r="L108" s="238"/>
      <c r="M108" s="243"/>
      <c r="N108" s="244"/>
      <c r="O108" s="244"/>
      <c r="P108" s="244"/>
      <c r="Q108" s="244"/>
      <c r="R108" s="244"/>
      <c r="S108" s="244"/>
      <c r="T108" s="245"/>
      <c r="AT108" s="240" t="s">
        <v>144</v>
      </c>
      <c r="AU108" s="240" t="s">
        <v>81</v>
      </c>
      <c r="AV108" s="239" t="s">
        <v>81</v>
      </c>
      <c r="AW108" s="239" t="s">
        <v>32</v>
      </c>
      <c r="AX108" s="239" t="s">
        <v>71</v>
      </c>
      <c r="AY108" s="240" t="s">
        <v>133</v>
      </c>
    </row>
    <row r="109" spans="2:51" s="247" customFormat="1" ht="12">
      <c r="B109" s="246"/>
      <c r="D109" s="234" t="s">
        <v>144</v>
      </c>
      <c r="E109" s="248" t="s">
        <v>3</v>
      </c>
      <c r="F109" s="249" t="s">
        <v>169</v>
      </c>
      <c r="H109" s="250">
        <v>5</v>
      </c>
      <c r="L109" s="246"/>
      <c r="M109" s="251"/>
      <c r="N109" s="252"/>
      <c r="O109" s="252"/>
      <c r="P109" s="252"/>
      <c r="Q109" s="252"/>
      <c r="R109" s="252"/>
      <c r="S109" s="252"/>
      <c r="T109" s="253"/>
      <c r="AT109" s="248" t="s">
        <v>144</v>
      </c>
      <c r="AU109" s="248" t="s">
        <v>81</v>
      </c>
      <c r="AV109" s="247" t="s">
        <v>140</v>
      </c>
      <c r="AW109" s="247" t="s">
        <v>32</v>
      </c>
      <c r="AX109" s="247" t="s">
        <v>79</v>
      </c>
      <c r="AY109" s="248" t="s">
        <v>133</v>
      </c>
    </row>
    <row r="110" spans="2:65" s="158" customFormat="1" ht="22.5" customHeight="1">
      <c r="B110" s="157"/>
      <c r="C110" s="221" t="s">
        <v>170</v>
      </c>
      <c r="D110" s="221" t="s">
        <v>135</v>
      </c>
      <c r="E110" s="222" t="s">
        <v>171</v>
      </c>
      <c r="F110" s="223" t="s">
        <v>172</v>
      </c>
      <c r="G110" s="224" t="s">
        <v>87</v>
      </c>
      <c r="H110" s="225">
        <v>0.993</v>
      </c>
      <c r="I110" s="226"/>
      <c r="J110" s="227">
        <f>ROUND(I110*H110,2)</f>
        <v>0</v>
      </c>
      <c r="K110" s="223" t="s">
        <v>3</v>
      </c>
      <c r="L110" s="157"/>
      <c r="M110" s="228" t="s">
        <v>3</v>
      </c>
      <c r="N110" s="229" t="s">
        <v>42</v>
      </c>
      <c r="O110" s="230"/>
      <c r="P110" s="231">
        <f>O110*H110</f>
        <v>0</v>
      </c>
      <c r="Q110" s="231">
        <v>0</v>
      </c>
      <c r="R110" s="231">
        <f>Q110*H110</f>
        <v>0</v>
      </c>
      <c r="S110" s="231">
        <v>0</v>
      </c>
      <c r="T110" s="232">
        <f>S110*H110</f>
        <v>0</v>
      </c>
      <c r="AR110" s="149" t="s">
        <v>140</v>
      </c>
      <c r="AT110" s="149" t="s">
        <v>135</v>
      </c>
      <c r="AU110" s="149" t="s">
        <v>81</v>
      </c>
      <c r="AY110" s="149" t="s">
        <v>133</v>
      </c>
      <c r="BE110" s="233">
        <f>IF(N110="základní",J110,0)</f>
        <v>0</v>
      </c>
      <c r="BF110" s="233">
        <f>IF(N110="snížená",J110,0)</f>
        <v>0</v>
      </c>
      <c r="BG110" s="233">
        <f>IF(N110="zákl. přenesená",J110,0)</f>
        <v>0</v>
      </c>
      <c r="BH110" s="233">
        <f>IF(N110="sníž. přenesená",J110,0)</f>
        <v>0</v>
      </c>
      <c r="BI110" s="233">
        <f>IF(N110="nulová",J110,0)</f>
        <v>0</v>
      </c>
      <c r="BJ110" s="149" t="s">
        <v>79</v>
      </c>
      <c r="BK110" s="233">
        <f>ROUND(I110*H110,2)</f>
        <v>0</v>
      </c>
      <c r="BL110" s="149" t="s">
        <v>140</v>
      </c>
      <c r="BM110" s="149" t="s">
        <v>173</v>
      </c>
    </row>
    <row r="111" spans="2:47" s="158" customFormat="1" ht="282.75">
      <c r="B111" s="157"/>
      <c r="D111" s="234" t="s">
        <v>142</v>
      </c>
      <c r="F111" s="235" t="s">
        <v>174</v>
      </c>
      <c r="L111" s="157"/>
      <c r="M111" s="236"/>
      <c r="N111" s="230"/>
      <c r="O111" s="230"/>
      <c r="P111" s="230"/>
      <c r="Q111" s="230"/>
      <c r="R111" s="230"/>
      <c r="S111" s="230"/>
      <c r="T111" s="237"/>
      <c r="AT111" s="149" t="s">
        <v>142</v>
      </c>
      <c r="AU111" s="149" t="s">
        <v>81</v>
      </c>
    </row>
    <row r="112" spans="2:51" s="239" customFormat="1" ht="12">
      <c r="B112" s="238"/>
      <c r="D112" s="234" t="s">
        <v>144</v>
      </c>
      <c r="E112" s="240" t="s">
        <v>3</v>
      </c>
      <c r="F112" s="241" t="s">
        <v>175</v>
      </c>
      <c r="H112" s="242">
        <v>0.993</v>
      </c>
      <c r="L112" s="238"/>
      <c r="M112" s="243"/>
      <c r="N112" s="244"/>
      <c r="O112" s="244"/>
      <c r="P112" s="244"/>
      <c r="Q112" s="244"/>
      <c r="R112" s="244"/>
      <c r="S112" s="244"/>
      <c r="T112" s="245"/>
      <c r="AT112" s="240" t="s">
        <v>144</v>
      </c>
      <c r="AU112" s="240" t="s">
        <v>81</v>
      </c>
      <c r="AV112" s="239" t="s">
        <v>81</v>
      </c>
      <c r="AW112" s="239" t="s">
        <v>32</v>
      </c>
      <c r="AX112" s="239" t="s">
        <v>79</v>
      </c>
      <c r="AY112" s="240" t="s">
        <v>133</v>
      </c>
    </row>
    <row r="113" spans="2:65" s="158" customFormat="1" ht="22.5" customHeight="1">
      <c r="B113" s="157"/>
      <c r="C113" s="221" t="s">
        <v>176</v>
      </c>
      <c r="D113" s="221" t="s">
        <v>135</v>
      </c>
      <c r="E113" s="222" t="s">
        <v>177</v>
      </c>
      <c r="F113" s="223" t="s">
        <v>178</v>
      </c>
      <c r="G113" s="224" t="s">
        <v>87</v>
      </c>
      <c r="H113" s="225">
        <v>5.958</v>
      </c>
      <c r="I113" s="226"/>
      <c r="J113" s="227">
        <f>ROUND(I113*H113,2)</f>
        <v>0</v>
      </c>
      <c r="K113" s="223" t="s">
        <v>139</v>
      </c>
      <c r="L113" s="157"/>
      <c r="M113" s="228" t="s">
        <v>3</v>
      </c>
      <c r="N113" s="229" t="s">
        <v>42</v>
      </c>
      <c r="O113" s="230"/>
      <c r="P113" s="231">
        <f>O113*H113</f>
        <v>0</v>
      </c>
      <c r="Q113" s="231">
        <v>0</v>
      </c>
      <c r="R113" s="231">
        <f>Q113*H113</f>
        <v>0</v>
      </c>
      <c r="S113" s="231">
        <v>0</v>
      </c>
      <c r="T113" s="232">
        <f>S113*H113</f>
        <v>0</v>
      </c>
      <c r="AR113" s="149" t="s">
        <v>140</v>
      </c>
      <c r="AT113" s="149" t="s">
        <v>135</v>
      </c>
      <c r="AU113" s="149" t="s">
        <v>81</v>
      </c>
      <c r="AY113" s="149" t="s">
        <v>133</v>
      </c>
      <c r="BE113" s="233">
        <f>IF(N113="základní",J113,0)</f>
        <v>0</v>
      </c>
      <c r="BF113" s="233">
        <f>IF(N113="snížená",J113,0)</f>
        <v>0</v>
      </c>
      <c r="BG113" s="233">
        <f>IF(N113="zákl. přenesená",J113,0)</f>
        <v>0</v>
      </c>
      <c r="BH113" s="233">
        <f>IF(N113="sníž. přenesená",J113,0)</f>
        <v>0</v>
      </c>
      <c r="BI113" s="233">
        <f>IF(N113="nulová",J113,0)</f>
        <v>0</v>
      </c>
      <c r="BJ113" s="149" t="s">
        <v>79</v>
      </c>
      <c r="BK113" s="233">
        <f>ROUND(I113*H113,2)</f>
        <v>0</v>
      </c>
      <c r="BL113" s="149" t="s">
        <v>140</v>
      </c>
      <c r="BM113" s="149" t="s">
        <v>179</v>
      </c>
    </row>
    <row r="114" spans="2:47" s="158" customFormat="1" ht="48.75">
      <c r="B114" s="157"/>
      <c r="D114" s="234" t="s">
        <v>142</v>
      </c>
      <c r="F114" s="235" t="s">
        <v>180</v>
      </c>
      <c r="L114" s="157"/>
      <c r="M114" s="236"/>
      <c r="N114" s="230"/>
      <c r="O114" s="230"/>
      <c r="P114" s="230"/>
      <c r="Q114" s="230"/>
      <c r="R114" s="230"/>
      <c r="S114" s="230"/>
      <c r="T114" s="237"/>
      <c r="AT114" s="149" t="s">
        <v>142</v>
      </c>
      <c r="AU114" s="149" t="s">
        <v>81</v>
      </c>
    </row>
    <row r="115" spans="2:51" s="255" customFormat="1" ht="12">
      <c r="B115" s="254"/>
      <c r="D115" s="234" t="s">
        <v>144</v>
      </c>
      <c r="E115" s="256" t="s">
        <v>3</v>
      </c>
      <c r="F115" s="257" t="s">
        <v>181</v>
      </c>
      <c r="H115" s="256" t="s">
        <v>3</v>
      </c>
      <c r="L115" s="254"/>
      <c r="M115" s="258"/>
      <c r="N115" s="259"/>
      <c r="O115" s="259"/>
      <c r="P115" s="259"/>
      <c r="Q115" s="259"/>
      <c r="R115" s="259"/>
      <c r="S115" s="259"/>
      <c r="T115" s="260"/>
      <c r="AT115" s="256" t="s">
        <v>144</v>
      </c>
      <c r="AU115" s="256" t="s">
        <v>81</v>
      </c>
      <c r="AV115" s="255" t="s">
        <v>79</v>
      </c>
      <c r="AW115" s="255" t="s">
        <v>32</v>
      </c>
      <c r="AX115" s="255" t="s">
        <v>71</v>
      </c>
      <c r="AY115" s="256" t="s">
        <v>133</v>
      </c>
    </row>
    <row r="116" spans="2:51" s="239" customFormat="1" ht="12">
      <c r="B116" s="238"/>
      <c r="D116" s="234" t="s">
        <v>144</v>
      </c>
      <c r="E116" s="240" t="s">
        <v>3</v>
      </c>
      <c r="F116" s="241" t="s">
        <v>182</v>
      </c>
      <c r="H116" s="242">
        <v>7.98</v>
      </c>
      <c r="L116" s="238"/>
      <c r="M116" s="243"/>
      <c r="N116" s="244"/>
      <c r="O116" s="244"/>
      <c r="P116" s="244"/>
      <c r="Q116" s="244"/>
      <c r="R116" s="244"/>
      <c r="S116" s="244"/>
      <c r="T116" s="245"/>
      <c r="AT116" s="240" t="s">
        <v>144</v>
      </c>
      <c r="AU116" s="240" t="s">
        <v>81</v>
      </c>
      <c r="AV116" s="239" t="s">
        <v>81</v>
      </c>
      <c r="AW116" s="239" t="s">
        <v>32</v>
      </c>
      <c r="AX116" s="239" t="s">
        <v>71</v>
      </c>
      <c r="AY116" s="240" t="s">
        <v>133</v>
      </c>
    </row>
    <row r="117" spans="2:51" s="239" customFormat="1" ht="12">
      <c r="B117" s="238"/>
      <c r="D117" s="234" t="s">
        <v>144</v>
      </c>
      <c r="E117" s="240" t="s">
        <v>3</v>
      </c>
      <c r="F117" s="241" t="s">
        <v>183</v>
      </c>
      <c r="H117" s="242">
        <v>0.095</v>
      </c>
      <c r="L117" s="238"/>
      <c r="M117" s="243"/>
      <c r="N117" s="244"/>
      <c r="O117" s="244"/>
      <c r="P117" s="244"/>
      <c r="Q117" s="244"/>
      <c r="R117" s="244"/>
      <c r="S117" s="244"/>
      <c r="T117" s="245"/>
      <c r="AT117" s="240" t="s">
        <v>144</v>
      </c>
      <c r="AU117" s="240" t="s">
        <v>81</v>
      </c>
      <c r="AV117" s="239" t="s">
        <v>81</v>
      </c>
      <c r="AW117" s="239" t="s">
        <v>32</v>
      </c>
      <c r="AX117" s="239" t="s">
        <v>71</v>
      </c>
      <c r="AY117" s="240" t="s">
        <v>133</v>
      </c>
    </row>
    <row r="118" spans="2:51" s="255" customFormat="1" ht="12">
      <c r="B118" s="254"/>
      <c r="D118" s="234" t="s">
        <v>144</v>
      </c>
      <c r="E118" s="256" t="s">
        <v>3</v>
      </c>
      <c r="F118" s="257" t="s">
        <v>184</v>
      </c>
      <c r="H118" s="256" t="s">
        <v>3</v>
      </c>
      <c r="L118" s="254"/>
      <c r="M118" s="258"/>
      <c r="N118" s="259"/>
      <c r="O118" s="259"/>
      <c r="P118" s="259"/>
      <c r="Q118" s="259"/>
      <c r="R118" s="259"/>
      <c r="S118" s="259"/>
      <c r="T118" s="260"/>
      <c r="AT118" s="256" t="s">
        <v>144</v>
      </c>
      <c r="AU118" s="256" t="s">
        <v>81</v>
      </c>
      <c r="AV118" s="255" t="s">
        <v>79</v>
      </c>
      <c r="AW118" s="255" t="s">
        <v>32</v>
      </c>
      <c r="AX118" s="255" t="s">
        <v>71</v>
      </c>
      <c r="AY118" s="256" t="s">
        <v>133</v>
      </c>
    </row>
    <row r="119" spans="2:51" s="239" customFormat="1" ht="12">
      <c r="B119" s="238"/>
      <c r="D119" s="234" t="s">
        <v>144</v>
      </c>
      <c r="E119" s="240" t="s">
        <v>3</v>
      </c>
      <c r="F119" s="241" t="s">
        <v>185</v>
      </c>
      <c r="H119" s="242">
        <v>3.8</v>
      </c>
      <c r="L119" s="238"/>
      <c r="M119" s="243"/>
      <c r="N119" s="244"/>
      <c r="O119" s="244"/>
      <c r="P119" s="244"/>
      <c r="Q119" s="244"/>
      <c r="R119" s="244"/>
      <c r="S119" s="244"/>
      <c r="T119" s="245"/>
      <c r="AT119" s="240" t="s">
        <v>144</v>
      </c>
      <c r="AU119" s="240" t="s">
        <v>81</v>
      </c>
      <c r="AV119" s="239" t="s">
        <v>81</v>
      </c>
      <c r="AW119" s="239" t="s">
        <v>32</v>
      </c>
      <c r="AX119" s="239" t="s">
        <v>71</v>
      </c>
      <c r="AY119" s="240" t="s">
        <v>133</v>
      </c>
    </row>
    <row r="120" spans="2:51" s="255" customFormat="1" ht="12">
      <c r="B120" s="254"/>
      <c r="D120" s="234" t="s">
        <v>144</v>
      </c>
      <c r="E120" s="256" t="s">
        <v>3</v>
      </c>
      <c r="F120" s="257" t="s">
        <v>186</v>
      </c>
      <c r="H120" s="256" t="s">
        <v>3</v>
      </c>
      <c r="L120" s="254"/>
      <c r="M120" s="258"/>
      <c r="N120" s="259"/>
      <c r="O120" s="259"/>
      <c r="P120" s="259"/>
      <c r="Q120" s="259"/>
      <c r="R120" s="259"/>
      <c r="S120" s="259"/>
      <c r="T120" s="260"/>
      <c r="AT120" s="256" t="s">
        <v>144</v>
      </c>
      <c r="AU120" s="256" t="s">
        <v>81</v>
      </c>
      <c r="AV120" s="255" t="s">
        <v>79</v>
      </c>
      <c r="AW120" s="255" t="s">
        <v>32</v>
      </c>
      <c r="AX120" s="255" t="s">
        <v>71</v>
      </c>
      <c r="AY120" s="256" t="s">
        <v>133</v>
      </c>
    </row>
    <row r="121" spans="2:51" s="239" customFormat="1" ht="12">
      <c r="B121" s="238"/>
      <c r="D121" s="234" t="s">
        <v>144</v>
      </c>
      <c r="E121" s="240" t="s">
        <v>3</v>
      </c>
      <c r="F121" s="241" t="s">
        <v>187</v>
      </c>
      <c r="H121" s="242">
        <v>-1.592</v>
      </c>
      <c r="L121" s="238"/>
      <c r="M121" s="243"/>
      <c r="N121" s="244"/>
      <c r="O121" s="244"/>
      <c r="P121" s="244"/>
      <c r="Q121" s="244"/>
      <c r="R121" s="244"/>
      <c r="S121" s="244"/>
      <c r="T121" s="245"/>
      <c r="AT121" s="240" t="s">
        <v>144</v>
      </c>
      <c r="AU121" s="240" t="s">
        <v>81</v>
      </c>
      <c r="AV121" s="239" t="s">
        <v>81</v>
      </c>
      <c r="AW121" s="239" t="s">
        <v>32</v>
      </c>
      <c r="AX121" s="239" t="s">
        <v>71</v>
      </c>
      <c r="AY121" s="240" t="s">
        <v>133</v>
      </c>
    </row>
    <row r="122" spans="2:51" s="239" customFormat="1" ht="12">
      <c r="B122" s="238"/>
      <c r="D122" s="234" t="s">
        <v>144</v>
      </c>
      <c r="E122" s="240" t="s">
        <v>3</v>
      </c>
      <c r="F122" s="241" t="s">
        <v>188</v>
      </c>
      <c r="H122" s="242">
        <v>-0.353</v>
      </c>
      <c r="L122" s="238"/>
      <c r="M122" s="243"/>
      <c r="N122" s="244"/>
      <c r="O122" s="244"/>
      <c r="P122" s="244"/>
      <c r="Q122" s="244"/>
      <c r="R122" s="244"/>
      <c r="S122" s="244"/>
      <c r="T122" s="245"/>
      <c r="AT122" s="240" t="s">
        <v>144</v>
      </c>
      <c r="AU122" s="240" t="s">
        <v>81</v>
      </c>
      <c r="AV122" s="239" t="s">
        <v>81</v>
      </c>
      <c r="AW122" s="239" t="s">
        <v>32</v>
      </c>
      <c r="AX122" s="239" t="s">
        <v>71</v>
      </c>
      <c r="AY122" s="240" t="s">
        <v>133</v>
      </c>
    </row>
    <row r="123" spans="2:51" s="247" customFormat="1" ht="12">
      <c r="B123" s="246"/>
      <c r="D123" s="234" t="s">
        <v>144</v>
      </c>
      <c r="E123" s="248" t="s">
        <v>48</v>
      </c>
      <c r="F123" s="249" t="s">
        <v>169</v>
      </c>
      <c r="H123" s="250">
        <v>9.93</v>
      </c>
      <c r="L123" s="246"/>
      <c r="M123" s="251"/>
      <c r="N123" s="252"/>
      <c r="O123" s="252"/>
      <c r="P123" s="252"/>
      <c r="Q123" s="252"/>
      <c r="R123" s="252"/>
      <c r="S123" s="252"/>
      <c r="T123" s="253"/>
      <c r="AT123" s="248" t="s">
        <v>144</v>
      </c>
      <c r="AU123" s="248" t="s">
        <v>81</v>
      </c>
      <c r="AV123" s="247" t="s">
        <v>140</v>
      </c>
      <c r="AW123" s="247" t="s">
        <v>32</v>
      </c>
      <c r="AX123" s="247" t="s">
        <v>71</v>
      </c>
      <c r="AY123" s="248" t="s">
        <v>133</v>
      </c>
    </row>
    <row r="124" spans="2:51" s="239" customFormat="1" ht="12">
      <c r="B124" s="238"/>
      <c r="D124" s="234" t="s">
        <v>144</v>
      </c>
      <c r="E124" s="240" t="s">
        <v>3</v>
      </c>
      <c r="F124" s="241" t="s">
        <v>189</v>
      </c>
      <c r="H124" s="242">
        <v>5.958</v>
      </c>
      <c r="L124" s="238"/>
      <c r="M124" s="243"/>
      <c r="N124" s="244"/>
      <c r="O124" s="244"/>
      <c r="P124" s="244"/>
      <c r="Q124" s="244"/>
      <c r="R124" s="244"/>
      <c r="S124" s="244"/>
      <c r="T124" s="245"/>
      <c r="AT124" s="240" t="s">
        <v>144</v>
      </c>
      <c r="AU124" s="240" t="s">
        <v>81</v>
      </c>
      <c r="AV124" s="239" t="s">
        <v>81</v>
      </c>
      <c r="AW124" s="239" t="s">
        <v>32</v>
      </c>
      <c r="AX124" s="239" t="s">
        <v>79</v>
      </c>
      <c r="AY124" s="240" t="s">
        <v>133</v>
      </c>
    </row>
    <row r="125" spans="2:65" s="158" customFormat="1" ht="22.5" customHeight="1">
      <c r="B125" s="157"/>
      <c r="C125" s="221" t="s">
        <v>190</v>
      </c>
      <c r="D125" s="221" t="s">
        <v>135</v>
      </c>
      <c r="E125" s="222" t="s">
        <v>191</v>
      </c>
      <c r="F125" s="223" t="s">
        <v>192</v>
      </c>
      <c r="G125" s="224" t="s">
        <v>87</v>
      </c>
      <c r="H125" s="225">
        <v>1.787</v>
      </c>
      <c r="I125" s="226"/>
      <c r="J125" s="227">
        <f>ROUND(I125*H125,2)</f>
        <v>0</v>
      </c>
      <c r="K125" s="223" t="s">
        <v>139</v>
      </c>
      <c r="L125" s="157"/>
      <c r="M125" s="228" t="s">
        <v>3</v>
      </c>
      <c r="N125" s="229" t="s">
        <v>42</v>
      </c>
      <c r="O125" s="230"/>
      <c r="P125" s="231">
        <f>O125*H125</f>
        <v>0</v>
      </c>
      <c r="Q125" s="231">
        <v>0</v>
      </c>
      <c r="R125" s="231">
        <f>Q125*H125</f>
        <v>0</v>
      </c>
      <c r="S125" s="231">
        <v>0</v>
      </c>
      <c r="T125" s="232">
        <f>S125*H125</f>
        <v>0</v>
      </c>
      <c r="AR125" s="149" t="s">
        <v>140</v>
      </c>
      <c r="AT125" s="149" t="s">
        <v>135</v>
      </c>
      <c r="AU125" s="149" t="s">
        <v>81</v>
      </c>
      <c r="AY125" s="149" t="s">
        <v>133</v>
      </c>
      <c r="BE125" s="233">
        <f>IF(N125="základní",J125,0)</f>
        <v>0</v>
      </c>
      <c r="BF125" s="233">
        <f>IF(N125="snížená",J125,0)</f>
        <v>0</v>
      </c>
      <c r="BG125" s="233">
        <f>IF(N125="zákl. přenesená",J125,0)</f>
        <v>0</v>
      </c>
      <c r="BH125" s="233">
        <f>IF(N125="sníž. přenesená",J125,0)</f>
        <v>0</v>
      </c>
      <c r="BI125" s="233">
        <f>IF(N125="nulová",J125,0)</f>
        <v>0</v>
      </c>
      <c r="BJ125" s="149" t="s">
        <v>79</v>
      </c>
      <c r="BK125" s="233">
        <f>ROUND(I125*H125,2)</f>
        <v>0</v>
      </c>
      <c r="BL125" s="149" t="s">
        <v>140</v>
      </c>
      <c r="BM125" s="149" t="s">
        <v>193</v>
      </c>
    </row>
    <row r="126" spans="2:47" s="158" customFormat="1" ht="48.75">
      <c r="B126" s="157"/>
      <c r="D126" s="234" t="s">
        <v>142</v>
      </c>
      <c r="F126" s="235" t="s">
        <v>180</v>
      </c>
      <c r="L126" s="157"/>
      <c r="M126" s="236"/>
      <c r="N126" s="230"/>
      <c r="O126" s="230"/>
      <c r="P126" s="230"/>
      <c r="Q126" s="230"/>
      <c r="R126" s="230"/>
      <c r="S126" s="230"/>
      <c r="T126" s="237"/>
      <c r="AT126" s="149" t="s">
        <v>142</v>
      </c>
      <c r="AU126" s="149" t="s">
        <v>81</v>
      </c>
    </row>
    <row r="127" spans="2:51" s="239" customFormat="1" ht="12">
      <c r="B127" s="238"/>
      <c r="D127" s="234" t="s">
        <v>144</v>
      </c>
      <c r="E127" s="240" t="s">
        <v>3</v>
      </c>
      <c r="F127" s="241" t="s">
        <v>194</v>
      </c>
      <c r="H127" s="242">
        <v>1.787</v>
      </c>
      <c r="L127" s="238"/>
      <c r="M127" s="243"/>
      <c r="N127" s="244"/>
      <c r="O127" s="244"/>
      <c r="P127" s="244"/>
      <c r="Q127" s="244"/>
      <c r="R127" s="244"/>
      <c r="S127" s="244"/>
      <c r="T127" s="245"/>
      <c r="AT127" s="240" t="s">
        <v>144</v>
      </c>
      <c r="AU127" s="240" t="s">
        <v>81</v>
      </c>
      <c r="AV127" s="239" t="s">
        <v>81</v>
      </c>
      <c r="AW127" s="239" t="s">
        <v>32</v>
      </c>
      <c r="AX127" s="239" t="s">
        <v>79</v>
      </c>
      <c r="AY127" s="240" t="s">
        <v>133</v>
      </c>
    </row>
    <row r="128" spans="2:65" s="158" customFormat="1" ht="22.5" customHeight="1">
      <c r="B128" s="157"/>
      <c r="C128" s="221" t="s">
        <v>195</v>
      </c>
      <c r="D128" s="221" t="s">
        <v>135</v>
      </c>
      <c r="E128" s="222" t="s">
        <v>196</v>
      </c>
      <c r="F128" s="223" t="s">
        <v>197</v>
      </c>
      <c r="G128" s="224" t="s">
        <v>87</v>
      </c>
      <c r="H128" s="225">
        <v>3.972</v>
      </c>
      <c r="I128" s="226"/>
      <c r="J128" s="227">
        <f>ROUND(I128*H128,2)</f>
        <v>0</v>
      </c>
      <c r="K128" s="223" t="s">
        <v>139</v>
      </c>
      <c r="L128" s="157"/>
      <c r="M128" s="228" t="s">
        <v>3</v>
      </c>
      <c r="N128" s="229" t="s">
        <v>42</v>
      </c>
      <c r="O128" s="230"/>
      <c r="P128" s="231">
        <f>O128*H128</f>
        <v>0</v>
      </c>
      <c r="Q128" s="231">
        <v>0</v>
      </c>
      <c r="R128" s="231">
        <f>Q128*H128</f>
        <v>0</v>
      </c>
      <c r="S128" s="231">
        <v>0</v>
      </c>
      <c r="T128" s="232">
        <f>S128*H128</f>
        <v>0</v>
      </c>
      <c r="AR128" s="149" t="s">
        <v>140</v>
      </c>
      <c r="AT128" s="149" t="s">
        <v>135</v>
      </c>
      <c r="AU128" s="149" t="s">
        <v>81</v>
      </c>
      <c r="AY128" s="149" t="s">
        <v>133</v>
      </c>
      <c r="BE128" s="233">
        <f>IF(N128="základní",J128,0)</f>
        <v>0</v>
      </c>
      <c r="BF128" s="233">
        <f>IF(N128="snížená",J128,0)</f>
        <v>0</v>
      </c>
      <c r="BG128" s="233">
        <f>IF(N128="zákl. přenesená",J128,0)</f>
        <v>0</v>
      </c>
      <c r="BH128" s="233">
        <f>IF(N128="sníž. přenesená",J128,0)</f>
        <v>0</v>
      </c>
      <c r="BI128" s="233">
        <f>IF(N128="nulová",J128,0)</f>
        <v>0</v>
      </c>
      <c r="BJ128" s="149" t="s">
        <v>79</v>
      </c>
      <c r="BK128" s="233">
        <f>ROUND(I128*H128,2)</f>
        <v>0</v>
      </c>
      <c r="BL128" s="149" t="s">
        <v>140</v>
      </c>
      <c r="BM128" s="149" t="s">
        <v>198</v>
      </c>
    </row>
    <row r="129" spans="2:47" s="158" customFormat="1" ht="48.75">
      <c r="B129" s="157"/>
      <c r="D129" s="234" t="s">
        <v>142</v>
      </c>
      <c r="F129" s="235" t="s">
        <v>180</v>
      </c>
      <c r="L129" s="157"/>
      <c r="M129" s="236"/>
      <c r="N129" s="230"/>
      <c r="O129" s="230"/>
      <c r="P129" s="230"/>
      <c r="Q129" s="230"/>
      <c r="R129" s="230"/>
      <c r="S129" s="230"/>
      <c r="T129" s="237"/>
      <c r="AT129" s="149" t="s">
        <v>142</v>
      </c>
      <c r="AU129" s="149" t="s">
        <v>81</v>
      </c>
    </row>
    <row r="130" spans="2:51" s="239" customFormat="1" ht="12">
      <c r="B130" s="238"/>
      <c r="D130" s="234" t="s">
        <v>144</v>
      </c>
      <c r="E130" s="240" t="s">
        <v>3</v>
      </c>
      <c r="F130" s="241" t="s">
        <v>199</v>
      </c>
      <c r="H130" s="242">
        <v>3.972</v>
      </c>
      <c r="L130" s="238"/>
      <c r="M130" s="243"/>
      <c r="N130" s="244"/>
      <c r="O130" s="244"/>
      <c r="P130" s="244"/>
      <c r="Q130" s="244"/>
      <c r="R130" s="244"/>
      <c r="S130" s="244"/>
      <c r="T130" s="245"/>
      <c r="AT130" s="240" t="s">
        <v>144</v>
      </c>
      <c r="AU130" s="240" t="s">
        <v>81</v>
      </c>
      <c r="AV130" s="239" t="s">
        <v>81</v>
      </c>
      <c r="AW130" s="239" t="s">
        <v>32</v>
      </c>
      <c r="AX130" s="239" t="s">
        <v>79</v>
      </c>
      <c r="AY130" s="240" t="s">
        <v>133</v>
      </c>
    </row>
    <row r="131" spans="2:65" s="158" customFormat="1" ht="22.5" customHeight="1">
      <c r="B131" s="157"/>
      <c r="C131" s="221" t="s">
        <v>200</v>
      </c>
      <c r="D131" s="221" t="s">
        <v>135</v>
      </c>
      <c r="E131" s="222" t="s">
        <v>201</v>
      </c>
      <c r="F131" s="223" t="s">
        <v>202</v>
      </c>
      <c r="G131" s="224" t="s">
        <v>87</v>
      </c>
      <c r="H131" s="225">
        <v>1.192</v>
      </c>
      <c r="I131" s="226"/>
      <c r="J131" s="227">
        <f>ROUND(I131*H131,2)</f>
        <v>0</v>
      </c>
      <c r="K131" s="223" t="s">
        <v>139</v>
      </c>
      <c r="L131" s="157"/>
      <c r="M131" s="228" t="s">
        <v>3</v>
      </c>
      <c r="N131" s="229" t="s">
        <v>42</v>
      </c>
      <c r="O131" s="230"/>
      <c r="P131" s="231">
        <f>O131*H131</f>
        <v>0</v>
      </c>
      <c r="Q131" s="231">
        <v>0</v>
      </c>
      <c r="R131" s="231">
        <f>Q131*H131</f>
        <v>0</v>
      </c>
      <c r="S131" s="231">
        <v>0</v>
      </c>
      <c r="T131" s="232">
        <f>S131*H131</f>
        <v>0</v>
      </c>
      <c r="AR131" s="149" t="s">
        <v>140</v>
      </c>
      <c r="AT131" s="149" t="s">
        <v>135</v>
      </c>
      <c r="AU131" s="149" t="s">
        <v>81</v>
      </c>
      <c r="AY131" s="149" t="s">
        <v>133</v>
      </c>
      <c r="BE131" s="233">
        <f>IF(N131="základní",J131,0)</f>
        <v>0</v>
      </c>
      <c r="BF131" s="233">
        <f>IF(N131="snížená",J131,0)</f>
        <v>0</v>
      </c>
      <c r="BG131" s="233">
        <f>IF(N131="zákl. přenesená",J131,0)</f>
        <v>0</v>
      </c>
      <c r="BH131" s="233">
        <f>IF(N131="sníž. přenesená",J131,0)</f>
        <v>0</v>
      </c>
      <c r="BI131" s="233">
        <f>IF(N131="nulová",J131,0)</f>
        <v>0</v>
      </c>
      <c r="BJ131" s="149" t="s">
        <v>79</v>
      </c>
      <c r="BK131" s="233">
        <f>ROUND(I131*H131,2)</f>
        <v>0</v>
      </c>
      <c r="BL131" s="149" t="s">
        <v>140</v>
      </c>
      <c r="BM131" s="149" t="s">
        <v>203</v>
      </c>
    </row>
    <row r="132" spans="2:47" s="158" customFormat="1" ht="48.75">
      <c r="B132" s="157"/>
      <c r="D132" s="234" t="s">
        <v>142</v>
      </c>
      <c r="F132" s="235" t="s">
        <v>180</v>
      </c>
      <c r="L132" s="157"/>
      <c r="M132" s="236"/>
      <c r="N132" s="230"/>
      <c r="O132" s="230"/>
      <c r="P132" s="230"/>
      <c r="Q132" s="230"/>
      <c r="R132" s="230"/>
      <c r="S132" s="230"/>
      <c r="T132" s="237"/>
      <c r="AT132" s="149" t="s">
        <v>142</v>
      </c>
      <c r="AU132" s="149" t="s">
        <v>81</v>
      </c>
    </row>
    <row r="133" spans="2:51" s="239" customFormat="1" ht="12">
      <c r="B133" s="238"/>
      <c r="D133" s="234" t="s">
        <v>144</v>
      </c>
      <c r="E133" s="240" t="s">
        <v>3</v>
      </c>
      <c r="F133" s="241" t="s">
        <v>204</v>
      </c>
      <c r="H133" s="242">
        <v>1.192</v>
      </c>
      <c r="L133" s="238"/>
      <c r="M133" s="243"/>
      <c r="N133" s="244"/>
      <c r="O133" s="244"/>
      <c r="P133" s="244"/>
      <c r="Q133" s="244"/>
      <c r="R133" s="244"/>
      <c r="S133" s="244"/>
      <c r="T133" s="245"/>
      <c r="AT133" s="240" t="s">
        <v>144</v>
      </c>
      <c r="AU133" s="240" t="s">
        <v>81</v>
      </c>
      <c r="AV133" s="239" t="s">
        <v>81</v>
      </c>
      <c r="AW133" s="239" t="s">
        <v>32</v>
      </c>
      <c r="AX133" s="239" t="s">
        <v>79</v>
      </c>
      <c r="AY133" s="240" t="s">
        <v>133</v>
      </c>
    </row>
    <row r="134" spans="2:65" s="158" customFormat="1" ht="22.5" customHeight="1">
      <c r="B134" s="157"/>
      <c r="C134" s="221" t="s">
        <v>205</v>
      </c>
      <c r="D134" s="221" t="s">
        <v>135</v>
      </c>
      <c r="E134" s="222" t="s">
        <v>206</v>
      </c>
      <c r="F134" s="223" t="s">
        <v>207</v>
      </c>
      <c r="G134" s="224" t="s">
        <v>138</v>
      </c>
      <c r="H134" s="225">
        <v>15.96</v>
      </c>
      <c r="I134" s="226"/>
      <c r="J134" s="227">
        <f>ROUND(I134*H134,2)</f>
        <v>0</v>
      </c>
      <c r="K134" s="223" t="s">
        <v>139</v>
      </c>
      <c r="L134" s="157"/>
      <c r="M134" s="228" t="s">
        <v>3</v>
      </c>
      <c r="N134" s="229" t="s">
        <v>42</v>
      </c>
      <c r="O134" s="230"/>
      <c r="P134" s="231">
        <f>O134*H134</f>
        <v>0</v>
      </c>
      <c r="Q134" s="231">
        <v>0.00084</v>
      </c>
      <c r="R134" s="231">
        <f>Q134*H134</f>
        <v>0.0134064</v>
      </c>
      <c r="S134" s="231">
        <v>0</v>
      </c>
      <c r="T134" s="232">
        <f>S134*H134</f>
        <v>0</v>
      </c>
      <c r="AR134" s="149" t="s">
        <v>140</v>
      </c>
      <c r="AT134" s="149" t="s">
        <v>135</v>
      </c>
      <c r="AU134" s="149" t="s">
        <v>81</v>
      </c>
      <c r="AY134" s="149" t="s">
        <v>133</v>
      </c>
      <c r="BE134" s="233">
        <f>IF(N134="základní",J134,0)</f>
        <v>0</v>
      </c>
      <c r="BF134" s="233">
        <f>IF(N134="snížená",J134,0)</f>
        <v>0</v>
      </c>
      <c r="BG134" s="233">
        <f>IF(N134="zákl. přenesená",J134,0)</f>
        <v>0</v>
      </c>
      <c r="BH134" s="233">
        <f>IF(N134="sníž. přenesená",J134,0)</f>
        <v>0</v>
      </c>
      <c r="BI134" s="233">
        <f>IF(N134="nulová",J134,0)</f>
        <v>0</v>
      </c>
      <c r="BJ134" s="149" t="s">
        <v>79</v>
      </c>
      <c r="BK134" s="233">
        <f>ROUND(I134*H134,2)</f>
        <v>0</v>
      </c>
      <c r="BL134" s="149" t="s">
        <v>140</v>
      </c>
      <c r="BM134" s="149" t="s">
        <v>208</v>
      </c>
    </row>
    <row r="135" spans="2:47" s="158" customFormat="1" ht="126.75">
      <c r="B135" s="157"/>
      <c r="D135" s="234" t="s">
        <v>142</v>
      </c>
      <c r="F135" s="235" t="s">
        <v>209</v>
      </c>
      <c r="L135" s="157"/>
      <c r="M135" s="236"/>
      <c r="N135" s="230"/>
      <c r="O135" s="230"/>
      <c r="P135" s="230"/>
      <c r="Q135" s="230"/>
      <c r="R135" s="230"/>
      <c r="S135" s="230"/>
      <c r="T135" s="237"/>
      <c r="AT135" s="149" t="s">
        <v>142</v>
      </c>
      <c r="AU135" s="149" t="s">
        <v>81</v>
      </c>
    </row>
    <row r="136" spans="2:51" s="239" customFormat="1" ht="12">
      <c r="B136" s="238"/>
      <c r="D136" s="234" t="s">
        <v>144</v>
      </c>
      <c r="E136" s="240" t="s">
        <v>3</v>
      </c>
      <c r="F136" s="241" t="s">
        <v>210</v>
      </c>
      <c r="H136" s="242">
        <v>15.96</v>
      </c>
      <c r="L136" s="238"/>
      <c r="M136" s="243"/>
      <c r="N136" s="244"/>
      <c r="O136" s="244"/>
      <c r="P136" s="244"/>
      <c r="Q136" s="244"/>
      <c r="R136" s="244"/>
      <c r="S136" s="244"/>
      <c r="T136" s="245"/>
      <c r="AT136" s="240" t="s">
        <v>144</v>
      </c>
      <c r="AU136" s="240" t="s">
        <v>81</v>
      </c>
      <c r="AV136" s="239" t="s">
        <v>81</v>
      </c>
      <c r="AW136" s="239" t="s">
        <v>32</v>
      </c>
      <c r="AX136" s="239" t="s">
        <v>71</v>
      </c>
      <c r="AY136" s="240" t="s">
        <v>133</v>
      </c>
    </row>
    <row r="137" spans="2:51" s="247" customFormat="1" ht="12">
      <c r="B137" s="246"/>
      <c r="D137" s="234" t="s">
        <v>144</v>
      </c>
      <c r="E137" s="248" t="s">
        <v>3</v>
      </c>
      <c r="F137" s="249" t="s">
        <v>169</v>
      </c>
      <c r="H137" s="250">
        <v>15.96</v>
      </c>
      <c r="L137" s="246"/>
      <c r="M137" s="251"/>
      <c r="N137" s="252"/>
      <c r="O137" s="252"/>
      <c r="P137" s="252"/>
      <c r="Q137" s="252"/>
      <c r="R137" s="252"/>
      <c r="S137" s="252"/>
      <c r="T137" s="253"/>
      <c r="AT137" s="248" t="s">
        <v>144</v>
      </c>
      <c r="AU137" s="248" t="s">
        <v>81</v>
      </c>
      <c r="AV137" s="247" t="s">
        <v>140</v>
      </c>
      <c r="AW137" s="247" t="s">
        <v>32</v>
      </c>
      <c r="AX137" s="247" t="s">
        <v>79</v>
      </c>
      <c r="AY137" s="248" t="s">
        <v>133</v>
      </c>
    </row>
    <row r="138" spans="2:65" s="158" customFormat="1" ht="22.5" customHeight="1">
      <c r="B138" s="157"/>
      <c r="C138" s="221" t="s">
        <v>211</v>
      </c>
      <c r="D138" s="221" t="s">
        <v>135</v>
      </c>
      <c r="E138" s="222" t="s">
        <v>212</v>
      </c>
      <c r="F138" s="223" t="s">
        <v>213</v>
      </c>
      <c r="G138" s="224" t="s">
        <v>138</v>
      </c>
      <c r="H138" s="225">
        <v>15.96</v>
      </c>
      <c r="I138" s="226"/>
      <c r="J138" s="227">
        <f>ROUND(I138*H138,2)</f>
        <v>0</v>
      </c>
      <c r="K138" s="223" t="s">
        <v>139</v>
      </c>
      <c r="L138" s="157"/>
      <c r="M138" s="228" t="s">
        <v>3</v>
      </c>
      <c r="N138" s="229" t="s">
        <v>42</v>
      </c>
      <c r="O138" s="230"/>
      <c r="P138" s="231">
        <f>O138*H138</f>
        <v>0</v>
      </c>
      <c r="Q138" s="231">
        <v>0</v>
      </c>
      <c r="R138" s="231">
        <f>Q138*H138</f>
        <v>0</v>
      </c>
      <c r="S138" s="231">
        <v>0</v>
      </c>
      <c r="T138" s="232">
        <f>S138*H138</f>
        <v>0</v>
      </c>
      <c r="AR138" s="149" t="s">
        <v>140</v>
      </c>
      <c r="AT138" s="149" t="s">
        <v>135</v>
      </c>
      <c r="AU138" s="149" t="s">
        <v>81</v>
      </c>
      <c r="AY138" s="149" t="s">
        <v>133</v>
      </c>
      <c r="BE138" s="233">
        <f>IF(N138="základní",J138,0)</f>
        <v>0</v>
      </c>
      <c r="BF138" s="233">
        <f>IF(N138="snížená",J138,0)</f>
        <v>0</v>
      </c>
      <c r="BG138" s="233">
        <f>IF(N138="zákl. přenesená",J138,0)</f>
        <v>0</v>
      </c>
      <c r="BH138" s="233">
        <f>IF(N138="sníž. přenesená",J138,0)</f>
        <v>0</v>
      </c>
      <c r="BI138" s="233">
        <f>IF(N138="nulová",J138,0)</f>
        <v>0</v>
      </c>
      <c r="BJ138" s="149" t="s">
        <v>79</v>
      </c>
      <c r="BK138" s="233">
        <f>ROUND(I138*H138,2)</f>
        <v>0</v>
      </c>
      <c r="BL138" s="149" t="s">
        <v>140</v>
      </c>
      <c r="BM138" s="149" t="s">
        <v>214</v>
      </c>
    </row>
    <row r="139" spans="2:65" s="158" customFormat="1" ht="22.5" customHeight="1">
      <c r="B139" s="157"/>
      <c r="C139" s="221" t="s">
        <v>215</v>
      </c>
      <c r="D139" s="221" t="s">
        <v>135</v>
      </c>
      <c r="E139" s="222" t="s">
        <v>216</v>
      </c>
      <c r="F139" s="223" t="s">
        <v>217</v>
      </c>
      <c r="G139" s="224" t="s">
        <v>87</v>
      </c>
      <c r="H139" s="225">
        <v>9.93</v>
      </c>
      <c r="I139" s="226"/>
      <c r="J139" s="227">
        <f>ROUND(I139*H139,2)</f>
        <v>0</v>
      </c>
      <c r="K139" s="223" t="s">
        <v>139</v>
      </c>
      <c r="L139" s="157"/>
      <c r="M139" s="228" t="s">
        <v>3</v>
      </c>
      <c r="N139" s="229" t="s">
        <v>42</v>
      </c>
      <c r="O139" s="230"/>
      <c r="P139" s="231">
        <f>O139*H139</f>
        <v>0</v>
      </c>
      <c r="Q139" s="231">
        <v>0</v>
      </c>
      <c r="R139" s="231">
        <f>Q139*H139</f>
        <v>0</v>
      </c>
      <c r="S139" s="231">
        <v>0</v>
      </c>
      <c r="T139" s="232">
        <f>S139*H139</f>
        <v>0</v>
      </c>
      <c r="AR139" s="149" t="s">
        <v>140</v>
      </c>
      <c r="AT139" s="149" t="s">
        <v>135</v>
      </c>
      <c r="AU139" s="149" t="s">
        <v>81</v>
      </c>
      <c r="AY139" s="149" t="s">
        <v>133</v>
      </c>
      <c r="BE139" s="233">
        <f>IF(N139="základní",J139,0)</f>
        <v>0</v>
      </c>
      <c r="BF139" s="233">
        <f>IF(N139="snížená",J139,0)</f>
        <v>0</v>
      </c>
      <c r="BG139" s="233">
        <f>IF(N139="zákl. přenesená",J139,0)</f>
        <v>0</v>
      </c>
      <c r="BH139" s="233">
        <f>IF(N139="sníž. přenesená",J139,0)</f>
        <v>0</v>
      </c>
      <c r="BI139" s="233">
        <f>IF(N139="nulová",J139,0)</f>
        <v>0</v>
      </c>
      <c r="BJ139" s="149" t="s">
        <v>79</v>
      </c>
      <c r="BK139" s="233">
        <f>ROUND(I139*H139,2)</f>
        <v>0</v>
      </c>
      <c r="BL139" s="149" t="s">
        <v>140</v>
      </c>
      <c r="BM139" s="149" t="s">
        <v>218</v>
      </c>
    </row>
    <row r="140" spans="2:47" s="158" customFormat="1" ht="58.5">
      <c r="B140" s="157"/>
      <c r="D140" s="234" t="s">
        <v>142</v>
      </c>
      <c r="F140" s="235" t="s">
        <v>219</v>
      </c>
      <c r="L140" s="157"/>
      <c r="M140" s="236"/>
      <c r="N140" s="230"/>
      <c r="O140" s="230"/>
      <c r="P140" s="230"/>
      <c r="Q140" s="230"/>
      <c r="R140" s="230"/>
      <c r="S140" s="230"/>
      <c r="T140" s="237"/>
      <c r="AT140" s="149" t="s">
        <v>142</v>
      </c>
      <c r="AU140" s="149" t="s">
        <v>81</v>
      </c>
    </row>
    <row r="141" spans="2:51" s="239" customFormat="1" ht="12">
      <c r="B141" s="238"/>
      <c r="D141" s="234" t="s">
        <v>144</v>
      </c>
      <c r="E141" s="240" t="s">
        <v>3</v>
      </c>
      <c r="F141" s="241" t="s">
        <v>48</v>
      </c>
      <c r="H141" s="242">
        <v>9.93</v>
      </c>
      <c r="L141" s="238"/>
      <c r="M141" s="243"/>
      <c r="N141" s="244"/>
      <c r="O141" s="244"/>
      <c r="P141" s="244"/>
      <c r="Q141" s="244"/>
      <c r="R141" s="244"/>
      <c r="S141" s="244"/>
      <c r="T141" s="245"/>
      <c r="AT141" s="240" t="s">
        <v>144</v>
      </c>
      <c r="AU141" s="240" t="s">
        <v>81</v>
      </c>
      <c r="AV141" s="239" t="s">
        <v>81</v>
      </c>
      <c r="AW141" s="239" t="s">
        <v>32</v>
      </c>
      <c r="AX141" s="239" t="s">
        <v>79</v>
      </c>
      <c r="AY141" s="240" t="s">
        <v>133</v>
      </c>
    </row>
    <row r="142" spans="2:65" s="158" customFormat="1" ht="22.5" customHeight="1">
      <c r="B142" s="157"/>
      <c r="C142" s="221" t="s">
        <v>220</v>
      </c>
      <c r="D142" s="221" t="s">
        <v>135</v>
      </c>
      <c r="E142" s="222" t="s">
        <v>221</v>
      </c>
      <c r="F142" s="223" t="s">
        <v>222</v>
      </c>
      <c r="G142" s="224" t="s">
        <v>87</v>
      </c>
      <c r="H142" s="225">
        <v>9.93</v>
      </c>
      <c r="I142" s="226"/>
      <c r="J142" s="227">
        <f>ROUND(I142*H142,2)</f>
        <v>0</v>
      </c>
      <c r="K142" s="223" t="s">
        <v>139</v>
      </c>
      <c r="L142" s="157"/>
      <c r="M142" s="228" t="s">
        <v>3</v>
      </c>
      <c r="N142" s="229" t="s">
        <v>42</v>
      </c>
      <c r="O142" s="230"/>
      <c r="P142" s="231">
        <f>O142*H142</f>
        <v>0</v>
      </c>
      <c r="Q142" s="231">
        <v>0</v>
      </c>
      <c r="R142" s="231">
        <f>Q142*H142</f>
        <v>0</v>
      </c>
      <c r="S142" s="231">
        <v>0</v>
      </c>
      <c r="T142" s="232">
        <f>S142*H142</f>
        <v>0</v>
      </c>
      <c r="AR142" s="149" t="s">
        <v>140</v>
      </c>
      <c r="AT142" s="149" t="s">
        <v>135</v>
      </c>
      <c r="AU142" s="149" t="s">
        <v>81</v>
      </c>
      <c r="AY142" s="149" t="s">
        <v>133</v>
      </c>
      <c r="BE142" s="233">
        <f>IF(N142="základní",J142,0)</f>
        <v>0</v>
      </c>
      <c r="BF142" s="233">
        <f>IF(N142="snížená",J142,0)</f>
        <v>0</v>
      </c>
      <c r="BG142" s="233">
        <f>IF(N142="zákl. přenesená",J142,0)</f>
        <v>0</v>
      </c>
      <c r="BH142" s="233">
        <f>IF(N142="sníž. přenesená",J142,0)</f>
        <v>0</v>
      </c>
      <c r="BI142" s="233">
        <f>IF(N142="nulová",J142,0)</f>
        <v>0</v>
      </c>
      <c r="BJ142" s="149" t="s">
        <v>79</v>
      </c>
      <c r="BK142" s="233">
        <f>ROUND(I142*H142,2)</f>
        <v>0</v>
      </c>
      <c r="BL142" s="149" t="s">
        <v>140</v>
      </c>
      <c r="BM142" s="149" t="s">
        <v>223</v>
      </c>
    </row>
    <row r="143" spans="2:47" s="158" customFormat="1" ht="136.5">
      <c r="B143" s="157"/>
      <c r="D143" s="234" t="s">
        <v>142</v>
      </c>
      <c r="F143" s="235" t="s">
        <v>224</v>
      </c>
      <c r="L143" s="157"/>
      <c r="M143" s="236"/>
      <c r="N143" s="230"/>
      <c r="O143" s="230"/>
      <c r="P143" s="230"/>
      <c r="Q143" s="230"/>
      <c r="R143" s="230"/>
      <c r="S143" s="230"/>
      <c r="T143" s="237"/>
      <c r="AT143" s="149" t="s">
        <v>142</v>
      </c>
      <c r="AU143" s="149" t="s">
        <v>81</v>
      </c>
    </row>
    <row r="144" spans="2:51" s="239" customFormat="1" ht="12">
      <c r="B144" s="238"/>
      <c r="D144" s="234" t="s">
        <v>144</v>
      </c>
      <c r="E144" s="240" t="s">
        <v>3</v>
      </c>
      <c r="F144" s="241" t="s">
        <v>48</v>
      </c>
      <c r="H144" s="242">
        <v>9.93</v>
      </c>
      <c r="L144" s="238"/>
      <c r="M144" s="243"/>
      <c r="N144" s="244"/>
      <c r="O144" s="244"/>
      <c r="P144" s="244"/>
      <c r="Q144" s="244"/>
      <c r="R144" s="244"/>
      <c r="S144" s="244"/>
      <c r="T144" s="245"/>
      <c r="AT144" s="240" t="s">
        <v>144</v>
      </c>
      <c r="AU144" s="240" t="s">
        <v>81</v>
      </c>
      <c r="AV144" s="239" t="s">
        <v>81</v>
      </c>
      <c r="AW144" s="239" t="s">
        <v>32</v>
      </c>
      <c r="AX144" s="239" t="s">
        <v>79</v>
      </c>
      <c r="AY144" s="240" t="s">
        <v>133</v>
      </c>
    </row>
    <row r="145" spans="2:65" s="158" customFormat="1" ht="22.5" customHeight="1">
      <c r="B145" s="157"/>
      <c r="C145" s="221" t="s">
        <v>9</v>
      </c>
      <c r="D145" s="221" t="s">
        <v>135</v>
      </c>
      <c r="E145" s="222" t="s">
        <v>225</v>
      </c>
      <c r="F145" s="223" t="s">
        <v>226</v>
      </c>
      <c r="G145" s="224" t="s">
        <v>87</v>
      </c>
      <c r="H145" s="225">
        <v>1.305</v>
      </c>
      <c r="I145" s="226"/>
      <c r="J145" s="227">
        <f>ROUND(I145*H145,2)</f>
        <v>0</v>
      </c>
      <c r="K145" s="223" t="s">
        <v>139</v>
      </c>
      <c r="L145" s="157"/>
      <c r="M145" s="228" t="s">
        <v>3</v>
      </c>
      <c r="N145" s="229" t="s">
        <v>42</v>
      </c>
      <c r="O145" s="230"/>
      <c r="P145" s="231">
        <f>O145*H145</f>
        <v>0</v>
      </c>
      <c r="Q145" s="231">
        <v>0</v>
      </c>
      <c r="R145" s="231">
        <f>Q145*H145</f>
        <v>0</v>
      </c>
      <c r="S145" s="231">
        <v>0</v>
      </c>
      <c r="T145" s="232">
        <f>S145*H145</f>
        <v>0</v>
      </c>
      <c r="AR145" s="149" t="s">
        <v>140</v>
      </c>
      <c r="AT145" s="149" t="s">
        <v>135</v>
      </c>
      <c r="AU145" s="149" t="s">
        <v>81</v>
      </c>
      <c r="AY145" s="149" t="s">
        <v>133</v>
      </c>
      <c r="BE145" s="233">
        <f>IF(N145="základní",J145,0)</f>
        <v>0</v>
      </c>
      <c r="BF145" s="233">
        <f>IF(N145="snížená",J145,0)</f>
        <v>0</v>
      </c>
      <c r="BG145" s="233">
        <f>IF(N145="zákl. přenesená",J145,0)</f>
        <v>0</v>
      </c>
      <c r="BH145" s="233">
        <f>IF(N145="sníž. přenesená",J145,0)</f>
        <v>0</v>
      </c>
      <c r="BI145" s="233">
        <f>IF(N145="nulová",J145,0)</f>
        <v>0</v>
      </c>
      <c r="BJ145" s="149" t="s">
        <v>79</v>
      </c>
      <c r="BK145" s="233">
        <f>ROUND(I145*H145,2)</f>
        <v>0</v>
      </c>
      <c r="BL145" s="149" t="s">
        <v>140</v>
      </c>
      <c r="BM145" s="149" t="s">
        <v>227</v>
      </c>
    </row>
    <row r="146" spans="2:47" s="158" customFormat="1" ht="351">
      <c r="B146" s="157"/>
      <c r="D146" s="234" t="s">
        <v>142</v>
      </c>
      <c r="F146" s="235" t="s">
        <v>228</v>
      </c>
      <c r="L146" s="157"/>
      <c r="M146" s="236"/>
      <c r="N146" s="230"/>
      <c r="O146" s="230"/>
      <c r="P146" s="230"/>
      <c r="Q146" s="230"/>
      <c r="R146" s="230"/>
      <c r="S146" s="230"/>
      <c r="T146" s="237"/>
      <c r="AT146" s="149" t="s">
        <v>142</v>
      </c>
      <c r="AU146" s="149" t="s">
        <v>81</v>
      </c>
    </row>
    <row r="147" spans="2:51" s="239" customFormat="1" ht="12">
      <c r="B147" s="238"/>
      <c r="D147" s="234" t="s">
        <v>144</v>
      </c>
      <c r="E147" s="240" t="s">
        <v>3</v>
      </c>
      <c r="F147" s="241" t="s">
        <v>229</v>
      </c>
      <c r="H147" s="242">
        <v>1.305</v>
      </c>
      <c r="L147" s="238"/>
      <c r="M147" s="243"/>
      <c r="N147" s="244"/>
      <c r="O147" s="244"/>
      <c r="P147" s="244"/>
      <c r="Q147" s="244"/>
      <c r="R147" s="244"/>
      <c r="S147" s="244"/>
      <c r="T147" s="245"/>
      <c r="AT147" s="240" t="s">
        <v>144</v>
      </c>
      <c r="AU147" s="240" t="s">
        <v>81</v>
      </c>
      <c r="AV147" s="239" t="s">
        <v>81</v>
      </c>
      <c r="AW147" s="239" t="s">
        <v>32</v>
      </c>
      <c r="AX147" s="239" t="s">
        <v>71</v>
      </c>
      <c r="AY147" s="240" t="s">
        <v>133</v>
      </c>
    </row>
    <row r="148" spans="2:51" s="247" customFormat="1" ht="12">
      <c r="B148" s="246"/>
      <c r="D148" s="234" t="s">
        <v>144</v>
      </c>
      <c r="E148" s="248" t="s">
        <v>85</v>
      </c>
      <c r="F148" s="249" t="s">
        <v>169</v>
      </c>
      <c r="H148" s="250">
        <v>1.305</v>
      </c>
      <c r="L148" s="246"/>
      <c r="M148" s="251"/>
      <c r="N148" s="252"/>
      <c r="O148" s="252"/>
      <c r="P148" s="252"/>
      <c r="Q148" s="252"/>
      <c r="R148" s="252"/>
      <c r="S148" s="252"/>
      <c r="T148" s="253"/>
      <c r="AT148" s="248" t="s">
        <v>144</v>
      </c>
      <c r="AU148" s="248" t="s">
        <v>81</v>
      </c>
      <c r="AV148" s="247" t="s">
        <v>140</v>
      </c>
      <c r="AW148" s="247" t="s">
        <v>32</v>
      </c>
      <c r="AX148" s="247" t="s">
        <v>79</v>
      </c>
      <c r="AY148" s="248" t="s">
        <v>133</v>
      </c>
    </row>
    <row r="149" spans="2:65" s="158" customFormat="1" ht="16.5" customHeight="1">
      <c r="B149" s="157"/>
      <c r="C149" s="261" t="s">
        <v>230</v>
      </c>
      <c r="D149" s="261" t="s">
        <v>231</v>
      </c>
      <c r="E149" s="262" t="s">
        <v>232</v>
      </c>
      <c r="F149" s="263" t="s">
        <v>233</v>
      </c>
      <c r="G149" s="264" t="s">
        <v>234</v>
      </c>
      <c r="H149" s="265">
        <v>2.349</v>
      </c>
      <c r="I149" s="266"/>
      <c r="J149" s="267">
        <f>ROUND(I149*H149,2)</f>
        <v>0</v>
      </c>
      <c r="K149" s="263" t="s">
        <v>3</v>
      </c>
      <c r="L149" s="268"/>
      <c r="M149" s="269" t="s">
        <v>3</v>
      </c>
      <c r="N149" s="270" t="s">
        <v>42</v>
      </c>
      <c r="O149" s="230"/>
      <c r="P149" s="231">
        <f>O149*H149</f>
        <v>0</v>
      </c>
      <c r="Q149" s="231">
        <v>0</v>
      </c>
      <c r="R149" s="231">
        <f>Q149*H149</f>
        <v>0</v>
      </c>
      <c r="S149" s="231">
        <v>0</v>
      </c>
      <c r="T149" s="232">
        <f>S149*H149</f>
        <v>0</v>
      </c>
      <c r="AR149" s="149" t="s">
        <v>190</v>
      </c>
      <c r="AT149" s="149" t="s">
        <v>231</v>
      </c>
      <c r="AU149" s="149" t="s">
        <v>81</v>
      </c>
      <c r="AY149" s="149" t="s">
        <v>133</v>
      </c>
      <c r="BE149" s="233">
        <f>IF(N149="základní",J149,0)</f>
        <v>0</v>
      </c>
      <c r="BF149" s="233">
        <f>IF(N149="snížená",J149,0)</f>
        <v>0</v>
      </c>
      <c r="BG149" s="233">
        <f>IF(N149="zákl. přenesená",J149,0)</f>
        <v>0</v>
      </c>
      <c r="BH149" s="233">
        <f>IF(N149="sníž. přenesená",J149,0)</f>
        <v>0</v>
      </c>
      <c r="BI149" s="233">
        <f>IF(N149="nulová",J149,0)</f>
        <v>0</v>
      </c>
      <c r="BJ149" s="149" t="s">
        <v>79</v>
      </c>
      <c r="BK149" s="233">
        <f>ROUND(I149*H149,2)</f>
        <v>0</v>
      </c>
      <c r="BL149" s="149" t="s">
        <v>140</v>
      </c>
      <c r="BM149" s="149" t="s">
        <v>235</v>
      </c>
    </row>
    <row r="150" spans="2:51" s="239" customFormat="1" ht="12">
      <c r="B150" s="238"/>
      <c r="D150" s="234" t="s">
        <v>144</v>
      </c>
      <c r="E150" s="240" t="s">
        <v>3</v>
      </c>
      <c r="F150" s="241" t="s">
        <v>236</v>
      </c>
      <c r="H150" s="242">
        <v>2.349</v>
      </c>
      <c r="L150" s="238"/>
      <c r="M150" s="243"/>
      <c r="N150" s="244"/>
      <c r="O150" s="244"/>
      <c r="P150" s="244"/>
      <c r="Q150" s="244"/>
      <c r="R150" s="244"/>
      <c r="S150" s="244"/>
      <c r="T150" s="245"/>
      <c r="AT150" s="240" t="s">
        <v>144</v>
      </c>
      <c r="AU150" s="240" t="s">
        <v>81</v>
      </c>
      <c r="AV150" s="239" t="s">
        <v>81</v>
      </c>
      <c r="AW150" s="239" t="s">
        <v>32</v>
      </c>
      <c r="AX150" s="239" t="s">
        <v>79</v>
      </c>
      <c r="AY150" s="240" t="s">
        <v>133</v>
      </c>
    </row>
    <row r="151" spans="2:65" s="158" customFormat="1" ht="22.5" customHeight="1">
      <c r="B151" s="157"/>
      <c r="C151" s="221" t="s">
        <v>237</v>
      </c>
      <c r="D151" s="221" t="s">
        <v>135</v>
      </c>
      <c r="E151" s="222" t="s">
        <v>238</v>
      </c>
      <c r="F151" s="223" t="s">
        <v>239</v>
      </c>
      <c r="G151" s="224" t="s">
        <v>234</v>
      </c>
      <c r="H151" s="225">
        <v>17.874</v>
      </c>
      <c r="I151" s="226"/>
      <c r="J151" s="227">
        <f>ROUND(I151*H151,2)</f>
        <v>0</v>
      </c>
      <c r="K151" s="223" t="s">
        <v>139</v>
      </c>
      <c r="L151" s="157"/>
      <c r="M151" s="228" t="s">
        <v>3</v>
      </c>
      <c r="N151" s="229" t="s">
        <v>42</v>
      </c>
      <c r="O151" s="230"/>
      <c r="P151" s="231">
        <f>O151*H151</f>
        <v>0</v>
      </c>
      <c r="Q151" s="231">
        <v>0</v>
      </c>
      <c r="R151" s="231">
        <f>Q151*H151</f>
        <v>0</v>
      </c>
      <c r="S151" s="231">
        <v>0</v>
      </c>
      <c r="T151" s="232">
        <f>S151*H151</f>
        <v>0</v>
      </c>
      <c r="AR151" s="149" t="s">
        <v>140</v>
      </c>
      <c r="AT151" s="149" t="s">
        <v>135</v>
      </c>
      <c r="AU151" s="149" t="s">
        <v>81</v>
      </c>
      <c r="AY151" s="149" t="s">
        <v>133</v>
      </c>
      <c r="BE151" s="233">
        <f>IF(N151="základní",J151,0)</f>
        <v>0</v>
      </c>
      <c r="BF151" s="233">
        <f>IF(N151="snížená",J151,0)</f>
        <v>0</v>
      </c>
      <c r="BG151" s="233">
        <f>IF(N151="zákl. přenesená",J151,0)</f>
        <v>0</v>
      </c>
      <c r="BH151" s="233">
        <f>IF(N151="sníž. přenesená",J151,0)</f>
        <v>0</v>
      </c>
      <c r="BI151" s="233">
        <f>IF(N151="nulová",J151,0)</f>
        <v>0</v>
      </c>
      <c r="BJ151" s="149" t="s">
        <v>79</v>
      </c>
      <c r="BK151" s="233">
        <f>ROUND(I151*H151,2)</f>
        <v>0</v>
      </c>
      <c r="BL151" s="149" t="s">
        <v>140</v>
      </c>
      <c r="BM151" s="149" t="s">
        <v>240</v>
      </c>
    </row>
    <row r="152" spans="2:47" s="158" customFormat="1" ht="29.25">
      <c r="B152" s="157"/>
      <c r="D152" s="234" t="s">
        <v>142</v>
      </c>
      <c r="F152" s="235" t="s">
        <v>241</v>
      </c>
      <c r="L152" s="157"/>
      <c r="M152" s="236"/>
      <c r="N152" s="230"/>
      <c r="O152" s="230"/>
      <c r="P152" s="230"/>
      <c r="Q152" s="230"/>
      <c r="R152" s="230"/>
      <c r="S152" s="230"/>
      <c r="T152" s="237"/>
      <c r="AT152" s="149" t="s">
        <v>142</v>
      </c>
      <c r="AU152" s="149" t="s">
        <v>81</v>
      </c>
    </row>
    <row r="153" spans="2:51" s="239" customFormat="1" ht="12">
      <c r="B153" s="238"/>
      <c r="D153" s="234" t="s">
        <v>144</v>
      </c>
      <c r="E153" s="240" t="s">
        <v>3</v>
      </c>
      <c r="F153" s="241" t="s">
        <v>48</v>
      </c>
      <c r="H153" s="242">
        <v>9.93</v>
      </c>
      <c r="L153" s="238"/>
      <c r="M153" s="243"/>
      <c r="N153" s="244"/>
      <c r="O153" s="244"/>
      <c r="P153" s="244"/>
      <c r="Q153" s="244"/>
      <c r="R153" s="244"/>
      <c r="S153" s="244"/>
      <c r="T153" s="245"/>
      <c r="AT153" s="240" t="s">
        <v>144</v>
      </c>
      <c r="AU153" s="240" t="s">
        <v>81</v>
      </c>
      <c r="AV153" s="239" t="s">
        <v>81</v>
      </c>
      <c r="AW153" s="239" t="s">
        <v>32</v>
      </c>
      <c r="AX153" s="239" t="s">
        <v>79</v>
      </c>
      <c r="AY153" s="240" t="s">
        <v>133</v>
      </c>
    </row>
    <row r="154" spans="2:51" s="239" customFormat="1" ht="12">
      <c r="B154" s="238"/>
      <c r="D154" s="234" t="s">
        <v>144</v>
      </c>
      <c r="F154" s="241" t="s">
        <v>242</v>
      </c>
      <c r="H154" s="242">
        <v>17.874</v>
      </c>
      <c r="L154" s="238"/>
      <c r="M154" s="243"/>
      <c r="N154" s="244"/>
      <c r="O154" s="244"/>
      <c r="P154" s="244"/>
      <c r="Q154" s="244"/>
      <c r="R154" s="244"/>
      <c r="S154" s="244"/>
      <c r="T154" s="245"/>
      <c r="AT154" s="240" t="s">
        <v>144</v>
      </c>
      <c r="AU154" s="240" t="s">
        <v>81</v>
      </c>
      <c r="AV154" s="239" t="s">
        <v>81</v>
      </c>
      <c r="AW154" s="239" t="s">
        <v>4</v>
      </c>
      <c r="AX154" s="239" t="s">
        <v>79</v>
      </c>
      <c r="AY154" s="240" t="s">
        <v>133</v>
      </c>
    </row>
    <row r="155" spans="2:65" s="158" customFormat="1" ht="22.5" customHeight="1">
      <c r="B155" s="157"/>
      <c r="C155" s="221" t="s">
        <v>243</v>
      </c>
      <c r="D155" s="221" t="s">
        <v>135</v>
      </c>
      <c r="E155" s="222" t="s">
        <v>244</v>
      </c>
      <c r="F155" s="223" t="s">
        <v>245</v>
      </c>
      <c r="G155" s="224" t="s">
        <v>87</v>
      </c>
      <c r="H155" s="225">
        <v>6.231</v>
      </c>
      <c r="I155" s="226"/>
      <c r="J155" s="227">
        <f>ROUND(I155*H155,2)</f>
        <v>0</v>
      </c>
      <c r="K155" s="223" t="s">
        <v>3</v>
      </c>
      <c r="L155" s="157"/>
      <c r="M155" s="228" t="s">
        <v>3</v>
      </c>
      <c r="N155" s="229" t="s">
        <v>42</v>
      </c>
      <c r="O155" s="230"/>
      <c r="P155" s="231">
        <f>O155*H155</f>
        <v>0</v>
      </c>
      <c r="Q155" s="231">
        <v>0</v>
      </c>
      <c r="R155" s="231">
        <f>Q155*H155</f>
        <v>0</v>
      </c>
      <c r="S155" s="231">
        <v>0</v>
      </c>
      <c r="T155" s="232">
        <f>S155*H155</f>
        <v>0</v>
      </c>
      <c r="AR155" s="149" t="s">
        <v>140</v>
      </c>
      <c r="AT155" s="149" t="s">
        <v>135</v>
      </c>
      <c r="AU155" s="149" t="s">
        <v>81</v>
      </c>
      <c r="AY155" s="149" t="s">
        <v>133</v>
      </c>
      <c r="BE155" s="233">
        <f>IF(N155="základní",J155,0)</f>
        <v>0</v>
      </c>
      <c r="BF155" s="233">
        <f>IF(N155="snížená",J155,0)</f>
        <v>0</v>
      </c>
      <c r="BG155" s="233">
        <f>IF(N155="zákl. přenesená",J155,0)</f>
        <v>0</v>
      </c>
      <c r="BH155" s="233">
        <f>IF(N155="sníž. přenesená",J155,0)</f>
        <v>0</v>
      </c>
      <c r="BI155" s="233">
        <f>IF(N155="nulová",J155,0)</f>
        <v>0</v>
      </c>
      <c r="BJ155" s="149" t="s">
        <v>79</v>
      </c>
      <c r="BK155" s="233">
        <f>ROUND(I155*H155,2)</f>
        <v>0</v>
      </c>
      <c r="BL155" s="149" t="s">
        <v>140</v>
      </c>
      <c r="BM155" s="149" t="s">
        <v>246</v>
      </c>
    </row>
    <row r="156" spans="2:47" s="158" customFormat="1" ht="321.75">
      <c r="B156" s="157"/>
      <c r="D156" s="234" t="s">
        <v>142</v>
      </c>
      <c r="F156" s="235" t="s">
        <v>247</v>
      </c>
      <c r="L156" s="157"/>
      <c r="M156" s="236"/>
      <c r="N156" s="230"/>
      <c r="O156" s="230"/>
      <c r="P156" s="230"/>
      <c r="Q156" s="230"/>
      <c r="R156" s="230"/>
      <c r="S156" s="230"/>
      <c r="T156" s="237"/>
      <c r="AT156" s="149" t="s">
        <v>142</v>
      </c>
      <c r="AU156" s="149" t="s">
        <v>81</v>
      </c>
    </row>
    <row r="157" spans="2:51" s="239" customFormat="1" ht="12">
      <c r="B157" s="238"/>
      <c r="D157" s="234" t="s">
        <v>144</v>
      </c>
      <c r="E157" s="240" t="s">
        <v>3</v>
      </c>
      <c r="F157" s="241" t="s">
        <v>248</v>
      </c>
      <c r="H157" s="242">
        <v>6.231</v>
      </c>
      <c r="L157" s="238"/>
      <c r="M157" s="243"/>
      <c r="N157" s="244"/>
      <c r="O157" s="244"/>
      <c r="P157" s="244"/>
      <c r="Q157" s="244"/>
      <c r="R157" s="244"/>
      <c r="S157" s="244"/>
      <c r="T157" s="245"/>
      <c r="AT157" s="240" t="s">
        <v>144</v>
      </c>
      <c r="AU157" s="240" t="s">
        <v>81</v>
      </c>
      <c r="AV157" s="239" t="s">
        <v>81</v>
      </c>
      <c r="AW157" s="239" t="s">
        <v>32</v>
      </c>
      <c r="AX157" s="239" t="s">
        <v>71</v>
      </c>
      <c r="AY157" s="240" t="s">
        <v>133</v>
      </c>
    </row>
    <row r="158" spans="2:51" s="247" customFormat="1" ht="12">
      <c r="B158" s="246"/>
      <c r="D158" s="234" t="s">
        <v>144</v>
      </c>
      <c r="E158" s="248" t="s">
        <v>98</v>
      </c>
      <c r="F158" s="249" t="s">
        <v>169</v>
      </c>
      <c r="H158" s="250">
        <v>6.231</v>
      </c>
      <c r="L158" s="246"/>
      <c r="M158" s="251"/>
      <c r="N158" s="252"/>
      <c r="O158" s="252"/>
      <c r="P158" s="252"/>
      <c r="Q158" s="252"/>
      <c r="R158" s="252"/>
      <c r="S158" s="252"/>
      <c r="T158" s="253"/>
      <c r="AT158" s="248" t="s">
        <v>144</v>
      </c>
      <c r="AU158" s="248" t="s">
        <v>81</v>
      </c>
      <c r="AV158" s="247" t="s">
        <v>140</v>
      </c>
      <c r="AW158" s="247" t="s">
        <v>32</v>
      </c>
      <c r="AX158" s="247" t="s">
        <v>79</v>
      </c>
      <c r="AY158" s="248" t="s">
        <v>133</v>
      </c>
    </row>
    <row r="159" spans="2:65" s="158" customFormat="1" ht="16.5" customHeight="1">
      <c r="B159" s="157"/>
      <c r="C159" s="261" t="s">
        <v>249</v>
      </c>
      <c r="D159" s="261" t="s">
        <v>231</v>
      </c>
      <c r="E159" s="262" t="s">
        <v>250</v>
      </c>
      <c r="F159" s="263" t="s">
        <v>251</v>
      </c>
      <c r="G159" s="264" t="s">
        <v>234</v>
      </c>
      <c r="H159" s="265">
        <v>11.216</v>
      </c>
      <c r="I159" s="266"/>
      <c r="J159" s="267">
        <f>ROUND(I159*H159,2)</f>
        <v>0</v>
      </c>
      <c r="K159" s="263" t="s">
        <v>3</v>
      </c>
      <c r="L159" s="268"/>
      <c r="M159" s="269" t="s">
        <v>3</v>
      </c>
      <c r="N159" s="270" t="s">
        <v>42</v>
      </c>
      <c r="O159" s="230"/>
      <c r="P159" s="231">
        <f>O159*H159</f>
        <v>0</v>
      </c>
      <c r="Q159" s="231">
        <v>0</v>
      </c>
      <c r="R159" s="231">
        <f>Q159*H159</f>
        <v>0</v>
      </c>
      <c r="S159" s="231">
        <v>0</v>
      </c>
      <c r="T159" s="232">
        <f>S159*H159</f>
        <v>0</v>
      </c>
      <c r="AR159" s="149" t="s">
        <v>190</v>
      </c>
      <c r="AT159" s="149" t="s">
        <v>231</v>
      </c>
      <c r="AU159" s="149" t="s">
        <v>81</v>
      </c>
      <c r="AY159" s="149" t="s">
        <v>133</v>
      </c>
      <c r="BE159" s="233">
        <f>IF(N159="základní",J159,0)</f>
        <v>0</v>
      </c>
      <c r="BF159" s="233">
        <f>IF(N159="snížená",J159,0)</f>
        <v>0</v>
      </c>
      <c r="BG159" s="233">
        <f>IF(N159="zákl. přenesená",J159,0)</f>
        <v>0</v>
      </c>
      <c r="BH159" s="233">
        <f>IF(N159="sníž. přenesená",J159,0)</f>
        <v>0</v>
      </c>
      <c r="BI159" s="233">
        <f>IF(N159="nulová",J159,0)</f>
        <v>0</v>
      </c>
      <c r="BJ159" s="149" t="s">
        <v>79</v>
      </c>
      <c r="BK159" s="233">
        <f>ROUND(I159*H159,2)</f>
        <v>0</v>
      </c>
      <c r="BL159" s="149" t="s">
        <v>140</v>
      </c>
      <c r="BM159" s="149" t="s">
        <v>252</v>
      </c>
    </row>
    <row r="160" spans="2:51" s="239" customFormat="1" ht="12">
      <c r="B160" s="238"/>
      <c r="D160" s="234" t="s">
        <v>144</v>
      </c>
      <c r="E160" s="240" t="s">
        <v>3</v>
      </c>
      <c r="F160" s="241" t="s">
        <v>253</v>
      </c>
      <c r="H160" s="242">
        <v>6.231</v>
      </c>
      <c r="L160" s="238"/>
      <c r="M160" s="243"/>
      <c r="N160" s="244"/>
      <c r="O160" s="244"/>
      <c r="P160" s="244"/>
      <c r="Q160" s="244"/>
      <c r="R160" s="244"/>
      <c r="S160" s="244"/>
      <c r="T160" s="245"/>
      <c r="AT160" s="240" t="s">
        <v>144</v>
      </c>
      <c r="AU160" s="240" t="s">
        <v>81</v>
      </c>
      <c r="AV160" s="239" t="s">
        <v>81</v>
      </c>
      <c r="AW160" s="239" t="s">
        <v>32</v>
      </c>
      <c r="AX160" s="239" t="s">
        <v>79</v>
      </c>
      <c r="AY160" s="240" t="s">
        <v>133</v>
      </c>
    </row>
    <row r="161" spans="2:51" s="239" customFormat="1" ht="12">
      <c r="B161" s="238"/>
      <c r="D161" s="234" t="s">
        <v>144</v>
      </c>
      <c r="F161" s="241" t="s">
        <v>254</v>
      </c>
      <c r="H161" s="242">
        <v>11.216</v>
      </c>
      <c r="L161" s="238"/>
      <c r="M161" s="243"/>
      <c r="N161" s="244"/>
      <c r="O161" s="244"/>
      <c r="P161" s="244"/>
      <c r="Q161" s="244"/>
      <c r="R161" s="244"/>
      <c r="S161" s="244"/>
      <c r="T161" s="245"/>
      <c r="AT161" s="240" t="s">
        <v>144</v>
      </c>
      <c r="AU161" s="240" t="s">
        <v>81</v>
      </c>
      <c r="AV161" s="239" t="s">
        <v>81</v>
      </c>
      <c r="AW161" s="239" t="s">
        <v>4</v>
      </c>
      <c r="AX161" s="239" t="s">
        <v>79</v>
      </c>
      <c r="AY161" s="240" t="s">
        <v>133</v>
      </c>
    </row>
    <row r="162" spans="2:65" s="158" customFormat="1" ht="22.5" customHeight="1">
      <c r="B162" s="157"/>
      <c r="C162" s="221" t="s">
        <v>255</v>
      </c>
      <c r="D162" s="221" t="s">
        <v>135</v>
      </c>
      <c r="E162" s="222" t="s">
        <v>256</v>
      </c>
      <c r="F162" s="223" t="s">
        <v>257</v>
      </c>
      <c r="G162" s="224" t="s">
        <v>87</v>
      </c>
      <c r="H162" s="225">
        <v>1.974</v>
      </c>
      <c r="I162" s="226"/>
      <c r="J162" s="227">
        <f>ROUND(I162*H162,2)</f>
        <v>0</v>
      </c>
      <c r="K162" s="223" t="s">
        <v>139</v>
      </c>
      <c r="L162" s="157"/>
      <c r="M162" s="228" t="s">
        <v>3</v>
      </c>
      <c r="N162" s="229" t="s">
        <v>42</v>
      </c>
      <c r="O162" s="230"/>
      <c r="P162" s="231">
        <f>O162*H162</f>
        <v>0</v>
      </c>
      <c r="Q162" s="231">
        <v>0</v>
      </c>
      <c r="R162" s="231">
        <f>Q162*H162</f>
        <v>0</v>
      </c>
      <c r="S162" s="231">
        <v>0</v>
      </c>
      <c r="T162" s="232">
        <f>S162*H162</f>
        <v>0</v>
      </c>
      <c r="AR162" s="149" t="s">
        <v>140</v>
      </c>
      <c r="AT162" s="149" t="s">
        <v>135</v>
      </c>
      <c r="AU162" s="149" t="s">
        <v>81</v>
      </c>
      <c r="AY162" s="149" t="s">
        <v>133</v>
      </c>
      <c r="BE162" s="233">
        <f>IF(N162="základní",J162,0)</f>
        <v>0</v>
      </c>
      <c r="BF162" s="233">
        <f>IF(N162="snížená",J162,0)</f>
        <v>0</v>
      </c>
      <c r="BG162" s="233">
        <f>IF(N162="zákl. přenesená",J162,0)</f>
        <v>0</v>
      </c>
      <c r="BH162" s="233">
        <f>IF(N162="sníž. přenesená",J162,0)</f>
        <v>0</v>
      </c>
      <c r="BI162" s="233">
        <f>IF(N162="nulová",J162,0)</f>
        <v>0</v>
      </c>
      <c r="BJ162" s="149" t="s">
        <v>79</v>
      </c>
      <c r="BK162" s="233">
        <f>ROUND(I162*H162,2)</f>
        <v>0</v>
      </c>
      <c r="BL162" s="149" t="s">
        <v>140</v>
      </c>
      <c r="BM162" s="149" t="s">
        <v>258</v>
      </c>
    </row>
    <row r="163" spans="2:47" s="158" customFormat="1" ht="87.75">
      <c r="B163" s="157"/>
      <c r="D163" s="234" t="s">
        <v>142</v>
      </c>
      <c r="F163" s="235" t="s">
        <v>259</v>
      </c>
      <c r="L163" s="157"/>
      <c r="M163" s="236"/>
      <c r="N163" s="230"/>
      <c r="O163" s="230"/>
      <c r="P163" s="230"/>
      <c r="Q163" s="230"/>
      <c r="R163" s="230"/>
      <c r="S163" s="230"/>
      <c r="T163" s="237"/>
      <c r="AT163" s="149" t="s">
        <v>142</v>
      </c>
      <c r="AU163" s="149" t="s">
        <v>81</v>
      </c>
    </row>
    <row r="164" spans="2:51" s="239" customFormat="1" ht="12">
      <c r="B164" s="238"/>
      <c r="D164" s="234" t="s">
        <v>144</v>
      </c>
      <c r="E164" s="240" t="s">
        <v>3</v>
      </c>
      <c r="F164" s="241" t="s">
        <v>260</v>
      </c>
      <c r="H164" s="242">
        <v>1.974</v>
      </c>
      <c r="L164" s="238"/>
      <c r="M164" s="243"/>
      <c r="N164" s="244"/>
      <c r="O164" s="244"/>
      <c r="P164" s="244"/>
      <c r="Q164" s="244"/>
      <c r="R164" s="244"/>
      <c r="S164" s="244"/>
      <c r="T164" s="245"/>
      <c r="AT164" s="240" t="s">
        <v>144</v>
      </c>
      <c r="AU164" s="240" t="s">
        <v>81</v>
      </c>
      <c r="AV164" s="239" t="s">
        <v>81</v>
      </c>
      <c r="AW164" s="239" t="s">
        <v>32</v>
      </c>
      <c r="AX164" s="239" t="s">
        <v>71</v>
      </c>
      <c r="AY164" s="240" t="s">
        <v>133</v>
      </c>
    </row>
    <row r="165" spans="2:51" s="247" customFormat="1" ht="12">
      <c r="B165" s="246"/>
      <c r="D165" s="234" t="s">
        <v>144</v>
      </c>
      <c r="E165" s="248" t="s">
        <v>93</v>
      </c>
      <c r="F165" s="249" t="s">
        <v>169</v>
      </c>
      <c r="H165" s="250">
        <v>1.974</v>
      </c>
      <c r="L165" s="246"/>
      <c r="M165" s="251"/>
      <c r="N165" s="252"/>
      <c r="O165" s="252"/>
      <c r="P165" s="252"/>
      <c r="Q165" s="252"/>
      <c r="R165" s="252"/>
      <c r="S165" s="252"/>
      <c r="T165" s="253"/>
      <c r="AT165" s="248" t="s">
        <v>144</v>
      </c>
      <c r="AU165" s="248" t="s">
        <v>81</v>
      </c>
      <c r="AV165" s="247" t="s">
        <v>140</v>
      </c>
      <c r="AW165" s="247" t="s">
        <v>32</v>
      </c>
      <c r="AX165" s="247" t="s">
        <v>79</v>
      </c>
      <c r="AY165" s="248" t="s">
        <v>133</v>
      </c>
    </row>
    <row r="166" spans="2:65" s="158" customFormat="1" ht="16.5" customHeight="1">
      <c r="B166" s="157"/>
      <c r="C166" s="261" t="s">
        <v>8</v>
      </c>
      <c r="D166" s="261" t="s">
        <v>231</v>
      </c>
      <c r="E166" s="262" t="s">
        <v>261</v>
      </c>
      <c r="F166" s="263" t="s">
        <v>262</v>
      </c>
      <c r="G166" s="264" t="s">
        <v>234</v>
      </c>
      <c r="H166" s="265">
        <v>3.553</v>
      </c>
      <c r="I166" s="266"/>
      <c r="J166" s="267">
        <f>ROUND(I166*H166,2)</f>
        <v>0</v>
      </c>
      <c r="K166" s="263" t="s">
        <v>139</v>
      </c>
      <c r="L166" s="268"/>
      <c r="M166" s="269" t="s">
        <v>3</v>
      </c>
      <c r="N166" s="270" t="s">
        <v>42</v>
      </c>
      <c r="O166" s="230"/>
      <c r="P166" s="231">
        <f>O166*H166</f>
        <v>0</v>
      </c>
      <c r="Q166" s="231">
        <v>0</v>
      </c>
      <c r="R166" s="231">
        <f>Q166*H166</f>
        <v>0</v>
      </c>
      <c r="S166" s="231">
        <v>0</v>
      </c>
      <c r="T166" s="232">
        <f>S166*H166</f>
        <v>0</v>
      </c>
      <c r="AR166" s="149" t="s">
        <v>190</v>
      </c>
      <c r="AT166" s="149" t="s">
        <v>231</v>
      </c>
      <c r="AU166" s="149" t="s">
        <v>81</v>
      </c>
      <c r="AY166" s="149" t="s">
        <v>133</v>
      </c>
      <c r="BE166" s="233">
        <f>IF(N166="základní",J166,0)</f>
        <v>0</v>
      </c>
      <c r="BF166" s="233">
        <f>IF(N166="snížená",J166,0)</f>
        <v>0</v>
      </c>
      <c r="BG166" s="233">
        <f>IF(N166="zákl. přenesená",J166,0)</f>
        <v>0</v>
      </c>
      <c r="BH166" s="233">
        <f>IF(N166="sníž. přenesená",J166,0)</f>
        <v>0</v>
      </c>
      <c r="BI166" s="233">
        <f>IF(N166="nulová",J166,0)</f>
        <v>0</v>
      </c>
      <c r="BJ166" s="149" t="s">
        <v>79</v>
      </c>
      <c r="BK166" s="233">
        <f>ROUND(I166*H166,2)</f>
        <v>0</v>
      </c>
      <c r="BL166" s="149" t="s">
        <v>140</v>
      </c>
      <c r="BM166" s="149" t="s">
        <v>263</v>
      </c>
    </row>
    <row r="167" spans="2:51" s="239" customFormat="1" ht="12">
      <c r="B167" s="238"/>
      <c r="D167" s="234" t="s">
        <v>144</v>
      </c>
      <c r="E167" s="240" t="s">
        <v>3</v>
      </c>
      <c r="F167" s="241" t="s">
        <v>264</v>
      </c>
      <c r="H167" s="242">
        <v>3.553</v>
      </c>
      <c r="L167" s="238"/>
      <c r="M167" s="243"/>
      <c r="N167" s="244"/>
      <c r="O167" s="244"/>
      <c r="P167" s="244"/>
      <c r="Q167" s="244"/>
      <c r="R167" s="244"/>
      <c r="S167" s="244"/>
      <c r="T167" s="245"/>
      <c r="AT167" s="240" t="s">
        <v>144</v>
      </c>
      <c r="AU167" s="240" t="s">
        <v>81</v>
      </c>
      <c r="AV167" s="239" t="s">
        <v>81</v>
      </c>
      <c r="AW167" s="239" t="s">
        <v>32</v>
      </c>
      <c r="AX167" s="239" t="s">
        <v>79</v>
      </c>
      <c r="AY167" s="240" t="s">
        <v>133</v>
      </c>
    </row>
    <row r="168" spans="2:63" s="209" customFormat="1" ht="22.9" customHeight="1">
      <c r="B168" s="208"/>
      <c r="D168" s="210" t="s">
        <v>70</v>
      </c>
      <c r="E168" s="219" t="s">
        <v>81</v>
      </c>
      <c r="F168" s="219" t="s">
        <v>265</v>
      </c>
      <c r="J168" s="220">
        <f>BK168</f>
        <v>0</v>
      </c>
      <c r="L168" s="208"/>
      <c r="M168" s="213"/>
      <c r="N168" s="214"/>
      <c r="O168" s="214"/>
      <c r="P168" s="215">
        <f>SUM(P169:P170)</f>
        <v>0</v>
      </c>
      <c r="Q168" s="214"/>
      <c r="R168" s="215">
        <f>SUM(R169:R170)</f>
        <v>0.018029999999999997</v>
      </c>
      <c r="S168" s="214"/>
      <c r="T168" s="216">
        <f>SUM(T169:T170)</f>
        <v>0</v>
      </c>
      <c r="AR168" s="210" t="s">
        <v>79</v>
      </c>
      <c r="AT168" s="217" t="s">
        <v>70</v>
      </c>
      <c r="AU168" s="217" t="s">
        <v>79</v>
      </c>
      <c r="AY168" s="210" t="s">
        <v>133</v>
      </c>
      <c r="BK168" s="218">
        <f>SUM(BK169:BK170)</f>
        <v>0</v>
      </c>
    </row>
    <row r="169" spans="2:65" s="158" customFormat="1" ht="16.5" customHeight="1">
      <c r="B169" s="157"/>
      <c r="C169" s="221" t="s">
        <v>266</v>
      </c>
      <c r="D169" s="221" t="s">
        <v>135</v>
      </c>
      <c r="E169" s="222" t="s">
        <v>267</v>
      </c>
      <c r="F169" s="223" t="s">
        <v>268</v>
      </c>
      <c r="G169" s="224" t="s">
        <v>269</v>
      </c>
      <c r="H169" s="225">
        <v>0.75</v>
      </c>
      <c r="I169" s="226"/>
      <c r="J169" s="227">
        <f>ROUND(I169*H169,2)</f>
        <v>0</v>
      </c>
      <c r="K169" s="223" t="s">
        <v>3</v>
      </c>
      <c r="L169" s="157"/>
      <c r="M169" s="228" t="s">
        <v>3</v>
      </c>
      <c r="N169" s="229" t="s">
        <v>42</v>
      </c>
      <c r="O169" s="230"/>
      <c r="P169" s="231">
        <f>O169*H169</f>
        <v>0</v>
      </c>
      <c r="Q169" s="231">
        <v>0.02404</v>
      </c>
      <c r="R169" s="231">
        <f>Q169*H169</f>
        <v>0.018029999999999997</v>
      </c>
      <c r="S169" s="231">
        <v>0</v>
      </c>
      <c r="T169" s="232">
        <f>S169*H169</f>
        <v>0</v>
      </c>
      <c r="AR169" s="149" t="s">
        <v>140</v>
      </c>
      <c r="AT169" s="149" t="s">
        <v>135</v>
      </c>
      <c r="AU169" s="149" t="s">
        <v>81</v>
      </c>
      <c r="AY169" s="149" t="s">
        <v>133</v>
      </c>
      <c r="BE169" s="233">
        <f>IF(N169="základní",J169,0)</f>
        <v>0</v>
      </c>
      <c r="BF169" s="233">
        <f>IF(N169="snížená",J169,0)</f>
        <v>0</v>
      </c>
      <c r="BG169" s="233">
        <f>IF(N169="zákl. přenesená",J169,0)</f>
        <v>0</v>
      </c>
      <c r="BH169" s="233">
        <f>IF(N169="sníž. přenesená",J169,0)</f>
        <v>0</v>
      </c>
      <c r="BI169" s="233">
        <f>IF(N169="nulová",J169,0)</f>
        <v>0</v>
      </c>
      <c r="BJ169" s="149" t="s">
        <v>79</v>
      </c>
      <c r="BK169" s="233">
        <f>ROUND(I169*H169,2)</f>
        <v>0</v>
      </c>
      <c r="BL169" s="149" t="s">
        <v>140</v>
      </c>
      <c r="BM169" s="149" t="s">
        <v>270</v>
      </c>
    </row>
    <row r="170" spans="2:47" s="158" customFormat="1" ht="156">
      <c r="B170" s="157"/>
      <c r="D170" s="234" t="s">
        <v>142</v>
      </c>
      <c r="F170" s="235" t="s">
        <v>271</v>
      </c>
      <c r="L170" s="157"/>
      <c r="M170" s="236"/>
      <c r="N170" s="230"/>
      <c r="O170" s="230"/>
      <c r="P170" s="230"/>
      <c r="Q170" s="230"/>
      <c r="R170" s="230"/>
      <c r="S170" s="230"/>
      <c r="T170" s="237"/>
      <c r="AT170" s="149" t="s">
        <v>142</v>
      </c>
      <c r="AU170" s="149" t="s">
        <v>81</v>
      </c>
    </row>
    <row r="171" spans="2:63" s="209" customFormat="1" ht="22.9" customHeight="1">
      <c r="B171" s="208"/>
      <c r="D171" s="210" t="s">
        <v>70</v>
      </c>
      <c r="E171" s="219" t="s">
        <v>150</v>
      </c>
      <c r="F171" s="219" t="s">
        <v>272</v>
      </c>
      <c r="J171" s="220">
        <f>BK171</f>
        <v>0</v>
      </c>
      <c r="L171" s="208"/>
      <c r="M171" s="213"/>
      <c r="N171" s="214"/>
      <c r="O171" s="214"/>
      <c r="P171" s="215">
        <f>SUM(P172:P176)</f>
        <v>0</v>
      </c>
      <c r="Q171" s="214"/>
      <c r="R171" s="215">
        <f>SUM(R172:R176)</f>
        <v>0.0419499</v>
      </c>
      <c r="S171" s="214"/>
      <c r="T171" s="216">
        <f>SUM(T172:T176)</f>
        <v>0</v>
      </c>
      <c r="AR171" s="210" t="s">
        <v>79</v>
      </c>
      <c r="AT171" s="217" t="s">
        <v>70</v>
      </c>
      <c r="AU171" s="217" t="s">
        <v>79</v>
      </c>
      <c r="AY171" s="210" t="s">
        <v>133</v>
      </c>
      <c r="BK171" s="218">
        <f>SUM(BK172:BK176)</f>
        <v>0</v>
      </c>
    </row>
    <row r="172" spans="2:65" s="158" customFormat="1" ht="16.5" customHeight="1">
      <c r="B172" s="157"/>
      <c r="C172" s="221" t="s">
        <v>273</v>
      </c>
      <c r="D172" s="221" t="s">
        <v>135</v>
      </c>
      <c r="E172" s="222" t="s">
        <v>274</v>
      </c>
      <c r="F172" s="223" t="s">
        <v>275</v>
      </c>
      <c r="G172" s="224" t="s">
        <v>87</v>
      </c>
      <c r="H172" s="225">
        <v>0.018</v>
      </c>
      <c r="I172" s="226"/>
      <c r="J172" s="227">
        <f>ROUND(I172*H172,2)</f>
        <v>0</v>
      </c>
      <c r="K172" s="223" t="s">
        <v>139</v>
      </c>
      <c r="L172" s="157"/>
      <c r="M172" s="228" t="s">
        <v>3</v>
      </c>
      <c r="N172" s="229" t="s">
        <v>42</v>
      </c>
      <c r="O172" s="230"/>
      <c r="P172" s="231">
        <f>O172*H172</f>
        <v>0</v>
      </c>
      <c r="Q172" s="231">
        <v>2.33055</v>
      </c>
      <c r="R172" s="231">
        <f>Q172*H172</f>
        <v>0.0419499</v>
      </c>
      <c r="S172" s="231">
        <v>0</v>
      </c>
      <c r="T172" s="232">
        <f>S172*H172</f>
        <v>0</v>
      </c>
      <c r="AR172" s="149" t="s">
        <v>140</v>
      </c>
      <c r="AT172" s="149" t="s">
        <v>135</v>
      </c>
      <c r="AU172" s="149" t="s">
        <v>81</v>
      </c>
      <c r="AY172" s="149" t="s">
        <v>133</v>
      </c>
      <c r="BE172" s="233">
        <f>IF(N172="základní",J172,0)</f>
        <v>0</v>
      </c>
      <c r="BF172" s="233">
        <f>IF(N172="snížená",J172,0)</f>
        <v>0</v>
      </c>
      <c r="BG172" s="233">
        <f>IF(N172="zákl. přenesená",J172,0)</f>
        <v>0</v>
      </c>
      <c r="BH172" s="233">
        <f>IF(N172="sníž. přenesená",J172,0)</f>
        <v>0</v>
      </c>
      <c r="BI172" s="233">
        <f>IF(N172="nulová",J172,0)</f>
        <v>0</v>
      </c>
      <c r="BJ172" s="149" t="s">
        <v>79</v>
      </c>
      <c r="BK172" s="233">
        <f>ROUND(I172*H172,2)</f>
        <v>0</v>
      </c>
      <c r="BL172" s="149" t="s">
        <v>140</v>
      </c>
      <c r="BM172" s="149" t="s">
        <v>276</v>
      </c>
    </row>
    <row r="173" spans="2:51" s="255" customFormat="1" ht="12">
      <c r="B173" s="254"/>
      <c r="D173" s="234" t="s">
        <v>144</v>
      </c>
      <c r="E173" s="256" t="s">
        <v>3</v>
      </c>
      <c r="F173" s="257" t="s">
        <v>277</v>
      </c>
      <c r="H173" s="256" t="s">
        <v>3</v>
      </c>
      <c r="L173" s="254"/>
      <c r="M173" s="258"/>
      <c r="N173" s="259"/>
      <c r="O173" s="259"/>
      <c r="P173" s="259"/>
      <c r="Q173" s="259"/>
      <c r="R173" s="259"/>
      <c r="S173" s="259"/>
      <c r="T173" s="260"/>
      <c r="AT173" s="256" t="s">
        <v>144</v>
      </c>
      <c r="AU173" s="256" t="s">
        <v>81</v>
      </c>
      <c r="AV173" s="255" t="s">
        <v>79</v>
      </c>
      <c r="AW173" s="255" t="s">
        <v>32</v>
      </c>
      <c r="AX173" s="255" t="s">
        <v>71</v>
      </c>
      <c r="AY173" s="256" t="s">
        <v>133</v>
      </c>
    </row>
    <row r="174" spans="2:51" s="239" customFormat="1" ht="12">
      <c r="B174" s="238"/>
      <c r="D174" s="234" t="s">
        <v>144</v>
      </c>
      <c r="E174" s="240" t="s">
        <v>3</v>
      </c>
      <c r="F174" s="241" t="s">
        <v>278</v>
      </c>
      <c r="H174" s="242">
        <v>0.009</v>
      </c>
      <c r="L174" s="238"/>
      <c r="M174" s="243"/>
      <c r="N174" s="244"/>
      <c r="O174" s="244"/>
      <c r="P174" s="244"/>
      <c r="Q174" s="244"/>
      <c r="R174" s="244"/>
      <c r="S174" s="244"/>
      <c r="T174" s="245"/>
      <c r="AT174" s="240" t="s">
        <v>144</v>
      </c>
      <c r="AU174" s="240" t="s">
        <v>81</v>
      </c>
      <c r="AV174" s="239" t="s">
        <v>81</v>
      </c>
      <c r="AW174" s="239" t="s">
        <v>32</v>
      </c>
      <c r="AX174" s="239" t="s">
        <v>71</v>
      </c>
      <c r="AY174" s="240" t="s">
        <v>133</v>
      </c>
    </row>
    <row r="175" spans="2:51" s="239" customFormat="1" ht="12">
      <c r="B175" s="238"/>
      <c r="D175" s="234" t="s">
        <v>144</v>
      </c>
      <c r="E175" s="240" t="s">
        <v>3</v>
      </c>
      <c r="F175" s="241" t="s">
        <v>279</v>
      </c>
      <c r="H175" s="242">
        <v>0.009</v>
      </c>
      <c r="L175" s="238"/>
      <c r="M175" s="243"/>
      <c r="N175" s="244"/>
      <c r="O175" s="244"/>
      <c r="P175" s="244"/>
      <c r="Q175" s="244"/>
      <c r="R175" s="244"/>
      <c r="S175" s="244"/>
      <c r="T175" s="245"/>
      <c r="AT175" s="240" t="s">
        <v>144</v>
      </c>
      <c r="AU175" s="240" t="s">
        <v>81</v>
      </c>
      <c r="AV175" s="239" t="s">
        <v>81</v>
      </c>
      <c r="AW175" s="239" t="s">
        <v>32</v>
      </c>
      <c r="AX175" s="239" t="s">
        <v>71</v>
      </c>
      <c r="AY175" s="240" t="s">
        <v>133</v>
      </c>
    </row>
    <row r="176" spans="2:51" s="247" customFormat="1" ht="12">
      <c r="B176" s="246"/>
      <c r="D176" s="234" t="s">
        <v>144</v>
      </c>
      <c r="E176" s="248" t="s">
        <v>3</v>
      </c>
      <c r="F176" s="249" t="s">
        <v>169</v>
      </c>
      <c r="H176" s="250">
        <v>0.018</v>
      </c>
      <c r="L176" s="246"/>
      <c r="M176" s="251"/>
      <c r="N176" s="252"/>
      <c r="O176" s="252"/>
      <c r="P176" s="252"/>
      <c r="Q176" s="252"/>
      <c r="R176" s="252"/>
      <c r="S176" s="252"/>
      <c r="T176" s="253"/>
      <c r="AT176" s="248" t="s">
        <v>144</v>
      </c>
      <c r="AU176" s="248" t="s">
        <v>81</v>
      </c>
      <c r="AV176" s="247" t="s">
        <v>140</v>
      </c>
      <c r="AW176" s="247" t="s">
        <v>32</v>
      </c>
      <c r="AX176" s="247" t="s">
        <v>79</v>
      </c>
      <c r="AY176" s="248" t="s">
        <v>133</v>
      </c>
    </row>
    <row r="177" spans="2:63" s="209" customFormat="1" ht="22.9" customHeight="1">
      <c r="B177" s="208"/>
      <c r="D177" s="210" t="s">
        <v>70</v>
      </c>
      <c r="E177" s="219" t="s">
        <v>140</v>
      </c>
      <c r="F177" s="219" t="s">
        <v>280</v>
      </c>
      <c r="J177" s="220">
        <f>BK177</f>
        <v>0</v>
      </c>
      <c r="L177" s="208"/>
      <c r="M177" s="213"/>
      <c r="N177" s="214"/>
      <c r="O177" s="214"/>
      <c r="P177" s="215">
        <f>SUM(P178:P182)</f>
        <v>0</v>
      </c>
      <c r="Q177" s="214"/>
      <c r="R177" s="215">
        <f>SUM(R178:R182)</f>
        <v>0</v>
      </c>
      <c r="S177" s="214"/>
      <c r="T177" s="216">
        <f>SUM(T178:T182)</f>
        <v>0</v>
      </c>
      <c r="AR177" s="210" t="s">
        <v>79</v>
      </c>
      <c r="AT177" s="217" t="s">
        <v>70</v>
      </c>
      <c r="AU177" s="217" t="s">
        <v>79</v>
      </c>
      <c r="AY177" s="210" t="s">
        <v>133</v>
      </c>
      <c r="BK177" s="218">
        <f>SUM(BK178:BK182)</f>
        <v>0</v>
      </c>
    </row>
    <row r="178" spans="2:65" s="158" customFormat="1" ht="16.5" customHeight="1">
      <c r="B178" s="157"/>
      <c r="C178" s="221" t="s">
        <v>281</v>
      </c>
      <c r="D178" s="221" t="s">
        <v>135</v>
      </c>
      <c r="E178" s="222" t="s">
        <v>282</v>
      </c>
      <c r="F178" s="223" t="s">
        <v>283</v>
      </c>
      <c r="G178" s="224" t="s">
        <v>87</v>
      </c>
      <c r="H178" s="225">
        <v>0.42</v>
      </c>
      <c r="I178" s="226"/>
      <c r="J178" s="227">
        <f>ROUND(I178*H178,2)</f>
        <v>0</v>
      </c>
      <c r="K178" s="223" t="s">
        <v>139</v>
      </c>
      <c r="L178" s="157"/>
      <c r="M178" s="228" t="s">
        <v>3</v>
      </c>
      <c r="N178" s="229" t="s">
        <v>42</v>
      </c>
      <c r="O178" s="230"/>
      <c r="P178" s="231">
        <f>O178*H178</f>
        <v>0</v>
      </c>
      <c r="Q178" s="231">
        <v>0</v>
      </c>
      <c r="R178" s="231">
        <f>Q178*H178</f>
        <v>0</v>
      </c>
      <c r="S178" s="231">
        <v>0</v>
      </c>
      <c r="T178" s="232">
        <f>S178*H178</f>
        <v>0</v>
      </c>
      <c r="AR178" s="149" t="s">
        <v>140</v>
      </c>
      <c r="AT178" s="149" t="s">
        <v>135</v>
      </c>
      <c r="AU178" s="149" t="s">
        <v>81</v>
      </c>
      <c r="AY178" s="149" t="s">
        <v>133</v>
      </c>
      <c r="BE178" s="233">
        <f>IF(N178="základní",J178,0)</f>
        <v>0</v>
      </c>
      <c r="BF178" s="233">
        <f>IF(N178="snížená",J178,0)</f>
        <v>0</v>
      </c>
      <c r="BG178" s="233">
        <f>IF(N178="zákl. přenesená",J178,0)</f>
        <v>0</v>
      </c>
      <c r="BH178" s="233">
        <f>IF(N178="sníž. přenesená",J178,0)</f>
        <v>0</v>
      </c>
      <c r="BI178" s="233">
        <f>IF(N178="nulová",J178,0)</f>
        <v>0</v>
      </c>
      <c r="BJ178" s="149" t="s">
        <v>79</v>
      </c>
      <c r="BK178" s="233">
        <f>ROUND(I178*H178,2)</f>
        <v>0</v>
      </c>
      <c r="BL178" s="149" t="s">
        <v>140</v>
      </c>
      <c r="BM178" s="149" t="s">
        <v>284</v>
      </c>
    </row>
    <row r="179" spans="2:47" s="158" customFormat="1" ht="39">
      <c r="B179" s="157"/>
      <c r="D179" s="234" t="s">
        <v>142</v>
      </c>
      <c r="F179" s="235" t="s">
        <v>285</v>
      </c>
      <c r="L179" s="157"/>
      <c r="M179" s="236"/>
      <c r="N179" s="230"/>
      <c r="O179" s="230"/>
      <c r="P179" s="230"/>
      <c r="Q179" s="230"/>
      <c r="R179" s="230"/>
      <c r="S179" s="230"/>
      <c r="T179" s="237"/>
      <c r="AT179" s="149" t="s">
        <v>142</v>
      </c>
      <c r="AU179" s="149" t="s">
        <v>81</v>
      </c>
    </row>
    <row r="180" spans="2:51" s="255" customFormat="1" ht="12">
      <c r="B180" s="254"/>
      <c r="D180" s="234" t="s">
        <v>144</v>
      </c>
      <c r="E180" s="256" t="s">
        <v>3</v>
      </c>
      <c r="F180" s="257" t="s">
        <v>286</v>
      </c>
      <c r="H180" s="256" t="s">
        <v>3</v>
      </c>
      <c r="L180" s="254"/>
      <c r="M180" s="258"/>
      <c r="N180" s="259"/>
      <c r="O180" s="259"/>
      <c r="P180" s="259"/>
      <c r="Q180" s="259"/>
      <c r="R180" s="259"/>
      <c r="S180" s="259"/>
      <c r="T180" s="260"/>
      <c r="AT180" s="256" t="s">
        <v>144</v>
      </c>
      <c r="AU180" s="256" t="s">
        <v>81</v>
      </c>
      <c r="AV180" s="255" t="s">
        <v>79</v>
      </c>
      <c r="AW180" s="255" t="s">
        <v>32</v>
      </c>
      <c r="AX180" s="255" t="s">
        <v>71</v>
      </c>
      <c r="AY180" s="256" t="s">
        <v>133</v>
      </c>
    </row>
    <row r="181" spans="2:51" s="239" customFormat="1" ht="12">
      <c r="B181" s="238"/>
      <c r="D181" s="234" t="s">
        <v>144</v>
      </c>
      <c r="E181" s="240" t="s">
        <v>3</v>
      </c>
      <c r="F181" s="241" t="s">
        <v>287</v>
      </c>
      <c r="H181" s="242">
        <v>0.42</v>
      </c>
      <c r="L181" s="238"/>
      <c r="M181" s="243"/>
      <c r="N181" s="244"/>
      <c r="O181" s="244"/>
      <c r="P181" s="244"/>
      <c r="Q181" s="244"/>
      <c r="R181" s="244"/>
      <c r="S181" s="244"/>
      <c r="T181" s="245"/>
      <c r="AT181" s="240" t="s">
        <v>144</v>
      </c>
      <c r="AU181" s="240" t="s">
        <v>81</v>
      </c>
      <c r="AV181" s="239" t="s">
        <v>81</v>
      </c>
      <c r="AW181" s="239" t="s">
        <v>32</v>
      </c>
      <c r="AX181" s="239" t="s">
        <v>71</v>
      </c>
      <c r="AY181" s="240" t="s">
        <v>133</v>
      </c>
    </row>
    <row r="182" spans="2:51" s="247" customFormat="1" ht="12">
      <c r="B182" s="246"/>
      <c r="D182" s="234" t="s">
        <v>144</v>
      </c>
      <c r="E182" s="248" t="s">
        <v>89</v>
      </c>
      <c r="F182" s="249" t="s">
        <v>169</v>
      </c>
      <c r="H182" s="250">
        <v>0.42</v>
      </c>
      <c r="L182" s="246"/>
      <c r="M182" s="251"/>
      <c r="N182" s="252"/>
      <c r="O182" s="252"/>
      <c r="P182" s="252"/>
      <c r="Q182" s="252"/>
      <c r="R182" s="252"/>
      <c r="S182" s="252"/>
      <c r="T182" s="253"/>
      <c r="AT182" s="248" t="s">
        <v>144</v>
      </c>
      <c r="AU182" s="248" t="s">
        <v>81</v>
      </c>
      <c r="AV182" s="247" t="s">
        <v>140</v>
      </c>
      <c r="AW182" s="247" t="s">
        <v>32</v>
      </c>
      <c r="AX182" s="247" t="s">
        <v>79</v>
      </c>
      <c r="AY182" s="248" t="s">
        <v>133</v>
      </c>
    </row>
    <row r="183" spans="2:63" s="209" customFormat="1" ht="22.9" customHeight="1">
      <c r="B183" s="208"/>
      <c r="D183" s="210" t="s">
        <v>70</v>
      </c>
      <c r="E183" s="219" t="s">
        <v>162</v>
      </c>
      <c r="F183" s="219" t="s">
        <v>288</v>
      </c>
      <c r="J183" s="220">
        <f>BK183</f>
        <v>0</v>
      </c>
      <c r="L183" s="208"/>
      <c r="M183" s="213"/>
      <c r="N183" s="214"/>
      <c r="O183" s="214"/>
      <c r="P183" s="215">
        <f>SUM(P184:P197)</f>
        <v>0</v>
      </c>
      <c r="Q183" s="214"/>
      <c r="R183" s="215">
        <f>SUM(R184:R197)</f>
        <v>1.24625</v>
      </c>
      <c r="S183" s="214"/>
      <c r="T183" s="216">
        <f>SUM(T184:T197)</f>
        <v>0</v>
      </c>
      <c r="AR183" s="210" t="s">
        <v>79</v>
      </c>
      <c r="AT183" s="217" t="s">
        <v>70</v>
      </c>
      <c r="AU183" s="217" t="s">
        <v>79</v>
      </c>
      <c r="AY183" s="210" t="s">
        <v>133</v>
      </c>
      <c r="BK183" s="218">
        <f>SUM(BK184:BK197)</f>
        <v>0</v>
      </c>
    </row>
    <row r="184" spans="2:65" s="158" customFormat="1" ht="16.5" customHeight="1">
      <c r="B184" s="157"/>
      <c r="C184" s="221" t="s">
        <v>289</v>
      </c>
      <c r="D184" s="221" t="s">
        <v>135</v>
      </c>
      <c r="E184" s="222" t="s">
        <v>290</v>
      </c>
      <c r="F184" s="223" t="s">
        <v>291</v>
      </c>
      <c r="G184" s="224" t="s">
        <v>138</v>
      </c>
      <c r="H184" s="225">
        <v>2.35</v>
      </c>
      <c r="I184" s="226"/>
      <c r="J184" s="227">
        <f>ROUND(I184*H184,2)</f>
        <v>0</v>
      </c>
      <c r="K184" s="223" t="s">
        <v>139</v>
      </c>
      <c r="L184" s="157"/>
      <c r="M184" s="228" t="s">
        <v>3</v>
      </c>
      <c r="N184" s="229" t="s">
        <v>42</v>
      </c>
      <c r="O184" s="230"/>
      <c r="P184" s="231">
        <f>O184*H184</f>
        <v>0</v>
      </c>
      <c r="Q184" s="231">
        <v>0</v>
      </c>
      <c r="R184" s="231">
        <f>Q184*H184</f>
        <v>0</v>
      </c>
      <c r="S184" s="231">
        <v>0</v>
      </c>
      <c r="T184" s="232">
        <f>S184*H184</f>
        <v>0</v>
      </c>
      <c r="AR184" s="149" t="s">
        <v>140</v>
      </c>
      <c r="AT184" s="149" t="s">
        <v>135</v>
      </c>
      <c r="AU184" s="149" t="s">
        <v>81</v>
      </c>
      <c r="AY184" s="149" t="s">
        <v>133</v>
      </c>
      <c r="BE184" s="233">
        <f>IF(N184="základní",J184,0)</f>
        <v>0</v>
      </c>
      <c r="BF184" s="233">
        <f>IF(N184="snížená",J184,0)</f>
        <v>0</v>
      </c>
      <c r="BG184" s="233">
        <f>IF(N184="zákl. přenesená",J184,0)</f>
        <v>0</v>
      </c>
      <c r="BH184" s="233">
        <f>IF(N184="sníž. přenesená",J184,0)</f>
        <v>0</v>
      </c>
      <c r="BI184" s="233">
        <f>IF(N184="nulová",J184,0)</f>
        <v>0</v>
      </c>
      <c r="BJ184" s="149" t="s">
        <v>79</v>
      </c>
      <c r="BK184" s="233">
        <f>ROUND(I184*H184,2)</f>
        <v>0</v>
      </c>
      <c r="BL184" s="149" t="s">
        <v>140</v>
      </c>
      <c r="BM184" s="149" t="s">
        <v>292</v>
      </c>
    </row>
    <row r="185" spans="2:51" s="239" customFormat="1" ht="12">
      <c r="B185" s="238"/>
      <c r="D185" s="234" t="s">
        <v>144</v>
      </c>
      <c r="E185" s="240" t="s">
        <v>3</v>
      </c>
      <c r="F185" s="241" t="s">
        <v>293</v>
      </c>
      <c r="H185" s="242">
        <v>2.35</v>
      </c>
      <c r="L185" s="238"/>
      <c r="M185" s="243"/>
      <c r="N185" s="244"/>
      <c r="O185" s="244"/>
      <c r="P185" s="244"/>
      <c r="Q185" s="244"/>
      <c r="R185" s="244"/>
      <c r="S185" s="244"/>
      <c r="T185" s="245"/>
      <c r="AT185" s="240" t="s">
        <v>144</v>
      </c>
      <c r="AU185" s="240" t="s">
        <v>81</v>
      </c>
      <c r="AV185" s="239" t="s">
        <v>81</v>
      </c>
      <c r="AW185" s="239" t="s">
        <v>32</v>
      </c>
      <c r="AX185" s="239" t="s">
        <v>79</v>
      </c>
      <c r="AY185" s="240" t="s">
        <v>133</v>
      </c>
    </row>
    <row r="186" spans="2:65" s="158" customFormat="1" ht="16.5" customHeight="1">
      <c r="B186" s="157"/>
      <c r="C186" s="221" t="s">
        <v>294</v>
      </c>
      <c r="D186" s="221" t="s">
        <v>135</v>
      </c>
      <c r="E186" s="222" t="s">
        <v>295</v>
      </c>
      <c r="F186" s="223" t="s">
        <v>296</v>
      </c>
      <c r="G186" s="224" t="s">
        <v>138</v>
      </c>
      <c r="H186" s="225">
        <v>2.35</v>
      </c>
      <c r="I186" s="226"/>
      <c r="J186" s="227">
        <f>ROUND(I186*H186,2)</f>
        <v>0</v>
      </c>
      <c r="K186" s="223" t="s">
        <v>139</v>
      </c>
      <c r="L186" s="157"/>
      <c r="M186" s="228" t="s">
        <v>3</v>
      </c>
      <c r="N186" s="229" t="s">
        <v>42</v>
      </c>
      <c r="O186" s="230"/>
      <c r="P186" s="231">
        <f>O186*H186</f>
        <v>0</v>
      </c>
      <c r="Q186" s="231">
        <v>0</v>
      </c>
      <c r="R186" s="231">
        <f>Q186*H186</f>
        <v>0</v>
      </c>
      <c r="S186" s="231">
        <v>0</v>
      </c>
      <c r="T186" s="232">
        <f>S186*H186</f>
        <v>0</v>
      </c>
      <c r="AR186" s="149" t="s">
        <v>140</v>
      </c>
      <c r="AT186" s="149" t="s">
        <v>135</v>
      </c>
      <c r="AU186" s="149" t="s">
        <v>81</v>
      </c>
      <c r="AY186" s="149" t="s">
        <v>133</v>
      </c>
      <c r="BE186" s="233">
        <f>IF(N186="základní",J186,0)</f>
        <v>0</v>
      </c>
      <c r="BF186" s="233">
        <f>IF(N186="snížená",J186,0)</f>
        <v>0</v>
      </c>
      <c r="BG186" s="233">
        <f>IF(N186="zákl. přenesená",J186,0)</f>
        <v>0</v>
      </c>
      <c r="BH186" s="233">
        <f>IF(N186="sníž. přenesená",J186,0)</f>
        <v>0</v>
      </c>
      <c r="BI186" s="233">
        <f>IF(N186="nulová",J186,0)</f>
        <v>0</v>
      </c>
      <c r="BJ186" s="149" t="s">
        <v>79</v>
      </c>
      <c r="BK186" s="233">
        <f>ROUND(I186*H186,2)</f>
        <v>0</v>
      </c>
      <c r="BL186" s="149" t="s">
        <v>140</v>
      </c>
      <c r="BM186" s="149" t="s">
        <v>297</v>
      </c>
    </row>
    <row r="187" spans="2:51" s="239" customFormat="1" ht="12">
      <c r="B187" s="238"/>
      <c r="D187" s="234" t="s">
        <v>144</v>
      </c>
      <c r="E187" s="240" t="s">
        <v>3</v>
      </c>
      <c r="F187" s="241" t="s">
        <v>293</v>
      </c>
      <c r="H187" s="242">
        <v>2.35</v>
      </c>
      <c r="L187" s="238"/>
      <c r="M187" s="243"/>
      <c r="N187" s="244"/>
      <c r="O187" s="244"/>
      <c r="P187" s="244"/>
      <c r="Q187" s="244"/>
      <c r="R187" s="244"/>
      <c r="S187" s="244"/>
      <c r="T187" s="245"/>
      <c r="AT187" s="240" t="s">
        <v>144</v>
      </c>
      <c r="AU187" s="240" t="s">
        <v>81</v>
      </c>
      <c r="AV187" s="239" t="s">
        <v>81</v>
      </c>
      <c r="AW187" s="239" t="s">
        <v>32</v>
      </c>
      <c r="AX187" s="239" t="s">
        <v>79</v>
      </c>
      <c r="AY187" s="240" t="s">
        <v>133</v>
      </c>
    </row>
    <row r="188" spans="2:65" s="158" customFormat="1" ht="16.5" customHeight="1">
      <c r="B188" s="157"/>
      <c r="C188" s="221" t="s">
        <v>298</v>
      </c>
      <c r="D188" s="221" t="s">
        <v>135</v>
      </c>
      <c r="E188" s="222" t="s">
        <v>299</v>
      </c>
      <c r="F188" s="223" t="s">
        <v>300</v>
      </c>
      <c r="G188" s="224" t="s">
        <v>138</v>
      </c>
      <c r="H188" s="225">
        <v>1.4</v>
      </c>
      <c r="I188" s="226"/>
      <c r="J188" s="227">
        <f>ROUND(I188*H188,2)</f>
        <v>0</v>
      </c>
      <c r="K188" s="223" t="s">
        <v>139</v>
      </c>
      <c r="L188" s="157"/>
      <c r="M188" s="228" t="s">
        <v>3</v>
      </c>
      <c r="N188" s="229" t="s">
        <v>42</v>
      </c>
      <c r="O188" s="230"/>
      <c r="P188" s="231">
        <f>O188*H188</f>
        <v>0</v>
      </c>
      <c r="Q188" s="231">
        <v>0</v>
      </c>
      <c r="R188" s="231">
        <f>Q188*H188</f>
        <v>0</v>
      </c>
      <c r="S188" s="231">
        <v>0</v>
      </c>
      <c r="T188" s="232">
        <f>S188*H188</f>
        <v>0</v>
      </c>
      <c r="AR188" s="149" t="s">
        <v>140</v>
      </c>
      <c r="AT188" s="149" t="s">
        <v>135</v>
      </c>
      <c r="AU188" s="149" t="s">
        <v>81</v>
      </c>
      <c r="AY188" s="149" t="s">
        <v>133</v>
      </c>
      <c r="BE188" s="233">
        <f>IF(N188="základní",J188,0)</f>
        <v>0</v>
      </c>
      <c r="BF188" s="233">
        <f>IF(N188="snížená",J188,0)</f>
        <v>0</v>
      </c>
      <c r="BG188" s="233">
        <f>IF(N188="zákl. přenesená",J188,0)</f>
        <v>0</v>
      </c>
      <c r="BH188" s="233">
        <f>IF(N188="sníž. přenesená",J188,0)</f>
        <v>0</v>
      </c>
      <c r="BI188" s="233">
        <f>IF(N188="nulová",J188,0)</f>
        <v>0</v>
      </c>
      <c r="BJ188" s="149" t="s">
        <v>79</v>
      </c>
      <c r="BK188" s="233">
        <f>ROUND(I188*H188,2)</f>
        <v>0</v>
      </c>
      <c r="BL188" s="149" t="s">
        <v>140</v>
      </c>
      <c r="BM188" s="149" t="s">
        <v>301</v>
      </c>
    </row>
    <row r="189" spans="2:51" s="239" customFormat="1" ht="12">
      <c r="B189" s="238"/>
      <c r="D189" s="234" t="s">
        <v>144</v>
      </c>
      <c r="E189" s="240" t="s">
        <v>3</v>
      </c>
      <c r="F189" s="241" t="s">
        <v>302</v>
      </c>
      <c r="H189" s="242">
        <v>1.4</v>
      </c>
      <c r="L189" s="238"/>
      <c r="M189" s="243"/>
      <c r="N189" s="244"/>
      <c r="O189" s="244"/>
      <c r="P189" s="244"/>
      <c r="Q189" s="244"/>
      <c r="R189" s="244"/>
      <c r="S189" s="244"/>
      <c r="T189" s="245"/>
      <c r="AT189" s="240" t="s">
        <v>144</v>
      </c>
      <c r="AU189" s="240" t="s">
        <v>81</v>
      </c>
      <c r="AV189" s="239" t="s">
        <v>81</v>
      </c>
      <c r="AW189" s="239" t="s">
        <v>32</v>
      </c>
      <c r="AX189" s="239" t="s">
        <v>79</v>
      </c>
      <c r="AY189" s="240" t="s">
        <v>133</v>
      </c>
    </row>
    <row r="190" spans="2:65" s="158" customFormat="1" ht="16.5" customHeight="1">
      <c r="B190" s="157"/>
      <c r="C190" s="221" t="s">
        <v>303</v>
      </c>
      <c r="D190" s="221" t="s">
        <v>135</v>
      </c>
      <c r="E190" s="222" t="s">
        <v>304</v>
      </c>
      <c r="F190" s="223" t="s">
        <v>305</v>
      </c>
      <c r="G190" s="224" t="s">
        <v>138</v>
      </c>
      <c r="H190" s="225">
        <v>2.35</v>
      </c>
      <c r="I190" s="226"/>
      <c r="J190" s="227">
        <f>ROUND(I190*H190,2)</f>
        <v>0</v>
      </c>
      <c r="K190" s="223" t="s">
        <v>139</v>
      </c>
      <c r="L190" s="157"/>
      <c r="M190" s="228" t="s">
        <v>3</v>
      </c>
      <c r="N190" s="229" t="s">
        <v>42</v>
      </c>
      <c r="O190" s="230"/>
      <c r="P190" s="231">
        <f>O190*H190</f>
        <v>0</v>
      </c>
      <c r="Q190" s="231">
        <v>0</v>
      </c>
      <c r="R190" s="231">
        <f>Q190*H190</f>
        <v>0</v>
      </c>
      <c r="S190" s="231">
        <v>0</v>
      </c>
      <c r="T190" s="232">
        <f>S190*H190</f>
        <v>0</v>
      </c>
      <c r="AR190" s="149" t="s">
        <v>140</v>
      </c>
      <c r="AT190" s="149" t="s">
        <v>135</v>
      </c>
      <c r="AU190" s="149" t="s">
        <v>81</v>
      </c>
      <c r="AY190" s="149" t="s">
        <v>133</v>
      </c>
      <c r="BE190" s="233">
        <f>IF(N190="základní",J190,0)</f>
        <v>0</v>
      </c>
      <c r="BF190" s="233">
        <f>IF(N190="snížená",J190,0)</f>
        <v>0</v>
      </c>
      <c r="BG190" s="233">
        <f>IF(N190="zákl. přenesená",J190,0)</f>
        <v>0</v>
      </c>
      <c r="BH190" s="233">
        <f>IF(N190="sníž. přenesená",J190,0)</f>
        <v>0</v>
      </c>
      <c r="BI190" s="233">
        <f>IF(N190="nulová",J190,0)</f>
        <v>0</v>
      </c>
      <c r="BJ190" s="149" t="s">
        <v>79</v>
      </c>
      <c r="BK190" s="233">
        <f>ROUND(I190*H190,2)</f>
        <v>0</v>
      </c>
      <c r="BL190" s="149" t="s">
        <v>140</v>
      </c>
      <c r="BM190" s="149" t="s">
        <v>306</v>
      </c>
    </row>
    <row r="191" spans="2:51" s="239" customFormat="1" ht="12">
      <c r="B191" s="238"/>
      <c r="D191" s="234" t="s">
        <v>144</v>
      </c>
      <c r="E191" s="240" t="s">
        <v>3</v>
      </c>
      <c r="F191" s="241" t="s">
        <v>293</v>
      </c>
      <c r="H191" s="242">
        <v>2.35</v>
      </c>
      <c r="L191" s="238"/>
      <c r="M191" s="243"/>
      <c r="N191" s="244"/>
      <c r="O191" s="244"/>
      <c r="P191" s="244"/>
      <c r="Q191" s="244"/>
      <c r="R191" s="244"/>
      <c r="S191" s="244"/>
      <c r="T191" s="245"/>
      <c r="AT191" s="240" t="s">
        <v>144</v>
      </c>
      <c r="AU191" s="240" t="s">
        <v>81</v>
      </c>
      <c r="AV191" s="239" t="s">
        <v>81</v>
      </c>
      <c r="AW191" s="239" t="s">
        <v>32</v>
      </c>
      <c r="AX191" s="239" t="s">
        <v>79</v>
      </c>
      <c r="AY191" s="240" t="s">
        <v>133</v>
      </c>
    </row>
    <row r="192" spans="2:65" s="158" customFormat="1" ht="22.5" customHeight="1">
      <c r="B192" s="157"/>
      <c r="C192" s="221" t="s">
        <v>307</v>
      </c>
      <c r="D192" s="221" t="s">
        <v>135</v>
      </c>
      <c r="E192" s="222" t="s">
        <v>308</v>
      </c>
      <c r="F192" s="223" t="s">
        <v>309</v>
      </c>
      <c r="G192" s="224" t="s">
        <v>138</v>
      </c>
      <c r="H192" s="225">
        <v>5.5</v>
      </c>
      <c r="I192" s="226"/>
      <c r="J192" s="227">
        <f>ROUND(I192*H192,2)</f>
        <v>0</v>
      </c>
      <c r="K192" s="223" t="s">
        <v>139</v>
      </c>
      <c r="L192" s="157"/>
      <c r="M192" s="228" t="s">
        <v>3</v>
      </c>
      <c r="N192" s="229" t="s">
        <v>42</v>
      </c>
      <c r="O192" s="230"/>
      <c r="P192" s="231">
        <f>O192*H192</f>
        <v>0</v>
      </c>
      <c r="Q192" s="231">
        <v>0.1837</v>
      </c>
      <c r="R192" s="231">
        <f>Q192*H192</f>
        <v>1.01035</v>
      </c>
      <c r="S192" s="231">
        <v>0</v>
      </c>
      <c r="T192" s="232">
        <f>S192*H192</f>
        <v>0</v>
      </c>
      <c r="AR192" s="149" t="s">
        <v>140</v>
      </c>
      <c r="AT192" s="149" t="s">
        <v>135</v>
      </c>
      <c r="AU192" s="149" t="s">
        <v>81</v>
      </c>
      <c r="AY192" s="149" t="s">
        <v>133</v>
      </c>
      <c r="BE192" s="233">
        <f>IF(N192="základní",J192,0)</f>
        <v>0</v>
      </c>
      <c r="BF192" s="233">
        <f>IF(N192="snížená",J192,0)</f>
        <v>0</v>
      </c>
      <c r="BG192" s="233">
        <f>IF(N192="zákl. přenesená",J192,0)</f>
        <v>0</v>
      </c>
      <c r="BH192" s="233">
        <f>IF(N192="sníž. přenesená",J192,0)</f>
        <v>0</v>
      </c>
      <c r="BI192" s="233">
        <f>IF(N192="nulová",J192,0)</f>
        <v>0</v>
      </c>
      <c r="BJ192" s="149" t="s">
        <v>79</v>
      </c>
      <c r="BK192" s="233">
        <f>ROUND(I192*H192,2)</f>
        <v>0</v>
      </c>
      <c r="BL192" s="149" t="s">
        <v>140</v>
      </c>
      <c r="BM192" s="149" t="s">
        <v>310</v>
      </c>
    </row>
    <row r="193" spans="2:47" s="158" customFormat="1" ht="136.5">
      <c r="B193" s="157"/>
      <c r="D193" s="234" t="s">
        <v>142</v>
      </c>
      <c r="F193" s="235" t="s">
        <v>311</v>
      </c>
      <c r="L193" s="157"/>
      <c r="M193" s="236"/>
      <c r="N193" s="230"/>
      <c r="O193" s="230"/>
      <c r="P193" s="230"/>
      <c r="Q193" s="230"/>
      <c r="R193" s="230"/>
      <c r="S193" s="230"/>
      <c r="T193" s="237"/>
      <c r="AT193" s="149" t="s">
        <v>142</v>
      </c>
      <c r="AU193" s="149" t="s">
        <v>81</v>
      </c>
    </row>
    <row r="194" spans="2:51" s="239" customFormat="1" ht="12">
      <c r="B194" s="238"/>
      <c r="D194" s="234" t="s">
        <v>144</v>
      </c>
      <c r="E194" s="240" t="s">
        <v>3</v>
      </c>
      <c r="F194" s="241" t="s">
        <v>312</v>
      </c>
      <c r="H194" s="242">
        <v>5.5</v>
      </c>
      <c r="L194" s="238"/>
      <c r="M194" s="243"/>
      <c r="N194" s="244"/>
      <c r="O194" s="244"/>
      <c r="P194" s="244"/>
      <c r="Q194" s="244"/>
      <c r="R194" s="244"/>
      <c r="S194" s="244"/>
      <c r="T194" s="245"/>
      <c r="AT194" s="240" t="s">
        <v>144</v>
      </c>
      <c r="AU194" s="240" t="s">
        <v>81</v>
      </c>
      <c r="AV194" s="239" t="s">
        <v>81</v>
      </c>
      <c r="AW194" s="239" t="s">
        <v>32</v>
      </c>
      <c r="AX194" s="239" t="s">
        <v>79</v>
      </c>
      <c r="AY194" s="240" t="s">
        <v>133</v>
      </c>
    </row>
    <row r="195" spans="2:65" s="158" customFormat="1" ht="33.75" customHeight="1">
      <c r="B195" s="157"/>
      <c r="C195" s="221" t="s">
        <v>313</v>
      </c>
      <c r="D195" s="221" t="s">
        <v>135</v>
      </c>
      <c r="E195" s="222" t="s">
        <v>314</v>
      </c>
      <c r="F195" s="223" t="s">
        <v>315</v>
      </c>
      <c r="G195" s="224" t="s">
        <v>138</v>
      </c>
      <c r="H195" s="225">
        <v>2.8</v>
      </c>
      <c r="I195" s="226"/>
      <c r="J195" s="227">
        <f>ROUND(I195*H195,2)</f>
        <v>0</v>
      </c>
      <c r="K195" s="223" t="s">
        <v>139</v>
      </c>
      <c r="L195" s="157"/>
      <c r="M195" s="228" t="s">
        <v>3</v>
      </c>
      <c r="N195" s="229" t="s">
        <v>42</v>
      </c>
      <c r="O195" s="230"/>
      <c r="P195" s="231">
        <f>O195*H195</f>
        <v>0</v>
      </c>
      <c r="Q195" s="231">
        <v>0.08425</v>
      </c>
      <c r="R195" s="231">
        <f>Q195*H195</f>
        <v>0.2359</v>
      </c>
      <c r="S195" s="231">
        <v>0</v>
      </c>
      <c r="T195" s="232">
        <f>S195*H195</f>
        <v>0</v>
      </c>
      <c r="AR195" s="149" t="s">
        <v>140</v>
      </c>
      <c r="AT195" s="149" t="s">
        <v>135</v>
      </c>
      <c r="AU195" s="149" t="s">
        <v>81</v>
      </c>
      <c r="AY195" s="149" t="s">
        <v>133</v>
      </c>
      <c r="BE195" s="233">
        <f>IF(N195="základní",J195,0)</f>
        <v>0</v>
      </c>
      <c r="BF195" s="233">
        <f>IF(N195="snížená",J195,0)</f>
        <v>0</v>
      </c>
      <c r="BG195" s="233">
        <f>IF(N195="zákl. přenesená",J195,0)</f>
        <v>0</v>
      </c>
      <c r="BH195" s="233">
        <f>IF(N195="sníž. přenesená",J195,0)</f>
        <v>0</v>
      </c>
      <c r="BI195" s="233">
        <f>IF(N195="nulová",J195,0)</f>
        <v>0</v>
      </c>
      <c r="BJ195" s="149" t="s">
        <v>79</v>
      </c>
      <c r="BK195" s="233">
        <f>ROUND(I195*H195,2)</f>
        <v>0</v>
      </c>
      <c r="BL195" s="149" t="s">
        <v>140</v>
      </c>
      <c r="BM195" s="149" t="s">
        <v>316</v>
      </c>
    </row>
    <row r="196" spans="2:47" s="158" customFormat="1" ht="107.25">
      <c r="B196" s="157"/>
      <c r="D196" s="234" t="s">
        <v>142</v>
      </c>
      <c r="F196" s="235" t="s">
        <v>317</v>
      </c>
      <c r="L196" s="157"/>
      <c r="M196" s="236"/>
      <c r="N196" s="230"/>
      <c r="O196" s="230"/>
      <c r="P196" s="230"/>
      <c r="Q196" s="230"/>
      <c r="R196" s="230"/>
      <c r="S196" s="230"/>
      <c r="T196" s="237"/>
      <c r="AT196" s="149" t="s">
        <v>142</v>
      </c>
      <c r="AU196" s="149" t="s">
        <v>81</v>
      </c>
    </row>
    <row r="197" spans="2:51" s="239" customFormat="1" ht="12">
      <c r="B197" s="238"/>
      <c r="D197" s="234" t="s">
        <v>144</v>
      </c>
      <c r="E197" s="240" t="s">
        <v>3</v>
      </c>
      <c r="F197" s="241" t="s">
        <v>318</v>
      </c>
      <c r="H197" s="242">
        <v>2.8</v>
      </c>
      <c r="L197" s="238"/>
      <c r="M197" s="243"/>
      <c r="N197" s="244"/>
      <c r="O197" s="244"/>
      <c r="P197" s="244"/>
      <c r="Q197" s="244"/>
      <c r="R197" s="244"/>
      <c r="S197" s="244"/>
      <c r="T197" s="245"/>
      <c r="AT197" s="240" t="s">
        <v>144</v>
      </c>
      <c r="AU197" s="240" t="s">
        <v>81</v>
      </c>
      <c r="AV197" s="239" t="s">
        <v>81</v>
      </c>
      <c r="AW197" s="239" t="s">
        <v>32</v>
      </c>
      <c r="AX197" s="239" t="s">
        <v>79</v>
      </c>
      <c r="AY197" s="240" t="s">
        <v>133</v>
      </c>
    </row>
    <row r="198" spans="2:63" s="209" customFormat="1" ht="22.9" customHeight="1">
      <c r="B198" s="208"/>
      <c r="D198" s="210" t="s">
        <v>70</v>
      </c>
      <c r="E198" s="219" t="s">
        <v>190</v>
      </c>
      <c r="F198" s="219" t="s">
        <v>319</v>
      </c>
      <c r="J198" s="220">
        <f>BK198</f>
        <v>0</v>
      </c>
      <c r="L198" s="208"/>
      <c r="M198" s="213"/>
      <c r="N198" s="214"/>
      <c r="O198" s="214"/>
      <c r="P198" s="215">
        <f>SUM(P199:P267)</f>
        <v>0</v>
      </c>
      <c r="Q198" s="214"/>
      <c r="R198" s="215">
        <f>SUM(R199:R267)</f>
        <v>0.9156284</v>
      </c>
      <c r="S198" s="214"/>
      <c r="T198" s="216">
        <f>SUM(T199:T267)</f>
        <v>0</v>
      </c>
      <c r="AR198" s="210" t="s">
        <v>79</v>
      </c>
      <c r="AT198" s="217" t="s">
        <v>70</v>
      </c>
      <c r="AU198" s="217" t="s">
        <v>79</v>
      </c>
      <c r="AY198" s="210" t="s">
        <v>133</v>
      </c>
      <c r="BK198" s="218">
        <f>SUM(BK199:BK267)</f>
        <v>0</v>
      </c>
    </row>
    <row r="199" spans="2:65" s="158" customFormat="1" ht="16.5" customHeight="1">
      <c r="B199" s="157"/>
      <c r="C199" s="221" t="s">
        <v>320</v>
      </c>
      <c r="D199" s="221" t="s">
        <v>135</v>
      </c>
      <c r="E199" s="222" t="s">
        <v>321</v>
      </c>
      <c r="F199" s="223" t="s">
        <v>322</v>
      </c>
      <c r="G199" s="224" t="s">
        <v>323</v>
      </c>
      <c r="H199" s="225">
        <v>3</v>
      </c>
      <c r="I199" s="226"/>
      <c r="J199" s="227">
        <f>ROUND(I199*H199,2)</f>
        <v>0</v>
      </c>
      <c r="K199" s="223" t="s">
        <v>3</v>
      </c>
      <c r="L199" s="157"/>
      <c r="M199" s="228" t="s">
        <v>3</v>
      </c>
      <c r="N199" s="229" t="s">
        <v>42</v>
      </c>
      <c r="O199" s="230"/>
      <c r="P199" s="231">
        <f>O199*H199</f>
        <v>0</v>
      </c>
      <c r="Q199" s="231">
        <v>0</v>
      </c>
      <c r="R199" s="231">
        <f>Q199*H199</f>
        <v>0</v>
      </c>
      <c r="S199" s="231">
        <v>0</v>
      </c>
      <c r="T199" s="232">
        <f>S199*H199</f>
        <v>0</v>
      </c>
      <c r="AR199" s="149" t="s">
        <v>140</v>
      </c>
      <c r="AT199" s="149" t="s">
        <v>135</v>
      </c>
      <c r="AU199" s="149" t="s">
        <v>81</v>
      </c>
      <c r="AY199" s="149" t="s">
        <v>133</v>
      </c>
      <c r="BE199" s="233">
        <f>IF(N199="základní",J199,0)</f>
        <v>0</v>
      </c>
      <c r="BF199" s="233">
        <f>IF(N199="snížená",J199,0)</f>
        <v>0</v>
      </c>
      <c r="BG199" s="233">
        <f>IF(N199="zákl. přenesená",J199,0)</f>
        <v>0</v>
      </c>
      <c r="BH199" s="233">
        <f>IF(N199="sníž. přenesená",J199,0)</f>
        <v>0</v>
      </c>
      <c r="BI199" s="233">
        <f>IF(N199="nulová",J199,0)</f>
        <v>0</v>
      </c>
      <c r="BJ199" s="149" t="s">
        <v>79</v>
      </c>
      <c r="BK199" s="233">
        <f>ROUND(I199*H199,2)</f>
        <v>0</v>
      </c>
      <c r="BL199" s="149" t="s">
        <v>140</v>
      </c>
      <c r="BM199" s="149" t="s">
        <v>324</v>
      </c>
    </row>
    <row r="200" spans="2:65" s="158" customFormat="1" ht="16.5" customHeight="1">
      <c r="B200" s="157"/>
      <c r="C200" s="221" t="s">
        <v>325</v>
      </c>
      <c r="D200" s="221" t="s">
        <v>135</v>
      </c>
      <c r="E200" s="222" t="s">
        <v>326</v>
      </c>
      <c r="F200" s="223" t="s">
        <v>327</v>
      </c>
      <c r="G200" s="224" t="s">
        <v>323</v>
      </c>
      <c r="H200" s="225">
        <v>1</v>
      </c>
      <c r="I200" s="226"/>
      <c r="J200" s="227">
        <f>ROUND(I200*H200,2)</f>
        <v>0</v>
      </c>
      <c r="K200" s="223" t="s">
        <v>139</v>
      </c>
      <c r="L200" s="157"/>
      <c r="M200" s="228" t="s">
        <v>3</v>
      </c>
      <c r="N200" s="229" t="s">
        <v>42</v>
      </c>
      <c r="O200" s="230"/>
      <c r="P200" s="231">
        <f>O200*H200</f>
        <v>0</v>
      </c>
      <c r="Q200" s="231">
        <v>0</v>
      </c>
      <c r="R200" s="231">
        <f>Q200*H200</f>
        <v>0</v>
      </c>
      <c r="S200" s="231">
        <v>0</v>
      </c>
      <c r="T200" s="232">
        <f>S200*H200</f>
        <v>0</v>
      </c>
      <c r="AR200" s="149" t="s">
        <v>140</v>
      </c>
      <c r="AT200" s="149" t="s">
        <v>135</v>
      </c>
      <c r="AU200" s="149" t="s">
        <v>81</v>
      </c>
      <c r="AY200" s="149" t="s">
        <v>133</v>
      </c>
      <c r="BE200" s="233">
        <f>IF(N200="základní",J200,0)</f>
        <v>0</v>
      </c>
      <c r="BF200" s="233">
        <f>IF(N200="snížená",J200,0)</f>
        <v>0</v>
      </c>
      <c r="BG200" s="233">
        <f>IF(N200="zákl. přenesená",J200,0)</f>
        <v>0</v>
      </c>
      <c r="BH200" s="233">
        <f>IF(N200="sníž. přenesená",J200,0)</f>
        <v>0</v>
      </c>
      <c r="BI200" s="233">
        <f>IF(N200="nulová",J200,0)</f>
        <v>0</v>
      </c>
      <c r="BJ200" s="149" t="s">
        <v>79</v>
      </c>
      <c r="BK200" s="233">
        <f>ROUND(I200*H200,2)</f>
        <v>0</v>
      </c>
      <c r="BL200" s="149" t="s">
        <v>140</v>
      </c>
      <c r="BM200" s="149" t="s">
        <v>328</v>
      </c>
    </row>
    <row r="201" spans="2:47" s="158" customFormat="1" ht="107.25">
      <c r="B201" s="157"/>
      <c r="D201" s="234" t="s">
        <v>142</v>
      </c>
      <c r="F201" s="235" t="s">
        <v>329</v>
      </c>
      <c r="L201" s="157"/>
      <c r="M201" s="236"/>
      <c r="N201" s="230"/>
      <c r="O201" s="230"/>
      <c r="P201" s="230"/>
      <c r="Q201" s="230"/>
      <c r="R201" s="230"/>
      <c r="S201" s="230"/>
      <c r="T201" s="237"/>
      <c r="AT201" s="149" t="s">
        <v>142</v>
      </c>
      <c r="AU201" s="149" t="s">
        <v>81</v>
      </c>
    </row>
    <row r="202" spans="2:65" s="158" customFormat="1" ht="16.5" customHeight="1">
      <c r="B202" s="157"/>
      <c r="C202" s="221" t="s">
        <v>330</v>
      </c>
      <c r="D202" s="221" t="s">
        <v>135</v>
      </c>
      <c r="E202" s="222" t="s">
        <v>331</v>
      </c>
      <c r="F202" s="223" t="s">
        <v>332</v>
      </c>
      <c r="G202" s="224" t="s">
        <v>153</v>
      </c>
      <c r="H202" s="225">
        <v>14.4</v>
      </c>
      <c r="I202" s="226"/>
      <c r="J202" s="227">
        <f>ROUND(I202*H202,2)</f>
        <v>0</v>
      </c>
      <c r="K202" s="223" t="s">
        <v>3</v>
      </c>
      <c r="L202" s="157"/>
      <c r="M202" s="228" t="s">
        <v>3</v>
      </c>
      <c r="N202" s="229" t="s">
        <v>42</v>
      </c>
      <c r="O202" s="230"/>
      <c r="P202" s="231">
        <f>O202*H202</f>
        <v>0</v>
      </c>
      <c r="Q202" s="231">
        <v>0</v>
      </c>
      <c r="R202" s="231">
        <f>Q202*H202</f>
        <v>0</v>
      </c>
      <c r="S202" s="231">
        <v>0</v>
      </c>
      <c r="T202" s="232">
        <f>S202*H202</f>
        <v>0</v>
      </c>
      <c r="AR202" s="149" t="s">
        <v>140</v>
      </c>
      <c r="AT202" s="149" t="s">
        <v>135</v>
      </c>
      <c r="AU202" s="149" t="s">
        <v>81</v>
      </c>
      <c r="AY202" s="149" t="s">
        <v>133</v>
      </c>
      <c r="BE202" s="233">
        <f>IF(N202="základní",J202,0)</f>
        <v>0</v>
      </c>
      <c r="BF202" s="233">
        <f>IF(N202="snížená",J202,0)</f>
        <v>0</v>
      </c>
      <c r="BG202" s="233">
        <f>IF(N202="zákl. přenesená",J202,0)</f>
        <v>0</v>
      </c>
      <c r="BH202" s="233">
        <f>IF(N202="sníž. přenesená",J202,0)</f>
        <v>0</v>
      </c>
      <c r="BI202" s="233">
        <f>IF(N202="nulová",J202,0)</f>
        <v>0</v>
      </c>
      <c r="BJ202" s="149" t="s">
        <v>79</v>
      </c>
      <c r="BK202" s="233">
        <f>ROUND(I202*H202,2)</f>
        <v>0</v>
      </c>
      <c r="BL202" s="149" t="s">
        <v>140</v>
      </c>
      <c r="BM202" s="149" t="s">
        <v>333</v>
      </c>
    </row>
    <row r="203" spans="2:51" s="239" customFormat="1" ht="12">
      <c r="B203" s="238"/>
      <c r="D203" s="234" t="s">
        <v>144</v>
      </c>
      <c r="E203" s="240" t="s">
        <v>3</v>
      </c>
      <c r="F203" s="241" t="s">
        <v>334</v>
      </c>
      <c r="H203" s="242">
        <v>14.4</v>
      </c>
      <c r="L203" s="238"/>
      <c r="M203" s="243"/>
      <c r="N203" s="244"/>
      <c r="O203" s="244"/>
      <c r="P203" s="244"/>
      <c r="Q203" s="244"/>
      <c r="R203" s="244"/>
      <c r="S203" s="244"/>
      <c r="T203" s="245"/>
      <c r="AT203" s="240" t="s">
        <v>144</v>
      </c>
      <c r="AU203" s="240" t="s">
        <v>81</v>
      </c>
      <c r="AV203" s="239" t="s">
        <v>81</v>
      </c>
      <c r="AW203" s="239" t="s">
        <v>32</v>
      </c>
      <c r="AX203" s="239" t="s">
        <v>79</v>
      </c>
      <c r="AY203" s="240" t="s">
        <v>133</v>
      </c>
    </row>
    <row r="204" spans="2:65" s="158" customFormat="1" ht="22.5" customHeight="1">
      <c r="B204" s="157"/>
      <c r="C204" s="221" t="s">
        <v>335</v>
      </c>
      <c r="D204" s="221" t="s">
        <v>135</v>
      </c>
      <c r="E204" s="222" t="s">
        <v>336</v>
      </c>
      <c r="F204" s="223" t="s">
        <v>337</v>
      </c>
      <c r="G204" s="224" t="s">
        <v>153</v>
      </c>
      <c r="H204" s="225">
        <v>14.4</v>
      </c>
      <c r="I204" s="226"/>
      <c r="J204" s="227">
        <f>ROUND(I204*H204,2)</f>
        <v>0</v>
      </c>
      <c r="K204" s="223" t="s">
        <v>139</v>
      </c>
      <c r="L204" s="157"/>
      <c r="M204" s="228" t="s">
        <v>3</v>
      </c>
      <c r="N204" s="229" t="s">
        <v>42</v>
      </c>
      <c r="O204" s="230"/>
      <c r="P204" s="231">
        <f>O204*H204</f>
        <v>0</v>
      </c>
      <c r="Q204" s="231">
        <v>0</v>
      </c>
      <c r="R204" s="231">
        <f>Q204*H204</f>
        <v>0</v>
      </c>
      <c r="S204" s="231">
        <v>0</v>
      </c>
      <c r="T204" s="232">
        <f>S204*H204</f>
        <v>0</v>
      </c>
      <c r="AR204" s="149" t="s">
        <v>140</v>
      </c>
      <c r="AT204" s="149" t="s">
        <v>135</v>
      </c>
      <c r="AU204" s="149" t="s">
        <v>81</v>
      </c>
      <c r="AY204" s="149" t="s">
        <v>133</v>
      </c>
      <c r="BE204" s="233">
        <f>IF(N204="základní",J204,0)</f>
        <v>0</v>
      </c>
      <c r="BF204" s="233">
        <f>IF(N204="snížená",J204,0)</f>
        <v>0</v>
      </c>
      <c r="BG204" s="233">
        <f>IF(N204="zákl. přenesená",J204,0)</f>
        <v>0</v>
      </c>
      <c r="BH204" s="233">
        <f>IF(N204="sníž. přenesená",J204,0)</f>
        <v>0</v>
      </c>
      <c r="BI204" s="233">
        <f>IF(N204="nulová",J204,0)</f>
        <v>0</v>
      </c>
      <c r="BJ204" s="149" t="s">
        <v>79</v>
      </c>
      <c r="BK204" s="233">
        <f>ROUND(I204*H204,2)</f>
        <v>0</v>
      </c>
      <c r="BL204" s="149" t="s">
        <v>140</v>
      </c>
      <c r="BM204" s="149" t="s">
        <v>338</v>
      </c>
    </row>
    <row r="205" spans="2:47" s="158" customFormat="1" ht="87.75">
      <c r="B205" s="157"/>
      <c r="D205" s="234" t="s">
        <v>142</v>
      </c>
      <c r="F205" s="235" t="s">
        <v>339</v>
      </c>
      <c r="L205" s="157"/>
      <c r="M205" s="236"/>
      <c r="N205" s="230"/>
      <c r="O205" s="230"/>
      <c r="P205" s="230"/>
      <c r="Q205" s="230"/>
      <c r="R205" s="230"/>
      <c r="S205" s="230"/>
      <c r="T205" s="237"/>
      <c r="AT205" s="149" t="s">
        <v>142</v>
      </c>
      <c r="AU205" s="149" t="s">
        <v>81</v>
      </c>
    </row>
    <row r="206" spans="2:51" s="239" customFormat="1" ht="12">
      <c r="B206" s="238"/>
      <c r="D206" s="234" t="s">
        <v>144</v>
      </c>
      <c r="E206" s="240" t="s">
        <v>3</v>
      </c>
      <c r="F206" s="241" t="s">
        <v>340</v>
      </c>
      <c r="H206" s="242">
        <v>8.85</v>
      </c>
      <c r="L206" s="238"/>
      <c r="M206" s="243"/>
      <c r="N206" s="244"/>
      <c r="O206" s="244"/>
      <c r="P206" s="244"/>
      <c r="Q206" s="244"/>
      <c r="R206" s="244"/>
      <c r="S206" s="244"/>
      <c r="T206" s="245"/>
      <c r="AT206" s="240" t="s">
        <v>144</v>
      </c>
      <c r="AU206" s="240" t="s">
        <v>81</v>
      </c>
      <c r="AV206" s="239" t="s">
        <v>81</v>
      </c>
      <c r="AW206" s="239" t="s">
        <v>32</v>
      </c>
      <c r="AX206" s="239" t="s">
        <v>71</v>
      </c>
      <c r="AY206" s="240" t="s">
        <v>133</v>
      </c>
    </row>
    <row r="207" spans="2:51" s="239" customFormat="1" ht="12">
      <c r="B207" s="238"/>
      <c r="D207" s="234" t="s">
        <v>144</v>
      </c>
      <c r="E207" s="240" t="s">
        <v>3</v>
      </c>
      <c r="F207" s="241" t="s">
        <v>341</v>
      </c>
      <c r="H207" s="242">
        <v>5.55</v>
      </c>
      <c r="L207" s="238"/>
      <c r="M207" s="243"/>
      <c r="N207" s="244"/>
      <c r="O207" s="244"/>
      <c r="P207" s="244"/>
      <c r="Q207" s="244"/>
      <c r="R207" s="244"/>
      <c r="S207" s="244"/>
      <c r="T207" s="245"/>
      <c r="AT207" s="240" t="s">
        <v>144</v>
      </c>
      <c r="AU207" s="240" t="s">
        <v>81</v>
      </c>
      <c r="AV207" s="239" t="s">
        <v>81</v>
      </c>
      <c r="AW207" s="239" t="s">
        <v>32</v>
      </c>
      <c r="AX207" s="239" t="s">
        <v>71</v>
      </c>
      <c r="AY207" s="240" t="s">
        <v>133</v>
      </c>
    </row>
    <row r="208" spans="2:51" s="247" customFormat="1" ht="12">
      <c r="B208" s="246"/>
      <c r="D208" s="234" t="s">
        <v>144</v>
      </c>
      <c r="E208" s="248" t="s">
        <v>3</v>
      </c>
      <c r="F208" s="249" t="s">
        <v>169</v>
      </c>
      <c r="H208" s="250">
        <v>14.4</v>
      </c>
      <c r="L208" s="246"/>
      <c r="M208" s="251"/>
      <c r="N208" s="252"/>
      <c r="O208" s="252"/>
      <c r="P208" s="252"/>
      <c r="Q208" s="252"/>
      <c r="R208" s="252"/>
      <c r="S208" s="252"/>
      <c r="T208" s="253"/>
      <c r="AT208" s="248" t="s">
        <v>144</v>
      </c>
      <c r="AU208" s="248" t="s">
        <v>81</v>
      </c>
      <c r="AV208" s="247" t="s">
        <v>140</v>
      </c>
      <c r="AW208" s="247" t="s">
        <v>32</v>
      </c>
      <c r="AX208" s="247" t="s">
        <v>79</v>
      </c>
      <c r="AY208" s="248" t="s">
        <v>133</v>
      </c>
    </row>
    <row r="209" spans="2:65" s="158" customFormat="1" ht="16.5" customHeight="1">
      <c r="B209" s="157"/>
      <c r="C209" s="261" t="s">
        <v>342</v>
      </c>
      <c r="D209" s="261" t="s">
        <v>231</v>
      </c>
      <c r="E209" s="262" t="s">
        <v>343</v>
      </c>
      <c r="F209" s="263" t="s">
        <v>344</v>
      </c>
      <c r="G209" s="264" t="s">
        <v>153</v>
      </c>
      <c r="H209" s="265">
        <v>14.4</v>
      </c>
      <c r="I209" s="266"/>
      <c r="J209" s="267">
        <f>ROUND(I209*H209,2)</f>
        <v>0</v>
      </c>
      <c r="K209" s="263" t="s">
        <v>139</v>
      </c>
      <c r="L209" s="268"/>
      <c r="M209" s="269" t="s">
        <v>3</v>
      </c>
      <c r="N209" s="270" t="s">
        <v>42</v>
      </c>
      <c r="O209" s="230"/>
      <c r="P209" s="231">
        <f>O209*H209</f>
        <v>0</v>
      </c>
      <c r="Q209" s="231">
        <v>0.028</v>
      </c>
      <c r="R209" s="231">
        <f>Q209*H209</f>
        <v>0.4032</v>
      </c>
      <c r="S209" s="231">
        <v>0</v>
      </c>
      <c r="T209" s="232">
        <f>S209*H209</f>
        <v>0</v>
      </c>
      <c r="AR209" s="149" t="s">
        <v>190</v>
      </c>
      <c r="AT209" s="149" t="s">
        <v>231</v>
      </c>
      <c r="AU209" s="149" t="s">
        <v>81</v>
      </c>
      <c r="AY209" s="149" t="s">
        <v>133</v>
      </c>
      <c r="BE209" s="233">
        <f>IF(N209="základní",J209,0)</f>
        <v>0</v>
      </c>
      <c r="BF209" s="233">
        <f>IF(N209="snížená",J209,0)</f>
        <v>0</v>
      </c>
      <c r="BG209" s="233">
        <f>IF(N209="zákl. přenesená",J209,0)</f>
        <v>0</v>
      </c>
      <c r="BH209" s="233">
        <f>IF(N209="sníž. přenesená",J209,0)</f>
        <v>0</v>
      </c>
      <c r="BI209" s="233">
        <f>IF(N209="nulová",J209,0)</f>
        <v>0</v>
      </c>
      <c r="BJ209" s="149" t="s">
        <v>79</v>
      </c>
      <c r="BK209" s="233">
        <f>ROUND(I209*H209,2)</f>
        <v>0</v>
      </c>
      <c r="BL209" s="149" t="s">
        <v>140</v>
      </c>
      <c r="BM209" s="149" t="s">
        <v>345</v>
      </c>
    </row>
    <row r="210" spans="2:51" s="239" customFormat="1" ht="12">
      <c r="B210" s="238"/>
      <c r="D210" s="234" t="s">
        <v>144</v>
      </c>
      <c r="E210" s="240" t="s">
        <v>3</v>
      </c>
      <c r="F210" s="241" t="s">
        <v>346</v>
      </c>
      <c r="H210" s="242">
        <v>14.4</v>
      </c>
      <c r="L210" s="238"/>
      <c r="M210" s="243"/>
      <c r="N210" s="244"/>
      <c r="O210" s="244"/>
      <c r="P210" s="244"/>
      <c r="Q210" s="244"/>
      <c r="R210" s="244"/>
      <c r="S210" s="244"/>
      <c r="T210" s="245"/>
      <c r="AT210" s="240" t="s">
        <v>144</v>
      </c>
      <c r="AU210" s="240" t="s">
        <v>81</v>
      </c>
      <c r="AV210" s="239" t="s">
        <v>81</v>
      </c>
      <c r="AW210" s="239" t="s">
        <v>32</v>
      </c>
      <c r="AX210" s="239" t="s">
        <v>79</v>
      </c>
      <c r="AY210" s="240" t="s">
        <v>133</v>
      </c>
    </row>
    <row r="211" spans="2:65" s="158" customFormat="1" ht="16.5" customHeight="1">
      <c r="B211" s="157"/>
      <c r="C211" s="261" t="s">
        <v>347</v>
      </c>
      <c r="D211" s="261" t="s">
        <v>231</v>
      </c>
      <c r="E211" s="262" t="s">
        <v>348</v>
      </c>
      <c r="F211" s="263" t="s">
        <v>349</v>
      </c>
      <c r="G211" s="264" t="s">
        <v>323</v>
      </c>
      <c r="H211" s="265">
        <v>1</v>
      </c>
      <c r="I211" s="266"/>
      <c r="J211" s="267">
        <f>ROUND(I211*H211,2)</f>
        <v>0</v>
      </c>
      <c r="K211" s="263" t="s">
        <v>3</v>
      </c>
      <c r="L211" s="268"/>
      <c r="M211" s="269" t="s">
        <v>3</v>
      </c>
      <c r="N211" s="270" t="s">
        <v>42</v>
      </c>
      <c r="O211" s="230"/>
      <c r="P211" s="231">
        <f>O211*H211</f>
        <v>0</v>
      </c>
      <c r="Q211" s="231">
        <v>0</v>
      </c>
      <c r="R211" s="231">
        <f>Q211*H211</f>
        <v>0</v>
      </c>
      <c r="S211" s="231">
        <v>0</v>
      </c>
      <c r="T211" s="232">
        <f>S211*H211</f>
        <v>0</v>
      </c>
      <c r="AR211" s="149" t="s">
        <v>190</v>
      </c>
      <c r="AT211" s="149" t="s">
        <v>231</v>
      </c>
      <c r="AU211" s="149" t="s">
        <v>81</v>
      </c>
      <c r="AY211" s="149" t="s">
        <v>133</v>
      </c>
      <c r="BE211" s="233">
        <f>IF(N211="základní",J211,0)</f>
        <v>0</v>
      </c>
      <c r="BF211" s="233">
        <f>IF(N211="snížená",J211,0)</f>
        <v>0</v>
      </c>
      <c r="BG211" s="233">
        <f>IF(N211="zákl. přenesená",J211,0)</f>
        <v>0</v>
      </c>
      <c r="BH211" s="233">
        <f>IF(N211="sníž. přenesená",J211,0)</f>
        <v>0</v>
      </c>
      <c r="BI211" s="233">
        <f>IF(N211="nulová",J211,0)</f>
        <v>0</v>
      </c>
      <c r="BJ211" s="149" t="s">
        <v>79</v>
      </c>
      <c r="BK211" s="233">
        <f>ROUND(I211*H211,2)</f>
        <v>0</v>
      </c>
      <c r="BL211" s="149" t="s">
        <v>140</v>
      </c>
      <c r="BM211" s="149" t="s">
        <v>350</v>
      </c>
    </row>
    <row r="212" spans="2:65" s="158" customFormat="1" ht="22.5" customHeight="1">
      <c r="B212" s="157"/>
      <c r="C212" s="221" t="s">
        <v>351</v>
      </c>
      <c r="D212" s="221" t="s">
        <v>135</v>
      </c>
      <c r="E212" s="222" t="s">
        <v>352</v>
      </c>
      <c r="F212" s="223" t="s">
        <v>353</v>
      </c>
      <c r="G212" s="224" t="s">
        <v>323</v>
      </c>
      <c r="H212" s="225">
        <v>5</v>
      </c>
      <c r="I212" s="226"/>
      <c r="J212" s="227">
        <f>ROUND(I212*H212,2)</f>
        <v>0</v>
      </c>
      <c r="K212" s="223" t="s">
        <v>139</v>
      </c>
      <c r="L212" s="157"/>
      <c r="M212" s="228" t="s">
        <v>3</v>
      </c>
      <c r="N212" s="229" t="s">
        <v>42</v>
      </c>
      <c r="O212" s="230"/>
      <c r="P212" s="231">
        <f>O212*H212</f>
        <v>0</v>
      </c>
      <c r="Q212" s="231">
        <v>2E-05</v>
      </c>
      <c r="R212" s="231">
        <f>Q212*H212</f>
        <v>0.0001</v>
      </c>
      <c r="S212" s="231">
        <v>0</v>
      </c>
      <c r="T212" s="232">
        <f>S212*H212</f>
        <v>0</v>
      </c>
      <c r="AR212" s="149" t="s">
        <v>140</v>
      </c>
      <c r="AT212" s="149" t="s">
        <v>135</v>
      </c>
      <c r="AU212" s="149" t="s">
        <v>81</v>
      </c>
      <c r="AY212" s="149" t="s">
        <v>133</v>
      </c>
      <c r="BE212" s="233">
        <f>IF(N212="základní",J212,0)</f>
        <v>0</v>
      </c>
      <c r="BF212" s="233">
        <f>IF(N212="snížená",J212,0)</f>
        <v>0</v>
      </c>
      <c r="BG212" s="233">
        <f>IF(N212="zákl. přenesená",J212,0)</f>
        <v>0</v>
      </c>
      <c r="BH212" s="233">
        <f>IF(N212="sníž. přenesená",J212,0)</f>
        <v>0</v>
      </c>
      <c r="BI212" s="233">
        <f>IF(N212="nulová",J212,0)</f>
        <v>0</v>
      </c>
      <c r="BJ212" s="149" t="s">
        <v>79</v>
      </c>
      <c r="BK212" s="233">
        <f>ROUND(I212*H212,2)</f>
        <v>0</v>
      </c>
      <c r="BL212" s="149" t="s">
        <v>140</v>
      </c>
      <c r="BM212" s="149" t="s">
        <v>354</v>
      </c>
    </row>
    <row r="213" spans="2:47" s="158" customFormat="1" ht="87.75">
      <c r="B213" s="157"/>
      <c r="D213" s="234" t="s">
        <v>142</v>
      </c>
      <c r="F213" s="235" t="s">
        <v>339</v>
      </c>
      <c r="L213" s="157"/>
      <c r="M213" s="236"/>
      <c r="N213" s="230"/>
      <c r="O213" s="230"/>
      <c r="P213" s="230"/>
      <c r="Q213" s="230"/>
      <c r="R213" s="230"/>
      <c r="S213" s="230"/>
      <c r="T213" s="237"/>
      <c r="AT213" s="149" t="s">
        <v>142</v>
      </c>
      <c r="AU213" s="149" t="s">
        <v>81</v>
      </c>
    </row>
    <row r="214" spans="2:51" s="239" customFormat="1" ht="12">
      <c r="B214" s="238"/>
      <c r="D214" s="234" t="s">
        <v>144</v>
      </c>
      <c r="E214" s="240" t="s">
        <v>3</v>
      </c>
      <c r="F214" s="241" t="s">
        <v>355</v>
      </c>
      <c r="H214" s="242">
        <v>5</v>
      </c>
      <c r="L214" s="238"/>
      <c r="M214" s="243"/>
      <c r="N214" s="244"/>
      <c r="O214" s="244"/>
      <c r="P214" s="244"/>
      <c r="Q214" s="244"/>
      <c r="R214" s="244"/>
      <c r="S214" s="244"/>
      <c r="T214" s="245"/>
      <c r="AT214" s="240" t="s">
        <v>144</v>
      </c>
      <c r="AU214" s="240" t="s">
        <v>81</v>
      </c>
      <c r="AV214" s="239" t="s">
        <v>81</v>
      </c>
      <c r="AW214" s="239" t="s">
        <v>32</v>
      </c>
      <c r="AX214" s="239" t="s">
        <v>79</v>
      </c>
      <c r="AY214" s="240" t="s">
        <v>133</v>
      </c>
    </row>
    <row r="215" spans="2:65" s="158" customFormat="1" ht="22.5" customHeight="1">
      <c r="B215" s="157"/>
      <c r="C215" s="221" t="s">
        <v>356</v>
      </c>
      <c r="D215" s="221" t="s">
        <v>135</v>
      </c>
      <c r="E215" s="222" t="s">
        <v>357</v>
      </c>
      <c r="F215" s="223" t="s">
        <v>358</v>
      </c>
      <c r="G215" s="224" t="s">
        <v>323</v>
      </c>
      <c r="H215" s="225">
        <v>27</v>
      </c>
      <c r="I215" s="226"/>
      <c r="J215" s="227">
        <f>ROUND(I215*H215,2)</f>
        <v>0</v>
      </c>
      <c r="K215" s="223" t="s">
        <v>3</v>
      </c>
      <c r="L215" s="157"/>
      <c r="M215" s="228" t="s">
        <v>3</v>
      </c>
      <c r="N215" s="229" t="s">
        <v>42</v>
      </c>
      <c r="O215" s="230"/>
      <c r="P215" s="231">
        <f>O215*H215</f>
        <v>0</v>
      </c>
      <c r="Q215" s="231">
        <v>0</v>
      </c>
      <c r="R215" s="231">
        <f>Q215*H215</f>
        <v>0</v>
      </c>
      <c r="S215" s="231">
        <v>0</v>
      </c>
      <c r="T215" s="232">
        <f>S215*H215</f>
        <v>0</v>
      </c>
      <c r="AR215" s="149" t="s">
        <v>140</v>
      </c>
      <c r="AT215" s="149" t="s">
        <v>135</v>
      </c>
      <c r="AU215" s="149" t="s">
        <v>81</v>
      </c>
      <c r="AY215" s="149" t="s">
        <v>133</v>
      </c>
      <c r="BE215" s="233">
        <f>IF(N215="základní",J215,0)</f>
        <v>0</v>
      </c>
      <c r="BF215" s="233">
        <f>IF(N215="snížená",J215,0)</f>
        <v>0</v>
      </c>
      <c r="BG215" s="233">
        <f>IF(N215="zákl. přenesená",J215,0)</f>
        <v>0</v>
      </c>
      <c r="BH215" s="233">
        <f>IF(N215="sníž. přenesená",J215,0)</f>
        <v>0</v>
      </c>
      <c r="BI215" s="233">
        <f>IF(N215="nulová",J215,0)</f>
        <v>0</v>
      </c>
      <c r="BJ215" s="149" t="s">
        <v>79</v>
      </c>
      <c r="BK215" s="233">
        <f>ROUND(I215*H215,2)</f>
        <v>0</v>
      </c>
      <c r="BL215" s="149" t="s">
        <v>140</v>
      </c>
      <c r="BM215" s="149" t="s">
        <v>359</v>
      </c>
    </row>
    <row r="216" spans="2:51" s="239" customFormat="1" ht="12">
      <c r="B216" s="238"/>
      <c r="D216" s="234" t="s">
        <v>144</v>
      </c>
      <c r="E216" s="240" t="s">
        <v>3</v>
      </c>
      <c r="F216" s="241" t="s">
        <v>298</v>
      </c>
      <c r="H216" s="242">
        <v>27</v>
      </c>
      <c r="L216" s="238"/>
      <c r="M216" s="243"/>
      <c r="N216" s="244"/>
      <c r="O216" s="244"/>
      <c r="P216" s="244"/>
      <c r="Q216" s="244"/>
      <c r="R216" s="244"/>
      <c r="S216" s="244"/>
      <c r="T216" s="245"/>
      <c r="AT216" s="240" t="s">
        <v>144</v>
      </c>
      <c r="AU216" s="240" t="s">
        <v>81</v>
      </c>
      <c r="AV216" s="239" t="s">
        <v>81</v>
      </c>
      <c r="AW216" s="239" t="s">
        <v>32</v>
      </c>
      <c r="AX216" s="239" t="s">
        <v>79</v>
      </c>
      <c r="AY216" s="240" t="s">
        <v>133</v>
      </c>
    </row>
    <row r="217" spans="2:65" s="158" customFormat="1" ht="22.5" customHeight="1">
      <c r="B217" s="157"/>
      <c r="C217" s="221" t="s">
        <v>360</v>
      </c>
      <c r="D217" s="221" t="s">
        <v>135</v>
      </c>
      <c r="E217" s="222" t="s">
        <v>361</v>
      </c>
      <c r="F217" s="223" t="s">
        <v>362</v>
      </c>
      <c r="G217" s="224" t="s">
        <v>323</v>
      </c>
      <c r="H217" s="225">
        <v>1</v>
      </c>
      <c r="I217" s="226"/>
      <c r="J217" s="227">
        <f>ROUND(I217*H217,2)</f>
        <v>0</v>
      </c>
      <c r="K217" s="223" t="s">
        <v>3</v>
      </c>
      <c r="L217" s="157"/>
      <c r="M217" s="228" t="s">
        <v>3</v>
      </c>
      <c r="N217" s="229" t="s">
        <v>42</v>
      </c>
      <c r="O217" s="230"/>
      <c r="P217" s="231">
        <f>O217*H217</f>
        <v>0</v>
      </c>
      <c r="Q217" s="231">
        <v>0</v>
      </c>
      <c r="R217" s="231">
        <f>Q217*H217</f>
        <v>0</v>
      </c>
      <c r="S217" s="231">
        <v>0</v>
      </c>
      <c r="T217" s="232">
        <f>S217*H217</f>
        <v>0</v>
      </c>
      <c r="AR217" s="149" t="s">
        <v>140</v>
      </c>
      <c r="AT217" s="149" t="s">
        <v>135</v>
      </c>
      <c r="AU217" s="149" t="s">
        <v>81</v>
      </c>
      <c r="AY217" s="149" t="s">
        <v>133</v>
      </c>
      <c r="BE217" s="233">
        <f>IF(N217="základní",J217,0)</f>
        <v>0</v>
      </c>
      <c r="BF217" s="233">
        <f>IF(N217="snížená",J217,0)</f>
        <v>0</v>
      </c>
      <c r="BG217" s="233">
        <f>IF(N217="zákl. přenesená",J217,0)</f>
        <v>0</v>
      </c>
      <c r="BH217" s="233">
        <f>IF(N217="sníž. přenesená",J217,0)</f>
        <v>0</v>
      </c>
      <c r="BI217" s="233">
        <f>IF(N217="nulová",J217,0)</f>
        <v>0</v>
      </c>
      <c r="BJ217" s="149" t="s">
        <v>79</v>
      </c>
      <c r="BK217" s="233">
        <f>ROUND(I217*H217,2)</f>
        <v>0</v>
      </c>
      <c r="BL217" s="149" t="s">
        <v>140</v>
      </c>
      <c r="BM217" s="149" t="s">
        <v>363</v>
      </c>
    </row>
    <row r="218" spans="2:47" s="158" customFormat="1" ht="68.25">
      <c r="B218" s="157"/>
      <c r="D218" s="234" t="s">
        <v>142</v>
      </c>
      <c r="F218" s="235" t="s">
        <v>364</v>
      </c>
      <c r="L218" s="157"/>
      <c r="M218" s="236"/>
      <c r="N218" s="230"/>
      <c r="O218" s="230"/>
      <c r="P218" s="230"/>
      <c r="Q218" s="230"/>
      <c r="R218" s="230"/>
      <c r="S218" s="230"/>
      <c r="T218" s="237"/>
      <c r="AT218" s="149" t="s">
        <v>142</v>
      </c>
      <c r="AU218" s="149" t="s">
        <v>81</v>
      </c>
    </row>
    <row r="219" spans="2:51" s="239" customFormat="1" ht="12">
      <c r="B219" s="238"/>
      <c r="D219" s="234" t="s">
        <v>144</v>
      </c>
      <c r="E219" s="240" t="s">
        <v>3</v>
      </c>
      <c r="F219" s="241" t="s">
        <v>79</v>
      </c>
      <c r="H219" s="242">
        <v>1</v>
      </c>
      <c r="L219" s="238"/>
      <c r="M219" s="243"/>
      <c r="N219" s="244"/>
      <c r="O219" s="244"/>
      <c r="P219" s="244"/>
      <c r="Q219" s="244"/>
      <c r="R219" s="244"/>
      <c r="S219" s="244"/>
      <c r="T219" s="245"/>
      <c r="AT219" s="240" t="s">
        <v>144</v>
      </c>
      <c r="AU219" s="240" t="s">
        <v>81</v>
      </c>
      <c r="AV219" s="239" t="s">
        <v>81</v>
      </c>
      <c r="AW219" s="239" t="s">
        <v>32</v>
      </c>
      <c r="AX219" s="239" t="s">
        <v>79</v>
      </c>
      <c r="AY219" s="240" t="s">
        <v>133</v>
      </c>
    </row>
    <row r="220" spans="2:65" s="158" customFormat="1" ht="16.5" customHeight="1">
      <c r="B220" s="157"/>
      <c r="C220" s="221" t="s">
        <v>365</v>
      </c>
      <c r="D220" s="221" t="s">
        <v>135</v>
      </c>
      <c r="E220" s="222" t="s">
        <v>366</v>
      </c>
      <c r="F220" s="223" t="s">
        <v>367</v>
      </c>
      <c r="G220" s="224" t="s">
        <v>323</v>
      </c>
      <c r="H220" s="225">
        <v>2</v>
      </c>
      <c r="I220" s="226"/>
      <c r="J220" s="227">
        <f>ROUND(I220*H220,2)</f>
        <v>0</v>
      </c>
      <c r="K220" s="223" t="s">
        <v>3</v>
      </c>
      <c r="L220" s="157"/>
      <c r="M220" s="228" t="s">
        <v>3</v>
      </c>
      <c r="N220" s="229" t="s">
        <v>42</v>
      </c>
      <c r="O220" s="230"/>
      <c r="P220" s="231">
        <f>O220*H220</f>
        <v>0</v>
      </c>
      <c r="Q220" s="231">
        <v>0.0004052</v>
      </c>
      <c r="R220" s="231">
        <f>Q220*H220</f>
        <v>0.0008104</v>
      </c>
      <c r="S220" s="231">
        <v>0</v>
      </c>
      <c r="T220" s="232">
        <f>S220*H220</f>
        <v>0</v>
      </c>
      <c r="AR220" s="149" t="s">
        <v>140</v>
      </c>
      <c r="AT220" s="149" t="s">
        <v>135</v>
      </c>
      <c r="AU220" s="149" t="s">
        <v>81</v>
      </c>
      <c r="AY220" s="149" t="s">
        <v>133</v>
      </c>
      <c r="BE220" s="233">
        <f>IF(N220="základní",J220,0)</f>
        <v>0</v>
      </c>
      <c r="BF220" s="233">
        <f>IF(N220="snížená",J220,0)</f>
        <v>0</v>
      </c>
      <c r="BG220" s="233">
        <f>IF(N220="zákl. přenesená",J220,0)</f>
        <v>0</v>
      </c>
      <c r="BH220" s="233">
        <f>IF(N220="sníž. přenesená",J220,0)</f>
        <v>0</v>
      </c>
      <c r="BI220" s="233">
        <f>IF(N220="nulová",J220,0)</f>
        <v>0</v>
      </c>
      <c r="BJ220" s="149" t="s">
        <v>79</v>
      </c>
      <c r="BK220" s="233">
        <f>ROUND(I220*H220,2)</f>
        <v>0</v>
      </c>
      <c r="BL220" s="149" t="s">
        <v>140</v>
      </c>
      <c r="BM220" s="149" t="s">
        <v>368</v>
      </c>
    </row>
    <row r="221" spans="2:47" s="158" customFormat="1" ht="68.25">
      <c r="B221" s="157"/>
      <c r="D221" s="234" t="s">
        <v>142</v>
      </c>
      <c r="F221" s="235" t="s">
        <v>364</v>
      </c>
      <c r="L221" s="157"/>
      <c r="M221" s="236"/>
      <c r="N221" s="230"/>
      <c r="O221" s="230"/>
      <c r="P221" s="230"/>
      <c r="Q221" s="230"/>
      <c r="R221" s="230"/>
      <c r="S221" s="230"/>
      <c r="T221" s="237"/>
      <c r="AT221" s="149" t="s">
        <v>142</v>
      </c>
      <c r="AU221" s="149" t="s">
        <v>81</v>
      </c>
    </row>
    <row r="222" spans="2:51" s="239" customFormat="1" ht="12">
      <c r="B222" s="238"/>
      <c r="D222" s="234" t="s">
        <v>144</v>
      </c>
      <c r="E222" s="240" t="s">
        <v>3</v>
      </c>
      <c r="F222" s="241" t="s">
        <v>369</v>
      </c>
      <c r="H222" s="242">
        <v>2</v>
      </c>
      <c r="L222" s="238"/>
      <c r="M222" s="243"/>
      <c r="N222" s="244"/>
      <c r="O222" s="244"/>
      <c r="P222" s="244"/>
      <c r="Q222" s="244"/>
      <c r="R222" s="244"/>
      <c r="S222" s="244"/>
      <c r="T222" s="245"/>
      <c r="AT222" s="240" t="s">
        <v>144</v>
      </c>
      <c r="AU222" s="240" t="s">
        <v>81</v>
      </c>
      <c r="AV222" s="239" t="s">
        <v>81</v>
      </c>
      <c r="AW222" s="239" t="s">
        <v>32</v>
      </c>
      <c r="AX222" s="239" t="s">
        <v>79</v>
      </c>
      <c r="AY222" s="240" t="s">
        <v>133</v>
      </c>
    </row>
    <row r="223" spans="2:65" s="158" customFormat="1" ht="16.5" customHeight="1">
      <c r="B223" s="157"/>
      <c r="C223" s="261" t="s">
        <v>370</v>
      </c>
      <c r="D223" s="261" t="s">
        <v>231</v>
      </c>
      <c r="E223" s="262" t="s">
        <v>371</v>
      </c>
      <c r="F223" s="263" t="s">
        <v>372</v>
      </c>
      <c r="G223" s="264" t="s">
        <v>373</v>
      </c>
      <c r="H223" s="265">
        <v>2</v>
      </c>
      <c r="I223" s="266"/>
      <c r="J223" s="267">
        <f>ROUND(I223*H223,2)</f>
        <v>0</v>
      </c>
      <c r="K223" s="263" t="s">
        <v>3</v>
      </c>
      <c r="L223" s="268"/>
      <c r="M223" s="269" t="s">
        <v>3</v>
      </c>
      <c r="N223" s="270" t="s">
        <v>42</v>
      </c>
      <c r="O223" s="230"/>
      <c r="P223" s="231">
        <f>O223*H223</f>
        <v>0</v>
      </c>
      <c r="Q223" s="231">
        <v>0.01664</v>
      </c>
      <c r="R223" s="231">
        <f>Q223*H223</f>
        <v>0.03328</v>
      </c>
      <c r="S223" s="231">
        <v>0</v>
      </c>
      <c r="T223" s="232">
        <f>S223*H223</f>
        <v>0</v>
      </c>
      <c r="AR223" s="149" t="s">
        <v>190</v>
      </c>
      <c r="AT223" s="149" t="s">
        <v>231</v>
      </c>
      <c r="AU223" s="149" t="s">
        <v>81</v>
      </c>
      <c r="AY223" s="149" t="s">
        <v>133</v>
      </c>
      <c r="BE223" s="233">
        <f>IF(N223="základní",J223,0)</f>
        <v>0</v>
      </c>
      <c r="BF223" s="233">
        <f>IF(N223="snížená",J223,0)</f>
        <v>0</v>
      </c>
      <c r="BG223" s="233">
        <f>IF(N223="zákl. přenesená",J223,0)</f>
        <v>0</v>
      </c>
      <c r="BH223" s="233">
        <f>IF(N223="sníž. přenesená",J223,0)</f>
        <v>0</v>
      </c>
      <c r="BI223" s="233">
        <f>IF(N223="nulová",J223,0)</f>
        <v>0</v>
      </c>
      <c r="BJ223" s="149" t="s">
        <v>79</v>
      </c>
      <c r="BK223" s="233">
        <f>ROUND(I223*H223,2)</f>
        <v>0</v>
      </c>
      <c r="BL223" s="149" t="s">
        <v>140</v>
      </c>
      <c r="BM223" s="149" t="s">
        <v>374</v>
      </c>
    </row>
    <row r="224" spans="2:51" s="239" customFormat="1" ht="12">
      <c r="B224" s="238"/>
      <c r="D224" s="234" t="s">
        <v>144</v>
      </c>
      <c r="E224" s="240" t="s">
        <v>3</v>
      </c>
      <c r="F224" s="241" t="s">
        <v>369</v>
      </c>
      <c r="H224" s="242">
        <v>2</v>
      </c>
      <c r="L224" s="238"/>
      <c r="M224" s="243"/>
      <c r="N224" s="244"/>
      <c r="O224" s="244"/>
      <c r="P224" s="244"/>
      <c r="Q224" s="244"/>
      <c r="R224" s="244"/>
      <c r="S224" s="244"/>
      <c r="T224" s="245"/>
      <c r="AT224" s="240" t="s">
        <v>144</v>
      </c>
      <c r="AU224" s="240" t="s">
        <v>81</v>
      </c>
      <c r="AV224" s="239" t="s">
        <v>81</v>
      </c>
      <c r="AW224" s="239" t="s">
        <v>32</v>
      </c>
      <c r="AX224" s="239" t="s">
        <v>79</v>
      </c>
      <c r="AY224" s="240" t="s">
        <v>133</v>
      </c>
    </row>
    <row r="225" spans="2:65" s="158" customFormat="1" ht="16.5" customHeight="1">
      <c r="B225" s="157"/>
      <c r="C225" s="261" t="s">
        <v>375</v>
      </c>
      <c r="D225" s="261" t="s">
        <v>231</v>
      </c>
      <c r="E225" s="262" t="s">
        <v>376</v>
      </c>
      <c r="F225" s="263" t="s">
        <v>377</v>
      </c>
      <c r="G225" s="264" t="s">
        <v>373</v>
      </c>
      <c r="H225" s="265">
        <v>16</v>
      </c>
      <c r="I225" s="266"/>
      <c r="J225" s="267">
        <f>ROUND(I225*H225,2)</f>
        <v>0</v>
      </c>
      <c r="K225" s="263" t="s">
        <v>3</v>
      </c>
      <c r="L225" s="268"/>
      <c r="M225" s="269" t="s">
        <v>3</v>
      </c>
      <c r="N225" s="270" t="s">
        <v>42</v>
      </c>
      <c r="O225" s="230"/>
      <c r="P225" s="231">
        <f>O225*H225</f>
        <v>0</v>
      </c>
      <c r="Q225" s="231">
        <v>0.0002</v>
      </c>
      <c r="R225" s="231">
        <f>Q225*H225</f>
        <v>0.0032</v>
      </c>
      <c r="S225" s="231">
        <v>0</v>
      </c>
      <c r="T225" s="232">
        <f>S225*H225</f>
        <v>0</v>
      </c>
      <c r="AR225" s="149" t="s">
        <v>190</v>
      </c>
      <c r="AT225" s="149" t="s">
        <v>231</v>
      </c>
      <c r="AU225" s="149" t="s">
        <v>81</v>
      </c>
      <c r="AY225" s="149" t="s">
        <v>133</v>
      </c>
      <c r="BE225" s="233">
        <f>IF(N225="základní",J225,0)</f>
        <v>0</v>
      </c>
      <c r="BF225" s="233">
        <f>IF(N225="snížená",J225,0)</f>
        <v>0</v>
      </c>
      <c r="BG225" s="233">
        <f>IF(N225="zákl. přenesená",J225,0)</f>
        <v>0</v>
      </c>
      <c r="BH225" s="233">
        <f>IF(N225="sníž. přenesená",J225,0)</f>
        <v>0</v>
      </c>
      <c r="BI225" s="233">
        <f>IF(N225="nulová",J225,0)</f>
        <v>0</v>
      </c>
      <c r="BJ225" s="149" t="s">
        <v>79</v>
      </c>
      <c r="BK225" s="233">
        <f>ROUND(I225*H225,2)</f>
        <v>0</v>
      </c>
      <c r="BL225" s="149" t="s">
        <v>140</v>
      </c>
      <c r="BM225" s="149" t="s">
        <v>378</v>
      </c>
    </row>
    <row r="226" spans="2:51" s="239" customFormat="1" ht="12">
      <c r="B226" s="238"/>
      <c r="D226" s="234" t="s">
        <v>144</v>
      </c>
      <c r="E226" s="240" t="s">
        <v>3</v>
      </c>
      <c r="F226" s="241" t="s">
        <v>379</v>
      </c>
      <c r="H226" s="242">
        <v>16</v>
      </c>
      <c r="L226" s="238"/>
      <c r="M226" s="243"/>
      <c r="N226" s="244"/>
      <c r="O226" s="244"/>
      <c r="P226" s="244"/>
      <c r="Q226" s="244"/>
      <c r="R226" s="244"/>
      <c r="S226" s="244"/>
      <c r="T226" s="245"/>
      <c r="AT226" s="240" t="s">
        <v>144</v>
      </c>
      <c r="AU226" s="240" t="s">
        <v>81</v>
      </c>
      <c r="AV226" s="239" t="s">
        <v>81</v>
      </c>
      <c r="AW226" s="239" t="s">
        <v>32</v>
      </c>
      <c r="AX226" s="239" t="s">
        <v>71</v>
      </c>
      <c r="AY226" s="240" t="s">
        <v>133</v>
      </c>
    </row>
    <row r="227" spans="2:51" s="247" customFormat="1" ht="12">
      <c r="B227" s="246"/>
      <c r="D227" s="234" t="s">
        <v>144</v>
      </c>
      <c r="E227" s="248" t="s">
        <v>3</v>
      </c>
      <c r="F227" s="249" t="s">
        <v>169</v>
      </c>
      <c r="H227" s="250">
        <v>16</v>
      </c>
      <c r="L227" s="246"/>
      <c r="M227" s="251"/>
      <c r="N227" s="252"/>
      <c r="O227" s="252"/>
      <c r="P227" s="252"/>
      <c r="Q227" s="252"/>
      <c r="R227" s="252"/>
      <c r="S227" s="252"/>
      <c r="T227" s="253"/>
      <c r="AT227" s="248" t="s">
        <v>144</v>
      </c>
      <c r="AU227" s="248" t="s">
        <v>81</v>
      </c>
      <c r="AV227" s="247" t="s">
        <v>140</v>
      </c>
      <c r="AW227" s="247" t="s">
        <v>32</v>
      </c>
      <c r="AX227" s="247" t="s">
        <v>79</v>
      </c>
      <c r="AY227" s="248" t="s">
        <v>133</v>
      </c>
    </row>
    <row r="228" spans="2:65" s="158" customFormat="1" ht="22.5" customHeight="1">
      <c r="B228" s="157"/>
      <c r="C228" s="221" t="s">
        <v>380</v>
      </c>
      <c r="D228" s="221" t="s">
        <v>135</v>
      </c>
      <c r="E228" s="222" t="s">
        <v>381</v>
      </c>
      <c r="F228" s="223" t="s">
        <v>382</v>
      </c>
      <c r="G228" s="224" t="s">
        <v>323</v>
      </c>
      <c r="H228" s="225">
        <v>19</v>
      </c>
      <c r="I228" s="226"/>
      <c r="J228" s="227">
        <f>ROUND(I228*H228,2)</f>
        <v>0</v>
      </c>
      <c r="K228" s="223" t="s">
        <v>3</v>
      </c>
      <c r="L228" s="157"/>
      <c r="M228" s="228" t="s">
        <v>3</v>
      </c>
      <c r="N228" s="229" t="s">
        <v>42</v>
      </c>
      <c r="O228" s="230"/>
      <c r="P228" s="231">
        <f>O228*H228</f>
        <v>0</v>
      </c>
      <c r="Q228" s="231">
        <v>0.00021</v>
      </c>
      <c r="R228" s="231">
        <f>Q228*H228</f>
        <v>0.0039900000000000005</v>
      </c>
      <c r="S228" s="231">
        <v>0</v>
      </c>
      <c r="T228" s="232">
        <f>S228*H228</f>
        <v>0</v>
      </c>
      <c r="AR228" s="149" t="s">
        <v>140</v>
      </c>
      <c r="AT228" s="149" t="s">
        <v>135</v>
      </c>
      <c r="AU228" s="149" t="s">
        <v>81</v>
      </c>
      <c r="AY228" s="149" t="s">
        <v>133</v>
      </c>
      <c r="BE228" s="233">
        <f>IF(N228="základní",J228,0)</f>
        <v>0</v>
      </c>
      <c r="BF228" s="233">
        <f>IF(N228="snížená",J228,0)</f>
        <v>0</v>
      </c>
      <c r="BG228" s="233">
        <f>IF(N228="zákl. přenesená",J228,0)</f>
        <v>0</v>
      </c>
      <c r="BH228" s="233">
        <f>IF(N228="sníž. přenesená",J228,0)</f>
        <v>0</v>
      </c>
      <c r="BI228" s="233">
        <f>IF(N228="nulová",J228,0)</f>
        <v>0</v>
      </c>
      <c r="BJ228" s="149" t="s">
        <v>79</v>
      </c>
      <c r="BK228" s="233">
        <f>ROUND(I228*H228,2)</f>
        <v>0</v>
      </c>
      <c r="BL228" s="149" t="s">
        <v>140</v>
      </c>
      <c r="BM228" s="149" t="s">
        <v>383</v>
      </c>
    </row>
    <row r="229" spans="2:47" s="158" customFormat="1" ht="68.25">
      <c r="B229" s="157"/>
      <c r="D229" s="234" t="s">
        <v>142</v>
      </c>
      <c r="F229" s="235" t="s">
        <v>364</v>
      </c>
      <c r="L229" s="157"/>
      <c r="M229" s="236"/>
      <c r="N229" s="230"/>
      <c r="O229" s="230"/>
      <c r="P229" s="230"/>
      <c r="Q229" s="230"/>
      <c r="R229" s="230"/>
      <c r="S229" s="230"/>
      <c r="T229" s="237"/>
      <c r="AT229" s="149" t="s">
        <v>142</v>
      </c>
      <c r="AU229" s="149" t="s">
        <v>81</v>
      </c>
    </row>
    <row r="230" spans="2:51" s="255" customFormat="1" ht="12">
      <c r="B230" s="254"/>
      <c r="D230" s="234" t="s">
        <v>144</v>
      </c>
      <c r="E230" s="256" t="s">
        <v>3</v>
      </c>
      <c r="F230" s="257" t="s">
        <v>384</v>
      </c>
      <c r="H230" s="256" t="s">
        <v>3</v>
      </c>
      <c r="L230" s="254"/>
      <c r="M230" s="258"/>
      <c r="N230" s="259"/>
      <c r="O230" s="259"/>
      <c r="P230" s="259"/>
      <c r="Q230" s="259"/>
      <c r="R230" s="259"/>
      <c r="S230" s="259"/>
      <c r="T230" s="260"/>
      <c r="AT230" s="256" t="s">
        <v>144</v>
      </c>
      <c r="AU230" s="256" t="s">
        <v>81</v>
      </c>
      <c r="AV230" s="255" t="s">
        <v>79</v>
      </c>
      <c r="AW230" s="255" t="s">
        <v>32</v>
      </c>
      <c r="AX230" s="255" t="s">
        <v>71</v>
      </c>
      <c r="AY230" s="256" t="s">
        <v>133</v>
      </c>
    </row>
    <row r="231" spans="2:51" s="239" customFormat="1" ht="12">
      <c r="B231" s="238"/>
      <c r="D231" s="234" t="s">
        <v>144</v>
      </c>
      <c r="E231" s="240" t="s">
        <v>3</v>
      </c>
      <c r="F231" s="241" t="s">
        <v>385</v>
      </c>
      <c r="H231" s="242">
        <v>1</v>
      </c>
      <c r="L231" s="238"/>
      <c r="M231" s="243"/>
      <c r="N231" s="244"/>
      <c r="O231" s="244"/>
      <c r="P231" s="244"/>
      <c r="Q231" s="244"/>
      <c r="R231" s="244"/>
      <c r="S231" s="244"/>
      <c r="T231" s="245"/>
      <c r="AT231" s="240" t="s">
        <v>144</v>
      </c>
      <c r="AU231" s="240" t="s">
        <v>81</v>
      </c>
      <c r="AV231" s="239" t="s">
        <v>81</v>
      </c>
      <c r="AW231" s="239" t="s">
        <v>32</v>
      </c>
      <c r="AX231" s="239" t="s">
        <v>71</v>
      </c>
      <c r="AY231" s="240" t="s">
        <v>133</v>
      </c>
    </row>
    <row r="232" spans="2:51" s="239" customFormat="1" ht="12">
      <c r="B232" s="238"/>
      <c r="D232" s="234" t="s">
        <v>144</v>
      </c>
      <c r="E232" s="240" t="s">
        <v>3</v>
      </c>
      <c r="F232" s="241" t="s">
        <v>386</v>
      </c>
      <c r="H232" s="242">
        <v>18</v>
      </c>
      <c r="L232" s="238"/>
      <c r="M232" s="243"/>
      <c r="N232" s="244"/>
      <c r="O232" s="244"/>
      <c r="P232" s="244"/>
      <c r="Q232" s="244"/>
      <c r="R232" s="244"/>
      <c r="S232" s="244"/>
      <c r="T232" s="245"/>
      <c r="AT232" s="240" t="s">
        <v>144</v>
      </c>
      <c r="AU232" s="240" t="s">
        <v>81</v>
      </c>
      <c r="AV232" s="239" t="s">
        <v>81</v>
      </c>
      <c r="AW232" s="239" t="s">
        <v>32</v>
      </c>
      <c r="AX232" s="239" t="s">
        <v>71</v>
      </c>
      <c r="AY232" s="240" t="s">
        <v>133</v>
      </c>
    </row>
    <row r="233" spans="2:51" s="247" customFormat="1" ht="12">
      <c r="B233" s="246"/>
      <c r="D233" s="234" t="s">
        <v>144</v>
      </c>
      <c r="E233" s="248" t="s">
        <v>3</v>
      </c>
      <c r="F233" s="249" t="s">
        <v>169</v>
      </c>
      <c r="H233" s="250">
        <v>19</v>
      </c>
      <c r="L233" s="246"/>
      <c r="M233" s="251"/>
      <c r="N233" s="252"/>
      <c r="O233" s="252"/>
      <c r="P233" s="252"/>
      <c r="Q233" s="252"/>
      <c r="R233" s="252"/>
      <c r="S233" s="252"/>
      <c r="T233" s="253"/>
      <c r="AT233" s="248" t="s">
        <v>144</v>
      </c>
      <c r="AU233" s="248" t="s">
        <v>81</v>
      </c>
      <c r="AV233" s="247" t="s">
        <v>140</v>
      </c>
      <c r="AW233" s="247" t="s">
        <v>32</v>
      </c>
      <c r="AX233" s="247" t="s">
        <v>79</v>
      </c>
      <c r="AY233" s="248" t="s">
        <v>133</v>
      </c>
    </row>
    <row r="234" spans="2:65" s="158" customFormat="1" ht="16.5" customHeight="1">
      <c r="B234" s="157"/>
      <c r="C234" s="261" t="s">
        <v>387</v>
      </c>
      <c r="D234" s="261" t="s">
        <v>231</v>
      </c>
      <c r="E234" s="262" t="s">
        <v>388</v>
      </c>
      <c r="F234" s="263" t="s">
        <v>389</v>
      </c>
      <c r="G234" s="264" t="s">
        <v>323</v>
      </c>
      <c r="H234" s="265">
        <v>19</v>
      </c>
      <c r="I234" s="266"/>
      <c r="J234" s="267">
        <f>ROUND(I234*H234,2)</f>
        <v>0</v>
      </c>
      <c r="K234" s="263" t="s">
        <v>3</v>
      </c>
      <c r="L234" s="268"/>
      <c r="M234" s="269" t="s">
        <v>3</v>
      </c>
      <c r="N234" s="270" t="s">
        <v>42</v>
      </c>
      <c r="O234" s="230"/>
      <c r="P234" s="231">
        <f>O234*H234</f>
        <v>0</v>
      </c>
      <c r="Q234" s="231">
        <v>0.0103</v>
      </c>
      <c r="R234" s="231">
        <f>Q234*H234</f>
        <v>0.1957</v>
      </c>
      <c r="S234" s="231">
        <v>0</v>
      </c>
      <c r="T234" s="232">
        <f>S234*H234</f>
        <v>0</v>
      </c>
      <c r="AR234" s="149" t="s">
        <v>190</v>
      </c>
      <c r="AT234" s="149" t="s">
        <v>231</v>
      </c>
      <c r="AU234" s="149" t="s">
        <v>81</v>
      </c>
      <c r="AY234" s="149" t="s">
        <v>133</v>
      </c>
      <c r="BE234" s="233">
        <f>IF(N234="základní",J234,0)</f>
        <v>0</v>
      </c>
      <c r="BF234" s="233">
        <f>IF(N234="snížená",J234,0)</f>
        <v>0</v>
      </c>
      <c r="BG234" s="233">
        <f>IF(N234="zákl. přenesená",J234,0)</f>
        <v>0</v>
      </c>
      <c r="BH234" s="233">
        <f>IF(N234="sníž. přenesená",J234,0)</f>
        <v>0</v>
      </c>
      <c r="BI234" s="233">
        <f>IF(N234="nulová",J234,0)</f>
        <v>0</v>
      </c>
      <c r="BJ234" s="149" t="s">
        <v>79</v>
      </c>
      <c r="BK234" s="233">
        <f>ROUND(I234*H234,2)</f>
        <v>0</v>
      </c>
      <c r="BL234" s="149" t="s">
        <v>140</v>
      </c>
      <c r="BM234" s="149" t="s">
        <v>390</v>
      </c>
    </row>
    <row r="235" spans="2:65" s="158" customFormat="1" ht="22.5" customHeight="1">
      <c r="B235" s="157"/>
      <c r="C235" s="221" t="s">
        <v>391</v>
      </c>
      <c r="D235" s="221" t="s">
        <v>135</v>
      </c>
      <c r="E235" s="222" t="s">
        <v>392</v>
      </c>
      <c r="F235" s="223" t="s">
        <v>393</v>
      </c>
      <c r="G235" s="224" t="s">
        <v>323</v>
      </c>
      <c r="H235" s="225">
        <v>4</v>
      </c>
      <c r="I235" s="226"/>
      <c r="J235" s="227">
        <f>ROUND(I235*H235,2)</f>
        <v>0</v>
      </c>
      <c r="K235" s="223" t="s">
        <v>139</v>
      </c>
      <c r="L235" s="157"/>
      <c r="M235" s="228" t="s">
        <v>3</v>
      </c>
      <c r="N235" s="229" t="s">
        <v>42</v>
      </c>
      <c r="O235" s="230"/>
      <c r="P235" s="231">
        <f>O235*H235</f>
        <v>0</v>
      </c>
      <c r="Q235" s="231">
        <v>0.00031</v>
      </c>
      <c r="R235" s="231">
        <f>Q235*H235</f>
        <v>0.00124</v>
      </c>
      <c r="S235" s="231">
        <v>0</v>
      </c>
      <c r="T235" s="232">
        <f>S235*H235</f>
        <v>0</v>
      </c>
      <c r="AR235" s="149" t="s">
        <v>140</v>
      </c>
      <c r="AT235" s="149" t="s">
        <v>135</v>
      </c>
      <c r="AU235" s="149" t="s">
        <v>81</v>
      </c>
      <c r="AY235" s="149" t="s">
        <v>133</v>
      </c>
      <c r="BE235" s="233">
        <f>IF(N235="základní",J235,0)</f>
        <v>0</v>
      </c>
      <c r="BF235" s="233">
        <f>IF(N235="snížená",J235,0)</f>
        <v>0</v>
      </c>
      <c r="BG235" s="233">
        <f>IF(N235="zákl. přenesená",J235,0)</f>
        <v>0</v>
      </c>
      <c r="BH235" s="233">
        <f>IF(N235="sníž. přenesená",J235,0)</f>
        <v>0</v>
      </c>
      <c r="BI235" s="233">
        <f>IF(N235="nulová",J235,0)</f>
        <v>0</v>
      </c>
      <c r="BJ235" s="149" t="s">
        <v>79</v>
      </c>
      <c r="BK235" s="233">
        <f>ROUND(I235*H235,2)</f>
        <v>0</v>
      </c>
      <c r="BL235" s="149" t="s">
        <v>140</v>
      </c>
      <c r="BM235" s="149" t="s">
        <v>394</v>
      </c>
    </row>
    <row r="236" spans="2:47" s="158" customFormat="1" ht="68.25">
      <c r="B236" s="157"/>
      <c r="D236" s="234" t="s">
        <v>142</v>
      </c>
      <c r="F236" s="235" t="s">
        <v>364</v>
      </c>
      <c r="L236" s="157"/>
      <c r="M236" s="236"/>
      <c r="N236" s="230"/>
      <c r="O236" s="230"/>
      <c r="P236" s="230"/>
      <c r="Q236" s="230"/>
      <c r="R236" s="230"/>
      <c r="S236" s="230"/>
      <c r="T236" s="237"/>
      <c r="AT236" s="149" t="s">
        <v>142</v>
      </c>
      <c r="AU236" s="149" t="s">
        <v>81</v>
      </c>
    </row>
    <row r="237" spans="2:51" s="239" customFormat="1" ht="12">
      <c r="B237" s="238"/>
      <c r="D237" s="234" t="s">
        <v>144</v>
      </c>
      <c r="E237" s="240" t="s">
        <v>3</v>
      </c>
      <c r="F237" s="241" t="s">
        <v>395</v>
      </c>
      <c r="H237" s="242">
        <v>4</v>
      </c>
      <c r="L237" s="238"/>
      <c r="M237" s="243"/>
      <c r="N237" s="244"/>
      <c r="O237" s="244"/>
      <c r="P237" s="244"/>
      <c r="Q237" s="244"/>
      <c r="R237" s="244"/>
      <c r="S237" s="244"/>
      <c r="T237" s="245"/>
      <c r="AT237" s="240" t="s">
        <v>144</v>
      </c>
      <c r="AU237" s="240" t="s">
        <v>81</v>
      </c>
      <c r="AV237" s="239" t="s">
        <v>81</v>
      </c>
      <c r="AW237" s="239" t="s">
        <v>32</v>
      </c>
      <c r="AX237" s="239" t="s">
        <v>79</v>
      </c>
      <c r="AY237" s="240" t="s">
        <v>133</v>
      </c>
    </row>
    <row r="238" spans="2:65" s="158" customFormat="1" ht="16.5" customHeight="1">
      <c r="B238" s="157"/>
      <c r="C238" s="261" t="s">
        <v>396</v>
      </c>
      <c r="D238" s="261" t="s">
        <v>231</v>
      </c>
      <c r="E238" s="262" t="s">
        <v>397</v>
      </c>
      <c r="F238" s="263" t="s">
        <v>398</v>
      </c>
      <c r="G238" s="264" t="s">
        <v>323</v>
      </c>
      <c r="H238" s="265">
        <v>4</v>
      </c>
      <c r="I238" s="266"/>
      <c r="J238" s="267">
        <f>ROUND(I238*H238,2)</f>
        <v>0</v>
      </c>
      <c r="K238" s="263" t="s">
        <v>3</v>
      </c>
      <c r="L238" s="268"/>
      <c r="M238" s="269" t="s">
        <v>3</v>
      </c>
      <c r="N238" s="270" t="s">
        <v>42</v>
      </c>
      <c r="O238" s="230"/>
      <c r="P238" s="231">
        <f>O238*H238</f>
        <v>0</v>
      </c>
      <c r="Q238" s="231">
        <v>0.0142</v>
      </c>
      <c r="R238" s="231">
        <f>Q238*H238</f>
        <v>0.0568</v>
      </c>
      <c r="S238" s="231">
        <v>0</v>
      </c>
      <c r="T238" s="232">
        <f>S238*H238</f>
        <v>0</v>
      </c>
      <c r="AR238" s="149" t="s">
        <v>190</v>
      </c>
      <c r="AT238" s="149" t="s">
        <v>231</v>
      </c>
      <c r="AU238" s="149" t="s">
        <v>81</v>
      </c>
      <c r="AY238" s="149" t="s">
        <v>133</v>
      </c>
      <c r="BE238" s="233">
        <f>IF(N238="základní",J238,0)</f>
        <v>0</v>
      </c>
      <c r="BF238" s="233">
        <f>IF(N238="snížená",J238,0)</f>
        <v>0</v>
      </c>
      <c r="BG238" s="233">
        <f>IF(N238="zákl. přenesená",J238,0)</f>
        <v>0</v>
      </c>
      <c r="BH238" s="233">
        <f>IF(N238="sníž. přenesená",J238,0)</f>
        <v>0</v>
      </c>
      <c r="BI238" s="233">
        <f>IF(N238="nulová",J238,0)</f>
        <v>0</v>
      </c>
      <c r="BJ238" s="149" t="s">
        <v>79</v>
      </c>
      <c r="BK238" s="233">
        <f>ROUND(I238*H238,2)</f>
        <v>0</v>
      </c>
      <c r="BL238" s="149" t="s">
        <v>140</v>
      </c>
      <c r="BM238" s="149" t="s">
        <v>399</v>
      </c>
    </row>
    <row r="239" spans="2:65" s="158" customFormat="1" ht="16.5" customHeight="1">
      <c r="B239" s="157"/>
      <c r="C239" s="221" t="s">
        <v>400</v>
      </c>
      <c r="D239" s="221" t="s">
        <v>135</v>
      </c>
      <c r="E239" s="222" t="s">
        <v>401</v>
      </c>
      <c r="F239" s="223" t="s">
        <v>402</v>
      </c>
      <c r="G239" s="224" t="s">
        <v>323</v>
      </c>
      <c r="H239" s="225">
        <v>1</v>
      </c>
      <c r="I239" s="226"/>
      <c r="J239" s="227">
        <f>ROUND(I239*H239,2)</f>
        <v>0</v>
      </c>
      <c r="K239" s="223" t="s">
        <v>3</v>
      </c>
      <c r="L239" s="157"/>
      <c r="M239" s="228" t="s">
        <v>3</v>
      </c>
      <c r="N239" s="229" t="s">
        <v>42</v>
      </c>
      <c r="O239" s="230"/>
      <c r="P239" s="231">
        <f>O239*H239</f>
        <v>0</v>
      </c>
      <c r="Q239" s="231">
        <v>0</v>
      </c>
      <c r="R239" s="231">
        <f>Q239*H239</f>
        <v>0</v>
      </c>
      <c r="S239" s="231">
        <v>0</v>
      </c>
      <c r="T239" s="232">
        <f>S239*H239</f>
        <v>0</v>
      </c>
      <c r="AR239" s="149" t="s">
        <v>140</v>
      </c>
      <c r="AT239" s="149" t="s">
        <v>135</v>
      </c>
      <c r="AU239" s="149" t="s">
        <v>81</v>
      </c>
      <c r="AY239" s="149" t="s">
        <v>133</v>
      </c>
      <c r="BE239" s="233">
        <f>IF(N239="základní",J239,0)</f>
        <v>0</v>
      </c>
      <c r="BF239" s="233">
        <f>IF(N239="snížená",J239,0)</f>
        <v>0</v>
      </c>
      <c r="BG239" s="233">
        <f>IF(N239="zákl. přenesená",J239,0)</f>
        <v>0</v>
      </c>
      <c r="BH239" s="233">
        <f>IF(N239="sníž. přenesená",J239,0)</f>
        <v>0</v>
      </c>
      <c r="BI239" s="233">
        <f>IF(N239="nulová",J239,0)</f>
        <v>0</v>
      </c>
      <c r="BJ239" s="149" t="s">
        <v>79</v>
      </c>
      <c r="BK239" s="233">
        <f>ROUND(I239*H239,2)</f>
        <v>0</v>
      </c>
      <c r="BL239" s="149" t="s">
        <v>140</v>
      </c>
      <c r="BM239" s="149" t="s">
        <v>403</v>
      </c>
    </row>
    <row r="240" spans="2:47" s="158" customFormat="1" ht="68.25">
      <c r="B240" s="157"/>
      <c r="D240" s="234" t="s">
        <v>142</v>
      </c>
      <c r="F240" s="235" t="s">
        <v>364</v>
      </c>
      <c r="L240" s="157"/>
      <c r="M240" s="236"/>
      <c r="N240" s="230"/>
      <c r="O240" s="230"/>
      <c r="P240" s="230"/>
      <c r="Q240" s="230"/>
      <c r="R240" s="230"/>
      <c r="S240" s="230"/>
      <c r="T240" s="237"/>
      <c r="AT240" s="149" t="s">
        <v>142</v>
      </c>
      <c r="AU240" s="149" t="s">
        <v>81</v>
      </c>
    </row>
    <row r="241" spans="2:51" s="239" customFormat="1" ht="12">
      <c r="B241" s="238"/>
      <c r="D241" s="234" t="s">
        <v>144</v>
      </c>
      <c r="E241" s="240" t="s">
        <v>3</v>
      </c>
      <c r="F241" s="241" t="s">
        <v>404</v>
      </c>
      <c r="H241" s="242">
        <v>1</v>
      </c>
      <c r="L241" s="238"/>
      <c r="M241" s="243"/>
      <c r="N241" s="244"/>
      <c r="O241" s="244"/>
      <c r="P241" s="244"/>
      <c r="Q241" s="244"/>
      <c r="R241" s="244"/>
      <c r="S241" s="244"/>
      <c r="T241" s="245"/>
      <c r="AT241" s="240" t="s">
        <v>144</v>
      </c>
      <c r="AU241" s="240" t="s">
        <v>81</v>
      </c>
      <c r="AV241" s="239" t="s">
        <v>81</v>
      </c>
      <c r="AW241" s="239" t="s">
        <v>32</v>
      </c>
      <c r="AX241" s="239" t="s">
        <v>79</v>
      </c>
      <c r="AY241" s="240" t="s">
        <v>133</v>
      </c>
    </row>
    <row r="242" spans="2:65" s="158" customFormat="1" ht="16.5" customHeight="1">
      <c r="B242" s="157"/>
      <c r="C242" s="261" t="s">
        <v>405</v>
      </c>
      <c r="D242" s="261" t="s">
        <v>231</v>
      </c>
      <c r="E242" s="262" t="s">
        <v>406</v>
      </c>
      <c r="F242" s="263" t="s">
        <v>407</v>
      </c>
      <c r="G242" s="264" t="s">
        <v>323</v>
      </c>
      <c r="H242" s="265">
        <v>1</v>
      </c>
      <c r="I242" s="266"/>
      <c r="J242" s="267">
        <f>ROUND(I242*H242,2)</f>
        <v>0</v>
      </c>
      <c r="K242" s="263" t="s">
        <v>3</v>
      </c>
      <c r="L242" s="268"/>
      <c r="M242" s="269" t="s">
        <v>3</v>
      </c>
      <c r="N242" s="270" t="s">
        <v>42</v>
      </c>
      <c r="O242" s="230"/>
      <c r="P242" s="231">
        <f>O242*H242</f>
        <v>0</v>
      </c>
      <c r="Q242" s="231">
        <v>0.0021</v>
      </c>
      <c r="R242" s="231">
        <f>Q242*H242</f>
        <v>0.0021</v>
      </c>
      <c r="S242" s="231">
        <v>0</v>
      </c>
      <c r="T242" s="232">
        <f>S242*H242</f>
        <v>0</v>
      </c>
      <c r="AR242" s="149" t="s">
        <v>190</v>
      </c>
      <c r="AT242" s="149" t="s">
        <v>231</v>
      </c>
      <c r="AU242" s="149" t="s">
        <v>81</v>
      </c>
      <c r="AY242" s="149" t="s">
        <v>133</v>
      </c>
      <c r="BE242" s="233">
        <f>IF(N242="základní",J242,0)</f>
        <v>0</v>
      </c>
      <c r="BF242" s="233">
        <f>IF(N242="snížená",J242,0)</f>
        <v>0</v>
      </c>
      <c r="BG242" s="233">
        <f>IF(N242="zákl. přenesená",J242,0)</f>
        <v>0</v>
      </c>
      <c r="BH242" s="233">
        <f>IF(N242="sníž. přenesená",J242,0)</f>
        <v>0</v>
      </c>
      <c r="BI242" s="233">
        <f>IF(N242="nulová",J242,0)</f>
        <v>0</v>
      </c>
      <c r="BJ242" s="149" t="s">
        <v>79</v>
      </c>
      <c r="BK242" s="233">
        <f>ROUND(I242*H242,2)</f>
        <v>0</v>
      </c>
      <c r="BL242" s="149" t="s">
        <v>140</v>
      </c>
      <c r="BM242" s="149" t="s">
        <v>408</v>
      </c>
    </row>
    <row r="243" spans="2:51" s="239" customFormat="1" ht="12">
      <c r="B243" s="238"/>
      <c r="D243" s="234" t="s">
        <v>144</v>
      </c>
      <c r="E243" s="240" t="s">
        <v>3</v>
      </c>
      <c r="F243" s="241" t="s">
        <v>385</v>
      </c>
      <c r="H243" s="242">
        <v>1</v>
      </c>
      <c r="L243" s="238"/>
      <c r="M243" s="243"/>
      <c r="N243" s="244"/>
      <c r="O243" s="244"/>
      <c r="P243" s="244"/>
      <c r="Q243" s="244"/>
      <c r="R243" s="244"/>
      <c r="S243" s="244"/>
      <c r="T243" s="245"/>
      <c r="AT243" s="240" t="s">
        <v>144</v>
      </c>
      <c r="AU243" s="240" t="s">
        <v>81</v>
      </c>
      <c r="AV243" s="239" t="s">
        <v>81</v>
      </c>
      <c r="AW243" s="239" t="s">
        <v>32</v>
      </c>
      <c r="AX243" s="239" t="s">
        <v>79</v>
      </c>
      <c r="AY243" s="240" t="s">
        <v>133</v>
      </c>
    </row>
    <row r="244" spans="2:65" s="158" customFormat="1" ht="22.5" customHeight="1">
      <c r="B244" s="157"/>
      <c r="C244" s="221" t="s">
        <v>409</v>
      </c>
      <c r="D244" s="221" t="s">
        <v>135</v>
      </c>
      <c r="E244" s="222" t="s">
        <v>410</v>
      </c>
      <c r="F244" s="223" t="s">
        <v>411</v>
      </c>
      <c r="G244" s="224" t="s">
        <v>323</v>
      </c>
      <c r="H244" s="225">
        <v>1</v>
      </c>
      <c r="I244" s="226"/>
      <c r="J244" s="227">
        <f>ROUND(I244*H244,2)</f>
        <v>0</v>
      </c>
      <c r="K244" s="223" t="s">
        <v>139</v>
      </c>
      <c r="L244" s="157"/>
      <c r="M244" s="228" t="s">
        <v>3</v>
      </c>
      <c r="N244" s="229" t="s">
        <v>42</v>
      </c>
      <c r="O244" s="230"/>
      <c r="P244" s="231">
        <f>O244*H244</f>
        <v>0</v>
      </c>
      <c r="Q244" s="231">
        <v>0</v>
      </c>
      <c r="R244" s="231">
        <f>Q244*H244</f>
        <v>0</v>
      </c>
      <c r="S244" s="231">
        <v>0</v>
      </c>
      <c r="T244" s="232">
        <f>S244*H244</f>
        <v>0</v>
      </c>
      <c r="AR244" s="149" t="s">
        <v>140</v>
      </c>
      <c r="AT244" s="149" t="s">
        <v>135</v>
      </c>
      <c r="AU244" s="149" t="s">
        <v>81</v>
      </c>
      <c r="AY244" s="149" t="s">
        <v>133</v>
      </c>
      <c r="BE244" s="233">
        <f>IF(N244="základní",J244,0)</f>
        <v>0</v>
      </c>
      <c r="BF244" s="233">
        <f>IF(N244="snížená",J244,0)</f>
        <v>0</v>
      </c>
      <c r="BG244" s="233">
        <f>IF(N244="zákl. přenesená",J244,0)</f>
        <v>0</v>
      </c>
      <c r="BH244" s="233">
        <f>IF(N244="sníž. přenesená",J244,0)</f>
        <v>0</v>
      </c>
      <c r="BI244" s="233">
        <f>IF(N244="nulová",J244,0)</f>
        <v>0</v>
      </c>
      <c r="BJ244" s="149" t="s">
        <v>79</v>
      </c>
      <c r="BK244" s="233">
        <f>ROUND(I244*H244,2)</f>
        <v>0</v>
      </c>
      <c r="BL244" s="149" t="s">
        <v>140</v>
      </c>
      <c r="BM244" s="149" t="s">
        <v>412</v>
      </c>
    </row>
    <row r="245" spans="2:47" s="158" customFormat="1" ht="68.25">
      <c r="B245" s="157"/>
      <c r="D245" s="234" t="s">
        <v>142</v>
      </c>
      <c r="F245" s="235" t="s">
        <v>364</v>
      </c>
      <c r="L245" s="157"/>
      <c r="M245" s="236"/>
      <c r="N245" s="230"/>
      <c r="O245" s="230"/>
      <c r="P245" s="230"/>
      <c r="Q245" s="230"/>
      <c r="R245" s="230"/>
      <c r="S245" s="230"/>
      <c r="T245" s="237"/>
      <c r="AT245" s="149" t="s">
        <v>142</v>
      </c>
      <c r="AU245" s="149" t="s">
        <v>81</v>
      </c>
    </row>
    <row r="246" spans="2:51" s="239" customFormat="1" ht="12">
      <c r="B246" s="238"/>
      <c r="D246" s="234" t="s">
        <v>144</v>
      </c>
      <c r="E246" s="240" t="s">
        <v>3</v>
      </c>
      <c r="F246" s="241" t="s">
        <v>413</v>
      </c>
      <c r="H246" s="242">
        <v>1</v>
      </c>
      <c r="L246" s="238"/>
      <c r="M246" s="243"/>
      <c r="N246" s="244"/>
      <c r="O246" s="244"/>
      <c r="P246" s="244"/>
      <c r="Q246" s="244"/>
      <c r="R246" s="244"/>
      <c r="S246" s="244"/>
      <c r="T246" s="245"/>
      <c r="AT246" s="240" t="s">
        <v>144</v>
      </c>
      <c r="AU246" s="240" t="s">
        <v>81</v>
      </c>
      <c r="AV246" s="239" t="s">
        <v>81</v>
      </c>
      <c r="AW246" s="239" t="s">
        <v>32</v>
      </c>
      <c r="AX246" s="239" t="s">
        <v>79</v>
      </c>
      <c r="AY246" s="240" t="s">
        <v>133</v>
      </c>
    </row>
    <row r="247" spans="2:65" s="158" customFormat="1" ht="16.5" customHeight="1">
      <c r="B247" s="157"/>
      <c r="C247" s="261" t="s">
        <v>414</v>
      </c>
      <c r="D247" s="261" t="s">
        <v>231</v>
      </c>
      <c r="E247" s="262" t="s">
        <v>415</v>
      </c>
      <c r="F247" s="263" t="s">
        <v>416</v>
      </c>
      <c r="G247" s="264" t="s">
        <v>323</v>
      </c>
      <c r="H247" s="265">
        <v>1</v>
      </c>
      <c r="I247" s="266"/>
      <c r="J247" s="267">
        <f>ROUND(I247*H247,2)</f>
        <v>0</v>
      </c>
      <c r="K247" s="263" t="s">
        <v>3</v>
      </c>
      <c r="L247" s="268"/>
      <c r="M247" s="269" t="s">
        <v>3</v>
      </c>
      <c r="N247" s="270" t="s">
        <v>42</v>
      </c>
      <c r="O247" s="230"/>
      <c r="P247" s="231">
        <f>O247*H247</f>
        <v>0</v>
      </c>
      <c r="Q247" s="231">
        <v>0.056</v>
      </c>
      <c r="R247" s="231">
        <f>Q247*H247</f>
        <v>0.056</v>
      </c>
      <c r="S247" s="231">
        <v>0</v>
      </c>
      <c r="T247" s="232">
        <f>S247*H247</f>
        <v>0</v>
      </c>
      <c r="AR247" s="149" t="s">
        <v>190</v>
      </c>
      <c r="AT247" s="149" t="s">
        <v>231</v>
      </c>
      <c r="AU247" s="149" t="s">
        <v>81</v>
      </c>
      <c r="AY247" s="149" t="s">
        <v>133</v>
      </c>
      <c r="BE247" s="233">
        <f>IF(N247="základní",J247,0)</f>
        <v>0</v>
      </c>
      <c r="BF247" s="233">
        <f>IF(N247="snížená",J247,0)</f>
        <v>0</v>
      </c>
      <c r="BG247" s="233">
        <f>IF(N247="zákl. přenesená",J247,0)</f>
        <v>0</v>
      </c>
      <c r="BH247" s="233">
        <f>IF(N247="sníž. přenesená",J247,0)</f>
        <v>0</v>
      </c>
      <c r="BI247" s="233">
        <f>IF(N247="nulová",J247,0)</f>
        <v>0</v>
      </c>
      <c r="BJ247" s="149" t="s">
        <v>79</v>
      </c>
      <c r="BK247" s="233">
        <f>ROUND(I247*H247,2)</f>
        <v>0</v>
      </c>
      <c r="BL247" s="149" t="s">
        <v>140</v>
      </c>
      <c r="BM247" s="149" t="s">
        <v>417</v>
      </c>
    </row>
    <row r="248" spans="2:65" s="158" customFormat="1" ht="16.5" customHeight="1">
      <c r="B248" s="157"/>
      <c r="C248" s="221" t="s">
        <v>418</v>
      </c>
      <c r="D248" s="221" t="s">
        <v>135</v>
      </c>
      <c r="E248" s="222" t="s">
        <v>419</v>
      </c>
      <c r="F248" s="223" t="s">
        <v>420</v>
      </c>
      <c r="G248" s="224" t="s">
        <v>323</v>
      </c>
      <c r="H248" s="225">
        <v>1</v>
      </c>
      <c r="I248" s="226"/>
      <c r="J248" s="227">
        <f>ROUND(I248*H248,2)</f>
        <v>0</v>
      </c>
      <c r="K248" s="223" t="s">
        <v>3</v>
      </c>
      <c r="L248" s="157"/>
      <c r="M248" s="228" t="s">
        <v>3</v>
      </c>
      <c r="N248" s="229" t="s">
        <v>42</v>
      </c>
      <c r="O248" s="230"/>
      <c r="P248" s="231">
        <f>O248*H248</f>
        <v>0</v>
      </c>
      <c r="Q248" s="231">
        <v>0</v>
      </c>
      <c r="R248" s="231">
        <f>Q248*H248</f>
        <v>0</v>
      </c>
      <c r="S248" s="231">
        <v>0</v>
      </c>
      <c r="T248" s="232">
        <f>S248*H248</f>
        <v>0</v>
      </c>
      <c r="AR248" s="149" t="s">
        <v>140</v>
      </c>
      <c r="AT248" s="149" t="s">
        <v>135</v>
      </c>
      <c r="AU248" s="149" t="s">
        <v>81</v>
      </c>
      <c r="AY248" s="149" t="s">
        <v>133</v>
      </c>
      <c r="BE248" s="233">
        <f>IF(N248="základní",J248,0)</f>
        <v>0</v>
      </c>
      <c r="BF248" s="233">
        <f>IF(N248="snížená",J248,0)</f>
        <v>0</v>
      </c>
      <c r="BG248" s="233">
        <f>IF(N248="zákl. přenesená",J248,0)</f>
        <v>0</v>
      </c>
      <c r="BH248" s="233">
        <f>IF(N248="sníž. přenesená",J248,0)</f>
        <v>0</v>
      </c>
      <c r="BI248" s="233">
        <f>IF(N248="nulová",J248,0)</f>
        <v>0</v>
      </c>
      <c r="BJ248" s="149" t="s">
        <v>79</v>
      </c>
      <c r="BK248" s="233">
        <f>ROUND(I248*H248,2)</f>
        <v>0</v>
      </c>
      <c r="BL248" s="149" t="s">
        <v>140</v>
      </c>
      <c r="BM248" s="149" t="s">
        <v>421</v>
      </c>
    </row>
    <row r="249" spans="2:47" s="158" customFormat="1" ht="68.25">
      <c r="B249" s="157"/>
      <c r="D249" s="234" t="s">
        <v>142</v>
      </c>
      <c r="F249" s="235" t="s">
        <v>364</v>
      </c>
      <c r="L249" s="157"/>
      <c r="M249" s="236"/>
      <c r="N249" s="230"/>
      <c r="O249" s="230"/>
      <c r="P249" s="230"/>
      <c r="Q249" s="230"/>
      <c r="R249" s="230"/>
      <c r="S249" s="230"/>
      <c r="T249" s="237"/>
      <c r="AT249" s="149" t="s">
        <v>142</v>
      </c>
      <c r="AU249" s="149" t="s">
        <v>81</v>
      </c>
    </row>
    <row r="250" spans="2:51" s="239" customFormat="1" ht="12">
      <c r="B250" s="238"/>
      <c r="D250" s="234" t="s">
        <v>144</v>
      </c>
      <c r="E250" s="240" t="s">
        <v>3</v>
      </c>
      <c r="F250" s="241" t="s">
        <v>422</v>
      </c>
      <c r="H250" s="242">
        <v>1</v>
      </c>
      <c r="L250" s="238"/>
      <c r="M250" s="243"/>
      <c r="N250" s="244"/>
      <c r="O250" s="244"/>
      <c r="P250" s="244"/>
      <c r="Q250" s="244"/>
      <c r="R250" s="244"/>
      <c r="S250" s="244"/>
      <c r="T250" s="245"/>
      <c r="AT250" s="240" t="s">
        <v>144</v>
      </c>
      <c r="AU250" s="240" t="s">
        <v>81</v>
      </c>
      <c r="AV250" s="239" t="s">
        <v>81</v>
      </c>
      <c r="AW250" s="239" t="s">
        <v>32</v>
      </c>
      <c r="AX250" s="239" t="s">
        <v>79</v>
      </c>
      <c r="AY250" s="240" t="s">
        <v>133</v>
      </c>
    </row>
    <row r="251" spans="2:65" s="158" customFormat="1" ht="16.5" customHeight="1">
      <c r="B251" s="157"/>
      <c r="C251" s="261" t="s">
        <v>423</v>
      </c>
      <c r="D251" s="261" t="s">
        <v>231</v>
      </c>
      <c r="E251" s="262" t="s">
        <v>424</v>
      </c>
      <c r="F251" s="263" t="s">
        <v>425</v>
      </c>
      <c r="G251" s="264" t="s">
        <v>323</v>
      </c>
      <c r="H251" s="265">
        <v>1</v>
      </c>
      <c r="I251" s="266"/>
      <c r="J251" s="267">
        <f>ROUND(I251*H251,2)</f>
        <v>0</v>
      </c>
      <c r="K251" s="263" t="s">
        <v>3</v>
      </c>
      <c r="L251" s="268"/>
      <c r="M251" s="269" t="s">
        <v>3</v>
      </c>
      <c r="N251" s="270" t="s">
        <v>42</v>
      </c>
      <c r="O251" s="230"/>
      <c r="P251" s="231">
        <f>O251*H251</f>
        <v>0</v>
      </c>
      <c r="Q251" s="231">
        <v>0.044</v>
      </c>
      <c r="R251" s="231">
        <f>Q251*H251</f>
        <v>0.044</v>
      </c>
      <c r="S251" s="231">
        <v>0</v>
      </c>
      <c r="T251" s="232">
        <f>S251*H251</f>
        <v>0</v>
      </c>
      <c r="AR251" s="149" t="s">
        <v>190</v>
      </c>
      <c r="AT251" s="149" t="s">
        <v>231</v>
      </c>
      <c r="AU251" s="149" t="s">
        <v>81</v>
      </c>
      <c r="AY251" s="149" t="s">
        <v>133</v>
      </c>
      <c r="BE251" s="233">
        <f>IF(N251="základní",J251,0)</f>
        <v>0</v>
      </c>
      <c r="BF251" s="233">
        <f>IF(N251="snížená",J251,0)</f>
        <v>0</v>
      </c>
      <c r="BG251" s="233">
        <f>IF(N251="zákl. přenesená",J251,0)</f>
        <v>0</v>
      </c>
      <c r="BH251" s="233">
        <f>IF(N251="sníž. přenesená",J251,0)</f>
        <v>0</v>
      </c>
      <c r="BI251" s="233">
        <f>IF(N251="nulová",J251,0)</f>
        <v>0</v>
      </c>
      <c r="BJ251" s="149" t="s">
        <v>79</v>
      </c>
      <c r="BK251" s="233">
        <f>ROUND(I251*H251,2)</f>
        <v>0</v>
      </c>
      <c r="BL251" s="149" t="s">
        <v>140</v>
      </c>
      <c r="BM251" s="149" t="s">
        <v>426</v>
      </c>
    </row>
    <row r="252" spans="2:51" s="239" customFormat="1" ht="12">
      <c r="B252" s="238"/>
      <c r="D252" s="234" t="s">
        <v>144</v>
      </c>
      <c r="E252" s="240" t="s">
        <v>3</v>
      </c>
      <c r="F252" s="241" t="s">
        <v>427</v>
      </c>
      <c r="H252" s="242">
        <v>1</v>
      </c>
      <c r="L252" s="238"/>
      <c r="M252" s="243"/>
      <c r="N252" s="244"/>
      <c r="O252" s="244"/>
      <c r="P252" s="244"/>
      <c r="Q252" s="244"/>
      <c r="R252" s="244"/>
      <c r="S252" s="244"/>
      <c r="T252" s="245"/>
      <c r="AT252" s="240" t="s">
        <v>144</v>
      </c>
      <c r="AU252" s="240" t="s">
        <v>81</v>
      </c>
      <c r="AV252" s="239" t="s">
        <v>81</v>
      </c>
      <c r="AW252" s="239" t="s">
        <v>32</v>
      </c>
      <c r="AX252" s="239" t="s">
        <v>79</v>
      </c>
      <c r="AY252" s="240" t="s">
        <v>133</v>
      </c>
    </row>
    <row r="253" spans="2:65" s="158" customFormat="1" ht="16.5" customHeight="1">
      <c r="B253" s="157"/>
      <c r="C253" s="221" t="s">
        <v>428</v>
      </c>
      <c r="D253" s="221" t="s">
        <v>135</v>
      </c>
      <c r="E253" s="222" t="s">
        <v>429</v>
      </c>
      <c r="F253" s="223" t="s">
        <v>430</v>
      </c>
      <c r="G253" s="224" t="s">
        <v>323</v>
      </c>
      <c r="H253" s="225">
        <v>1</v>
      </c>
      <c r="I253" s="226"/>
      <c r="J253" s="227">
        <f>ROUND(I253*H253,2)</f>
        <v>0</v>
      </c>
      <c r="K253" s="223" t="s">
        <v>139</v>
      </c>
      <c r="L253" s="157"/>
      <c r="M253" s="228" t="s">
        <v>3</v>
      </c>
      <c r="N253" s="229" t="s">
        <v>42</v>
      </c>
      <c r="O253" s="230"/>
      <c r="P253" s="231">
        <f>O253*H253</f>
        <v>0</v>
      </c>
      <c r="Q253" s="231">
        <v>0.00285</v>
      </c>
      <c r="R253" s="231">
        <f>Q253*H253</f>
        <v>0.00285</v>
      </c>
      <c r="S253" s="231">
        <v>0</v>
      </c>
      <c r="T253" s="232">
        <f>S253*H253</f>
        <v>0</v>
      </c>
      <c r="AR253" s="149" t="s">
        <v>140</v>
      </c>
      <c r="AT253" s="149" t="s">
        <v>135</v>
      </c>
      <c r="AU253" s="149" t="s">
        <v>81</v>
      </c>
      <c r="AY253" s="149" t="s">
        <v>133</v>
      </c>
      <c r="BE253" s="233">
        <f>IF(N253="základní",J253,0)</f>
        <v>0</v>
      </c>
      <c r="BF253" s="233">
        <f>IF(N253="snížená",J253,0)</f>
        <v>0</v>
      </c>
      <c r="BG253" s="233">
        <f>IF(N253="zákl. přenesená",J253,0)</f>
        <v>0</v>
      </c>
      <c r="BH253" s="233">
        <f>IF(N253="sníž. přenesená",J253,0)</f>
        <v>0</v>
      </c>
      <c r="BI253" s="233">
        <f>IF(N253="nulová",J253,0)</f>
        <v>0</v>
      </c>
      <c r="BJ253" s="149" t="s">
        <v>79</v>
      </c>
      <c r="BK253" s="233">
        <f>ROUND(I253*H253,2)</f>
        <v>0</v>
      </c>
      <c r="BL253" s="149" t="s">
        <v>140</v>
      </c>
      <c r="BM253" s="149" t="s">
        <v>431</v>
      </c>
    </row>
    <row r="254" spans="2:47" s="158" customFormat="1" ht="195">
      <c r="B254" s="157"/>
      <c r="D254" s="234" t="s">
        <v>142</v>
      </c>
      <c r="F254" s="235" t="s">
        <v>432</v>
      </c>
      <c r="L254" s="157"/>
      <c r="M254" s="236"/>
      <c r="N254" s="230"/>
      <c r="O254" s="230"/>
      <c r="P254" s="230"/>
      <c r="Q254" s="230"/>
      <c r="R254" s="230"/>
      <c r="S254" s="230"/>
      <c r="T254" s="237"/>
      <c r="AT254" s="149" t="s">
        <v>142</v>
      </c>
      <c r="AU254" s="149" t="s">
        <v>81</v>
      </c>
    </row>
    <row r="255" spans="2:65" s="158" customFormat="1" ht="16.5" customHeight="1">
      <c r="B255" s="157"/>
      <c r="C255" s="261" t="s">
        <v>433</v>
      </c>
      <c r="D255" s="261" t="s">
        <v>231</v>
      </c>
      <c r="E255" s="262" t="s">
        <v>434</v>
      </c>
      <c r="F255" s="263" t="s">
        <v>435</v>
      </c>
      <c r="G255" s="264" t="s">
        <v>373</v>
      </c>
      <c r="H255" s="265">
        <v>1</v>
      </c>
      <c r="I255" s="266"/>
      <c r="J255" s="267">
        <f>ROUND(I255*H255,2)</f>
        <v>0</v>
      </c>
      <c r="K255" s="263" t="s">
        <v>3</v>
      </c>
      <c r="L255" s="268"/>
      <c r="M255" s="269" t="s">
        <v>3</v>
      </c>
      <c r="N255" s="270" t="s">
        <v>42</v>
      </c>
      <c r="O255" s="230"/>
      <c r="P255" s="231">
        <f>O255*H255</f>
        <v>0</v>
      </c>
      <c r="Q255" s="231">
        <v>0.042</v>
      </c>
      <c r="R255" s="231">
        <f>Q255*H255</f>
        <v>0.042</v>
      </c>
      <c r="S255" s="231">
        <v>0</v>
      </c>
      <c r="T255" s="232">
        <f>S255*H255</f>
        <v>0</v>
      </c>
      <c r="AR255" s="149" t="s">
        <v>190</v>
      </c>
      <c r="AT255" s="149" t="s">
        <v>231</v>
      </c>
      <c r="AU255" s="149" t="s">
        <v>81</v>
      </c>
      <c r="AY255" s="149" t="s">
        <v>133</v>
      </c>
      <c r="BE255" s="233">
        <f>IF(N255="základní",J255,0)</f>
        <v>0</v>
      </c>
      <c r="BF255" s="233">
        <f>IF(N255="snížená",J255,0)</f>
        <v>0</v>
      </c>
      <c r="BG255" s="233">
        <f>IF(N255="zákl. přenesená",J255,0)</f>
        <v>0</v>
      </c>
      <c r="BH255" s="233">
        <f>IF(N255="sníž. přenesená",J255,0)</f>
        <v>0</v>
      </c>
      <c r="BI255" s="233">
        <f>IF(N255="nulová",J255,0)</f>
        <v>0</v>
      </c>
      <c r="BJ255" s="149" t="s">
        <v>79</v>
      </c>
      <c r="BK255" s="233">
        <f>ROUND(I255*H255,2)</f>
        <v>0</v>
      </c>
      <c r="BL255" s="149" t="s">
        <v>140</v>
      </c>
      <c r="BM255" s="149" t="s">
        <v>436</v>
      </c>
    </row>
    <row r="256" spans="2:65" s="158" customFormat="1" ht="16.5" customHeight="1">
      <c r="B256" s="157"/>
      <c r="C256" s="221" t="s">
        <v>437</v>
      </c>
      <c r="D256" s="221" t="s">
        <v>135</v>
      </c>
      <c r="E256" s="222" t="s">
        <v>438</v>
      </c>
      <c r="F256" s="223" t="s">
        <v>439</v>
      </c>
      <c r="G256" s="224" t="s">
        <v>153</v>
      </c>
      <c r="H256" s="225">
        <v>4.2</v>
      </c>
      <c r="I256" s="226"/>
      <c r="J256" s="227">
        <f>ROUND(I256*H256,2)</f>
        <v>0</v>
      </c>
      <c r="K256" s="223" t="s">
        <v>139</v>
      </c>
      <c r="L256" s="157"/>
      <c r="M256" s="228" t="s">
        <v>3</v>
      </c>
      <c r="N256" s="229" t="s">
        <v>42</v>
      </c>
      <c r="O256" s="230"/>
      <c r="P256" s="231">
        <f>O256*H256</f>
        <v>0</v>
      </c>
      <c r="Q256" s="231">
        <v>9E-05</v>
      </c>
      <c r="R256" s="231">
        <f>Q256*H256</f>
        <v>0.000378</v>
      </c>
      <c r="S256" s="231">
        <v>0</v>
      </c>
      <c r="T256" s="232">
        <f>S256*H256</f>
        <v>0</v>
      </c>
      <c r="AR256" s="149" t="s">
        <v>140</v>
      </c>
      <c r="AT256" s="149" t="s">
        <v>135</v>
      </c>
      <c r="AU256" s="149" t="s">
        <v>81</v>
      </c>
      <c r="AY256" s="149" t="s">
        <v>133</v>
      </c>
      <c r="BE256" s="233">
        <f>IF(N256="základní",J256,0)</f>
        <v>0</v>
      </c>
      <c r="BF256" s="233">
        <f>IF(N256="snížená",J256,0)</f>
        <v>0</v>
      </c>
      <c r="BG256" s="233">
        <f>IF(N256="zákl. přenesená",J256,0)</f>
        <v>0</v>
      </c>
      <c r="BH256" s="233">
        <f>IF(N256="sníž. přenesená",J256,0)</f>
        <v>0</v>
      </c>
      <c r="BI256" s="233">
        <f>IF(N256="nulová",J256,0)</f>
        <v>0</v>
      </c>
      <c r="BJ256" s="149" t="s">
        <v>79</v>
      </c>
      <c r="BK256" s="233">
        <f>ROUND(I256*H256,2)</f>
        <v>0</v>
      </c>
      <c r="BL256" s="149" t="s">
        <v>140</v>
      </c>
      <c r="BM256" s="149" t="s">
        <v>440</v>
      </c>
    </row>
    <row r="257" spans="2:51" s="239" customFormat="1" ht="12">
      <c r="B257" s="238"/>
      <c r="D257" s="234" t="s">
        <v>144</v>
      </c>
      <c r="E257" s="240" t="s">
        <v>3</v>
      </c>
      <c r="F257" s="241" t="s">
        <v>441</v>
      </c>
      <c r="H257" s="242">
        <v>4.2</v>
      </c>
      <c r="L257" s="238"/>
      <c r="M257" s="243"/>
      <c r="N257" s="244"/>
      <c r="O257" s="244"/>
      <c r="P257" s="244"/>
      <c r="Q257" s="244"/>
      <c r="R257" s="244"/>
      <c r="S257" s="244"/>
      <c r="T257" s="245"/>
      <c r="AT257" s="240" t="s">
        <v>144</v>
      </c>
      <c r="AU257" s="240" t="s">
        <v>81</v>
      </c>
      <c r="AV257" s="239" t="s">
        <v>81</v>
      </c>
      <c r="AW257" s="239" t="s">
        <v>32</v>
      </c>
      <c r="AX257" s="239" t="s">
        <v>79</v>
      </c>
      <c r="AY257" s="240" t="s">
        <v>133</v>
      </c>
    </row>
    <row r="258" spans="2:65" s="158" customFormat="1" ht="22.5" customHeight="1">
      <c r="B258" s="157"/>
      <c r="C258" s="221" t="s">
        <v>442</v>
      </c>
      <c r="D258" s="221" t="s">
        <v>135</v>
      </c>
      <c r="E258" s="222" t="s">
        <v>443</v>
      </c>
      <c r="F258" s="223" t="s">
        <v>444</v>
      </c>
      <c r="G258" s="224" t="s">
        <v>445</v>
      </c>
      <c r="H258" s="225">
        <v>21</v>
      </c>
      <c r="I258" s="226"/>
      <c r="J258" s="227">
        <f>ROUND(I258*H258,2)</f>
        <v>0</v>
      </c>
      <c r="K258" s="223" t="s">
        <v>139</v>
      </c>
      <c r="L258" s="157"/>
      <c r="M258" s="228" t="s">
        <v>3</v>
      </c>
      <c r="N258" s="229" t="s">
        <v>42</v>
      </c>
      <c r="O258" s="230"/>
      <c r="P258" s="231">
        <f>O258*H258</f>
        <v>0</v>
      </c>
      <c r="Q258" s="231">
        <v>0.00234</v>
      </c>
      <c r="R258" s="231">
        <f>Q258*H258</f>
        <v>0.04914</v>
      </c>
      <c r="S258" s="231">
        <v>0</v>
      </c>
      <c r="T258" s="232">
        <f>S258*H258</f>
        <v>0</v>
      </c>
      <c r="AR258" s="149" t="s">
        <v>140</v>
      </c>
      <c r="AT258" s="149" t="s">
        <v>135</v>
      </c>
      <c r="AU258" s="149" t="s">
        <v>81</v>
      </c>
      <c r="AY258" s="149" t="s">
        <v>133</v>
      </c>
      <c r="BE258" s="233">
        <f>IF(N258="základní",J258,0)</f>
        <v>0</v>
      </c>
      <c r="BF258" s="233">
        <f>IF(N258="snížená",J258,0)</f>
        <v>0</v>
      </c>
      <c r="BG258" s="233">
        <f>IF(N258="zákl. přenesená",J258,0)</f>
        <v>0</v>
      </c>
      <c r="BH258" s="233">
        <f>IF(N258="sníž. přenesená",J258,0)</f>
        <v>0</v>
      </c>
      <c r="BI258" s="233">
        <f>IF(N258="nulová",J258,0)</f>
        <v>0</v>
      </c>
      <c r="BJ258" s="149" t="s">
        <v>79</v>
      </c>
      <c r="BK258" s="233">
        <f>ROUND(I258*H258,2)</f>
        <v>0</v>
      </c>
      <c r="BL258" s="149" t="s">
        <v>140</v>
      </c>
      <c r="BM258" s="149" t="s">
        <v>446</v>
      </c>
    </row>
    <row r="259" spans="2:47" s="158" customFormat="1" ht="39">
      <c r="B259" s="157"/>
      <c r="D259" s="234" t="s">
        <v>142</v>
      </c>
      <c r="F259" s="235" t="s">
        <v>447</v>
      </c>
      <c r="L259" s="157"/>
      <c r="M259" s="236"/>
      <c r="N259" s="230"/>
      <c r="O259" s="230"/>
      <c r="P259" s="230"/>
      <c r="Q259" s="230"/>
      <c r="R259" s="230"/>
      <c r="S259" s="230"/>
      <c r="T259" s="237"/>
      <c r="AT259" s="149" t="s">
        <v>142</v>
      </c>
      <c r="AU259" s="149" t="s">
        <v>81</v>
      </c>
    </row>
    <row r="260" spans="2:51" s="239" customFormat="1" ht="12">
      <c r="B260" s="238"/>
      <c r="D260" s="234" t="s">
        <v>144</v>
      </c>
      <c r="E260" s="240" t="s">
        <v>3</v>
      </c>
      <c r="F260" s="241" t="s">
        <v>448</v>
      </c>
      <c r="H260" s="242">
        <v>21</v>
      </c>
      <c r="L260" s="238"/>
      <c r="M260" s="243"/>
      <c r="N260" s="244"/>
      <c r="O260" s="244"/>
      <c r="P260" s="244"/>
      <c r="Q260" s="244"/>
      <c r="R260" s="244"/>
      <c r="S260" s="244"/>
      <c r="T260" s="245"/>
      <c r="AT260" s="240" t="s">
        <v>144</v>
      </c>
      <c r="AU260" s="240" t="s">
        <v>81</v>
      </c>
      <c r="AV260" s="239" t="s">
        <v>81</v>
      </c>
      <c r="AW260" s="239" t="s">
        <v>32</v>
      </c>
      <c r="AX260" s="239" t="s">
        <v>71</v>
      </c>
      <c r="AY260" s="240" t="s">
        <v>133</v>
      </c>
    </row>
    <row r="261" spans="2:51" s="247" customFormat="1" ht="12">
      <c r="B261" s="246"/>
      <c r="D261" s="234" t="s">
        <v>144</v>
      </c>
      <c r="E261" s="248" t="s">
        <v>3</v>
      </c>
      <c r="F261" s="249" t="s">
        <v>169</v>
      </c>
      <c r="H261" s="250">
        <v>21</v>
      </c>
      <c r="L261" s="246"/>
      <c r="M261" s="251"/>
      <c r="N261" s="252"/>
      <c r="O261" s="252"/>
      <c r="P261" s="252"/>
      <c r="Q261" s="252"/>
      <c r="R261" s="252"/>
      <c r="S261" s="252"/>
      <c r="T261" s="253"/>
      <c r="AT261" s="248" t="s">
        <v>144</v>
      </c>
      <c r="AU261" s="248" t="s">
        <v>81</v>
      </c>
      <c r="AV261" s="247" t="s">
        <v>140</v>
      </c>
      <c r="AW261" s="247" t="s">
        <v>32</v>
      </c>
      <c r="AX261" s="247" t="s">
        <v>79</v>
      </c>
      <c r="AY261" s="248" t="s">
        <v>133</v>
      </c>
    </row>
    <row r="262" spans="2:65" s="158" customFormat="1" ht="16.5" customHeight="1">
      <c r="B262" s="157"/>
      <c r="C262" s="261" t="s">
        <v>449</v>
      </c>
      <c r="D262" s="261" t="s">
        <v>231</v>
      </c>
      <c r="E262" s="262" t="s">
        <v>450</v>
      </c>
      <c r="F262" s="263" t="s">
        <v>451</v>
      </c>
      <c r="G262" s="264" t="s">
        <v>323</v>
      </c>
      <c r="H262" s="265">
        <v>14</v>
      </c>
      <c r="I262" s="266"/>
      <c r="J262" s="267">
        <f>ROUND(I262*H262,2)</f>
        <v>0</v>
      </c>
      <c r="K262" s="263" t="s">
        <v>3</v>
      </c>
      <c r="L262" s="268"/>
      <c r="M262" s="269" t="s">
        <v>3</v>
      </c>
      <c r="N262" s="270" t="s">
        <v>42</v>
      </c>
      <c r="O262" s="230"/>
      <c r="P262" s="231">
        <f>O262*H262</f>
        <v>0</v>
      </c>
      <c r="Q262" s="231">
        <v>0.00047</v>
      </c>
      <c r="R262" s="231">
        <f>Q262*H262</f>
        <v>0.00658</v>
      </c>
      <c r="S262" s="231">
        <v>0</v>
      </c>
      <c r="T262" s="232">
        <f>S262*H262</f>
        <v>0</v>
      </c>
      <c r="AR262" s="149" t="s">
        <v>190</v>
      </c>
      <c r="AT262" s="149" t="s">
        <v>231</v>
      </c>
      <c r="AU262" s="149" t="s">
        <v>81</v>
      </c>
      <c r="AY262" s="149" t="s">
        <v>133</v>
      </c>
      <c r="BE262" s="233">
        <f>IF(N262="základní",J262,0)</f>
        <v>0</v>
      </c>
      <c r="BF262" s="233">
        <f>IF(N262="snížená",J262,0)</f>
        <v>0</v>
      </c>
      <c r="BG262" s="233">
        <f>IF(N262="zákl. přenesená",J262,0)</f>
        <v>0</v>
      </c>
      <c r="BH262" s="233">
        <f>IF(N262="sníž. přenesená",J262,0)</f>
        <v>0</v>
      </c>
      <c r="BI262" s="233">
        <f>IF(N262="nulová",J262,0)</f>
        <v>0</v>
      </c>
      <c r="BJ262" s="149" t="s">
        <v>79</v>
      </c>
      <c r="BK262" s="233">
        <f>ROUND(I262*H262,2)</f>
        <v>0</v>
      </c>
      <c r="BL262" s="149" t="s">
        <v>140</v>
      </c>
      <c r="BM262" s="149" t="s">
        <v>452</v>
      </c>
    </row>
    <row r="263" spans="2:51" s="239" customFormat="1" ht="12">
      <c r="B263" s="238"/>
      <c r="D263" s="234" t="s">
        <v>144</v>
      </c>
      <c r="E263" s="240" t="s">
        <v>3</v>
      </c>
      <c r="F263" s="241" t="s">
        <v>453</v>
      </c>
      <c r="H263" s="242">
        <v>14</v>
      </c>
      <c r="L263" s="238"/>
      <c r="M263" s="243"/>
      <c r="N263" s="244"/>
      <c r="O263" s="244"/>
      <c r="P263" s="244"/>
      <c r="Q263" s="244"/>
      <c r="R263" s="244"/>
      <c r="S263" s="244"/>
      <c r="T263" s="245"/>
      <c r="AT263" s="240" t="s">
        <v>144</v>
      </c>
      <c r="AU263" s="240" t="s">
        <v>81</v>
      </c>
      <c r="AV263" s="239" t="s">
        <v>81</v>
      </c>
      <c r="AW263" s="239" t="s">
        <v>32</v>
      </c>
      <c r="AX263" s="239" t="s">
        <v>79</v>
      </c>
      <c r="AY263" s="240" t="s">
        <v>133</v>
      </c>
    </row>
    <row r="264" spans="2:65" s="158" customFormat="1" ht="16.5" customHeight="1">
      <c r="B264" s="157"/>
      <c r="C264" s="261" t="s">
        <v>454</v>
      </c>
      <c r="D264" s="261" t="s">
        <v>231</v>
      </c>
      <c r="E264" s="262" t="s">
        <v>455</v>
      </c>
      <c r="F264" s="263" t="s">
        <v>456</v>
      </c>
      <c r="G264" s="264" t="s">
        <v>323</v>
      </c>
      <c r="H264" s="265">
        <v>1</v>
      </c>
      <c r="I264" s="266"/>
      <c r="J264" s="267">
        <f>ROUND(I264*H264,2)</f>
        <v>0</v>
      </c>
      <c r="K264" s="263" t="s">
        <v>3</v>
      </c>
      <c r="L264" s="268"/>
      <c r="M264" s="269" t="s">
        <v>3</v>
      </c>
      <c r="N264" s="270" t="s">
        <v>42</v>
      </c>
      <c r="O264" s="230"/>
      <c r="P264" s="231">
        <f>O264*H264</f>
        <v>0</v>
      </c>
      <c r="Q264" s="231">
        <v>0.00096</v>
      </c>
      <c r="R264" s="231">
        <f>Q264*H264</f>
        <v>0.00096</v>
      </c>
      <c r="S264" s="231">
        <v>0</v>
      </c>
      <c r="T264" s="232">
        <f>S264*H264</f>
        <v>0</v>
      </c>
      <c r="AR264" s="149" t="s">
        <v>190</v>
      </c>
      <c r="AT264" s="149" t="s">
        <v>231</v>
      </c>
      <c r="AU264" s="149" t="s">
        <v>81</v>
      </c>
      <c r="AY264" s="149" t="s">
        <v>133</v>
      </c>
      <c r="BE264" s="233">
        <f>IF(N264="základní",J264,0)</f>
        <v>0</v>
      </c>
      <c r="BF264" s="233">
        <f>IF(N264="snížená",J264,0)</f>
        <v>0</v>
      </c>
      <c r="BG264" s="233">
        <f>IF(N264="zákl. přenesená",J264,0)</f>
        <v>0</v>
      </c>
      <c r="BH264" s="233">
        <f>IF(N264="sníž. přenesená",J264,0)</f>
        <v>0</v>
      </c>
      <c r="BI264" s="233">
        <f>IF(N264="nulová",J264,0)</f>
        <v>0</v>
      </c>
      <c r="BJ264" s="149" t="s">
        <v>79</v>
      </c>
      <c r="BK264" s="233">
        <f>ROUND(I264*H264,2)</f>
        <v>0</v>
      </c>
      <c r="BL264" s="149" t="s">
        <v>140</v>
      </c>
      <c r="BM264" s="149" t="s">
        <v>457</v>
      </c>
    </row>
    <row r="265" spans="2:51" s="239" customFormat="1" ht="12">
      <c r="B265" s="238"/>
      <c r="D265" s="234" t="s">
        <v>144</v>
      </c>
      <c r="E265" s="240" t="s">
        <v>3</v>
      </c>
      <c r="F265" s="241" t="s">
        <v>458</v>
      </c>
      <c r="H265" s="242">
        <v>1</v>
      </c>
      <c r="L265" s="238"/>
      <c r="M265" s="243"/>
      <c r="N265" s="244"/>
      <c r="O265" s="244"/>
      <c r="P265" s="244"/>
      <c r="Q265" s="244"/>
      <c r="R265" s="244"/>
      <c r="S265" s="244"/>
      <c r="T265" s="245"/>
      <c r="AT265" s="240" t="s">
        <v>144</v>
      </c>
      <c r="AU265" s="240" t="s">
        <v>81</v>
      </c>
      <c r="AV265" s="239" t="s">
        <v>81</v>
      </c>
      <c r="AW265" s="239" t="s">
        <v>32</v>
      </c>
      <c r="AX265" s="239" t="s">
        <v>79</v>
      </c>
      <c r="AY265" s="240" t="s">
        <v>133</v>
      </c>
    </row>
    <row r="266" spans="2:65" s="158" customFormat="1" ht="16.5" customHeight="1">
      <c r="B266" s="157"/>
      <c r="C266" s="261" t="s">
        <v>459</v>
      </c>
      <c r="D266" s="261" t="s">
        <v>231</v>
      </c>
      <c r="E266" s="262" t="s">
        <v>460</v>
      </c>
      <c r="F266" s="263" t="s">
        <v>461</v>
      </c>
      <c r="G266" s="264" t="s">
        <v>323</v>
      </c>
      <c r="H266" s="265">
        <v>14</v>
      </c>
      <c r="I266" s="266"/>
      <c r="J266" s="267">
        <f>ROUND(I266*H266,2)</f>
        <v>0</v>
      </c>
      <c r="K266" s="263" t="s">
        <v>3</v>
      </c>
      <c r="L266" s="268"/>
      <c r="M266" s="269" t="s">
        <v>3</v>
      </c>
      <c r="N266" s="270" t="s">
        <v>42</v>
      </c>
      <c r="O266" s="230"/>
      <c r="P266" s="231">
        <f>O266*H266</f>
        <v>0</v>
      </c>
      <c r="Q266" s="231">
        <v>0.00095</v>
      </c>
      <c r="R266" s="231">
        <f>Q266*H266</f>
        <v>0.0133</v>
      </c>
      <c r="S266" s="231">
        <v>0</v>
      </c>
      <c r="T266" s="232">
        <f>S266*H266</f>
        <v>0</v>
      </c>
      <c r="AR266" s="149" t="s">
        <v>190</v>
      </c>
      <c r="AT266" s="149" t="s">
        <v>231</v>
      </c>
      <c r="AU266" s="149" t="s">
        <v>81</v>
      </c>
      <c r="AY266" s="149" t="s">
        <v>133</v>
      </c>
      <c r="BE266" s="233">
        <f>IF(N266="základní",J266,0)</f>
        <v>0</v>
      </c>
      <c r="BF266" s="233">
        <f>IF(N266="snížená",J266,0)</f>
        <v>0</v>
      </c>
      <c r="BG266" s="233">
        <f>IF(N266="zákl. přenesená",J266,0)</f>
        <v>0</v>
      </c>
      <c r="BH266" s="233">
        <f>IF(N266="sníž. přenesená",J266,0)</f>
        <v>0</v>
      </c>
      <c r="BI266" s="233">
        <f>IF(N266="nulová",J266,0)</f>
        <v>0</v>
      </c>
      <c r="BJ266" s="149" t="s">
        <v>79</v>
      </c>
      <c r="BK266" s="233">
        <f>ROUND(I266*H266,2)</f>
        <v>0</v>
      </c>
      <c r="BL266" s="149" t="s">
        <v>140</v>
      </c>
      <c r="BM266" s="149" t="s">
        <v>462</v>
      </c>
    </row>
    <row r="267" spans="2:51" s="239" customFormat="1" ht="12">
      <c r="B267" s="238"/>
      <c r="D267" s="234" t="s">
        <v>144</v>
      </c>
      <c r="E267" s="240" t="s">
        <v>3</v>
      </c>
      <c r="F267" s="241" t="s">
        <v>453</v>
      </c>
      <c r="H267" s="242">
        <v>14</v>
      </c>
      <c r="L267" s="238"/>
      <c r="M267" s="243"/>
      <c r="N267" s="244"/>
      <c r="O267" s="244"/>
      <c r="P267" s="244"/>
      <c r="Q267" s="244"/>
      <c r="R267" s="244"/>
      <c r="S267" s="244"/>
      <c r="T267" s="245"/>
      <c r="AT267" s="240" t="s">
        <v>144</v>
      </c>
      <c r="AU267" s="240" t="s">
        <v>81</v>
      </c>
      <c r="AV267" s="239" t="s">
        <v>81</v>
      </c>
      <c r="AW267" s="239" t="s">
        <v>32</v>
      </c>
      <c r="AX267" s="239" t="s">
        <v>79</v>
      </c>
      <c r="AY267" s="240" t="s">
        <v>133</v>
      </c>
    </row>
    <row r="268" spans="2:63" s="209" customFormat="1" ht="22.9" customHeight="1">
      <c r="B268" s="208"/>
      <c r="D268" s="210" t="s">
        <v>70</v>
      </c>
      <c r="E268" s="219" t="s">
        <v>195</v>
      </c>
      <c r="F268" s="219" t="s">
        <v>463</v>
      </c>
      <c r="J268" s="220">
        <f>BK268</f>
        <v>0</v>
      </c>
      <c r="L268" s="208"/>
      <c r="M268" s="213"/>
      <c r="N268" s="214"/>
      <c r="O268" s="214"/>
      <c r="P268" s="215">
        <f>SUM(P269:P300)</f>
        <v>0</v>
      </c>
      <c r="Q268" s="214"/>
      <c r="R268" s="215">
        <f>SUM(R269:R300)</f>
        <v>0.3465138</v>
      </c>
      <c r="S268" s="214"/>
      <c r="T268" s="216">
        <f>SUM(T269:T300)</f>
        <v>2.90282</v>
      </c>
      <c r="AR268" s="210" t="s">
        <v>79</v>
      </c>
      <c r="AT268" s="217" t="s">
        <v>70</v>
      </c>
      <c r="AU268" s="217" t="s">
        <v>79</v>
      </c>
      <c r="AY268" s="210" t="s">
        <v>133</v>
      </c>
      <c r="BK268" s="218">
        <f>SUM(BK269:BK300)</f>
        <v>0</v>
      </c>
    </row>
    <row r="269" spans="2:65" s="158" customFormat="1" ht="22.5" customHeight="1">
      <c r="B269" s="157"/>
      <c r="C269" s="221" t="s">
        <v>464</v>
      </c>
      <c r="D269" s="221" t="s">
        <v>135</v>
      </c>
      <c r="E269" s="222" t="s">
        <v>465</v>
      </c>
      <c r="F269" s="223" t="s">
        <v>466</v>
      </c>
      <c r="G269" s="224" t="s">
        <v>153</v>
      </c>
      <c r="H269" s="225">
        <v>2</v>
      </c>
      <c r="I269" s="226"/>
      <c r="J269" s="227">
        <f>ROUND(I269*H269,2)</f>
        <v>0</v>
      </c>
      <c r="K269" s="223" t="s">
        <v>139</v>
      </c>
      <c r="L269" s="157"/>
      <c r="M269" s="228" t="s">
        <v>3</v>
      </c>
      <c r="N269" s="229" t="s">
        <v>42</v>
      </c>
      <c r="O269" s="230"/>
      <c r="P269" s="231">
        <f>O269*H269</f>
        <v>0</v>
      </c>
      <c r="Q269" s="231">
        <v>0.16849</v>
      </c>
      <c r="R269" s="231">
        <f>Q269*H269</f>
        <v>0.33698</v>
      </c>
      <c r="S269" s="231">
        <v>0</v>
      </c>
      <c r="T269" s="232">
        <f>S269*H269</f>
        <v>0</v>
      </c>
      <c r="AR269" s="149" t="s">
        <v>140</v>
      </c>
      <c r="AT269" s="149" t="s">
        <v>135</v>
      </c>
      <c r="AU269" s="149" t="s">
        <v>81</v>
      </c>
      <c r="AY269" s="149" t="s">
        <v>133</v>
      </c>
      <c r="BE269" s="233">
        <f>IF(N269="základní",J269,0)</f>
        <v>0</v>
      </c>
      <c r="BF269" s="233">
        <f>IF(N269="snížená",J269,0)</f>
        <v>0</v>
      </c>
      <c r="BG269" s="233">
        <f>IF(N269="zákl. přenesená",J269,0)</f>
        <v>0</v>
      </c>
      <c r="BH269" s="233">
        <f>IF(N269="sníž. přenesená",J269,0)</f>
        <v>0</v>
      </c>
      <c r="BI269" s="233">
        <f>IF(N269="nulová",J269,0)</f>
        <v>0</v>
      </c>
      <c r="BJ269" s="149" t="s">
        <v>79</v>
      </c>
      <c r="BK269" s="233">
        <f>ROUND(I269*H269,2)</f>
        <v>0</v>
      </c>
      <c r="BL269" s="149" t="s">
        <v>140</v>
      </c>
      <c r="BM269" s="149" t="s">
        <v>467</v>
      </c>
    </row>
    <row r="270" spans="2:47" s="158" customFormat="1" ht="97.5">
      <c r="B270" s="157"/>
      <c r="D270" s="234" t="s">
        <v>142</v>
      </c>
      <c r="F270" s="235" t="s">
        <v>468</v>
      </c>
      <c r="L270" s="157"/>
      <c r="M270" s="236"/>
      <c r="N270" s="230"/>
      <c r="O270" s="230"/>
      <c r="P270" s="230"/>
      <c r="Q270" s="230"/>
      <c r="R270" s="230"/>
      <c r="S270" s="230"/>
      <c r="T270" s="237"/>
      <c r="AT270" s="149" t="s">
        <v>142</v>
      </c>
      <c r="AU270" s="149" t="s">
        <v>81</v>
      </c>
    </row>
    <row r="271" spans="2:51" s="239" customFormat="1" ht="12">
      <c r="B271" s="238"/>
      <c r="D271" s="234" t="s">
        <v>144</v>
      </c>
      <c r="E271" s="240" t="s">
        <v>3</v>
      </c>
      <c r="F271" s="241" t="s">
        <v>469</v>
      </c>
      <c r="H271" s="242">
        <v>2</v>
      </c>
      <c r="L271" s="238"/>
      <c r="M271" s="243"/>
      <c r="N271" s="244"/>
      <c r="O271" s="244"/>
      <c r="P271" s="244"/>
      <c r="Q271" s="244"/>
      <c r="R271" s="244"/>
      <c r="S271" s="244"/>
      <c r="T271" s="245"/>
      <c r="AT271" s="240" t="s">
        <v>144</v>
      </c>
      <c r="AU271" s="240" t="s">
        <v>81</v>
      </c>
      <c r="AV271" s="239" t="s">
        <v>81</v>
      </c>
      <c r="AW271" s="239" t="s">
        <v>32</v>
      </c>
      <c r="AX271" s="239" t="s">
        <v>79</v>
      </c>
      <c r="AY271" s="240" t="s">
        <v>133</v>
      </c>
    </row>
    <row r="272" spans="2:65" s="158" customFormat="1" ht="16.5" customHeight="1">
      <c r="B272" s="157"/>
      <c r="C272" s="221" t="s">
        <v>470</v>
      </c>
      <c r="D272" s="221" t="s">
        <v>135</v>
      </c>
      <c r="E272" s="222" t="s">
        <v>471</v>
      </c>
      <c r="F272" s="223" t="s">
        <v>472</v>
      </c>
      <c r="G272" s="224" t="s">
        <v>153</v>
      </c>
      <c r="H272" s="225">
        <v>1.885</v>
      </c>
      <c r="I272" s="226"/>
      <c r="J272" s="227">
        <f>ROUND(I272*H272,2)</f>
        <v>0</v>
      </c>
      <c r="K272" s="223" t="s">
        <v>3</v>
      </c>
      <c r="L272" s="157"/>
      <c r="M272" s="228" t="s">
        <v>3</v>
      </c>
      <c r="N272" s="229" t="s">
        <v>42</v>
      </c>
      <c r="O272" s="230"/>
      <c r="P272" s="231">
        <f>O272*H272</f>
        <v>0</v>
      </c>
      <c r="Q272" s="231">
        <v>0</v>
      </c>
      <c r="R272" s="231">
        <f>Q272*H272</f>
        <v>0</v>
      </c>
      <c r="S272" s="231">
        <v>0</v>
      </c>
      <c r="T272" s="232">
        <f>S272*H272</f>
        <v>0</v>
      </c>
      <c r="AR272" s="149" t="s">
        <v>140</v>
      </c>
      <c r="AT272" s="149" t="s">
        <v>135</v>
      </c>
      <c r="AU272" s="149" t="s">
        <v>81</v>
      </c>
      <c r="AY272" s="149" t="s">
        <v>133</v>
      </c>
      <c r="BE272" s="233">
        <f>IF(N272="základní",J272,0)</f>
        <v>0</v>
      </c>
      <c r="BF272" s="233">
        <f>IF(N272="snížená",J272,0)</f>
        <v>0</v>
      </c>
      <c r="BG272" s="233">
        <f>IF(N272="zákl. přenesená",J272,0)</f>
        <v>0</v>
      </c>
      <c r="BH272" s="233">
        <f>IF(N272="sníž. přenesená",J272,0)</f>
        <v>0</v>
      </c>
      <c r="BI272" s="233">
        <f>IF(N272="nulová",J272,0)</f>
        <v>0</v>
      </c>
      <c r="BJ272" s="149" t="s">
        <v>79</v>
      </c>
      <c r="BK272" s="233">
        <f>ROUND(I272*H272,2)</f>
        <v>0</v>
      </c>
      <c r="BL272" s="149" t="s">
        <v>140</v>
      </c>
      <c r="BM272" s="149" t="s">
        <v>473</v>
      </c>
    </row>
    <row r="273" spans="2:51" s="255" customFormat="1" ht="12">
      <c r="B273" s="254"/>
      <c r="D273" s="234" t="s">
        <v>144</v>
      </c>
      <c r="E273" s="256" t="s">
        <v>3</v>
      </c>
      <c r="F273" s="257" t="s">
        <v>474</v>
      </c>
      <c r="H273" s="256" t="s">
        <v>3</v>
      </c>
      <c r="L273" s="254"/>
      <c r="M273" s="258"/>
      <c r="N273" s="259"/>
      <c r="O273" s="259"/>
      <c r="P273" s="259"/>
      <c r="Q273" s="259"/>
      <c r="R273" s="259"/>
      <c r="S273" s="259"/>
      <c r="T273" s="260"/>
      <c r="AT273" s="256" t="s">
        <v>144</v>
      </c>
      <c r="AU273" s="256" t="s">
        <v>81</v>
      </c>
      <c r="AV273" s="255" t="s">
        <v>79</v>
      </c>
      <c r="AW273" s="255" t="s">
        <v>32</v>
      </c>
      <c r="AX273" s="255" t="s">
        <v>71</v>
      </c>
      <c r="AY273" s="256" t="s">
        <v>133</v>
      </c>
    </row>
    <row r="274" spans="2:51" s="239" customFormat="1" ht="12">
      <c r="B274" s="238"/>
      <c r="D274" s="234" t="s">
        <v>144</v>
      </c>
      <c r="E274" s="240" t="s">
        <v>3</v>
      </c>
      <c r="F274" s="241" t="s">
        <v>475</v>
      </c>
      <c r="H274" s="242">
        <v>1.257</v>
      </c>
      <c r="L274" s="238"/>
      <c r="M274" s="243"/>
      <c r="N274" s="244"/>
      <c r="O274" s="244"/>
      <c r="P274" s="244"/>
      <c r="Q274" s="244"/>
      <c r="R274" s="244"/>
      <c r="S274" s="244"/>
      <c r="T274" s="245"/>
      <c r="AT274" s="240" t="s">
        <v>144</v>
      </c>
      <c r="AU274" s="240" t="s">
        <v>81</v>
      </c>
      <c r="AV274" s="239" t="s">
        <v>81</v>
      </c>
      <c r="AW274" s="239" t="s">
        <v>32</v>
      </c>
      <c r="AX274" s="239" t="s">
        <v>71</v>
      </c>
      <c r="AY274" s="240" t="s">
        <v>133</v>
      </c>
    </row>
    <row r="275" spans="2:51" s="239" customFormat="1" ht="12">
      <c r="B275" s="238"/>
      <c r="D275" s="234" t="s">
        <v>144</v>
      </c>
      <c r="E275" s="240" t="s">
        <v>3</v>
      </c>
      <c r="F275" s="241" t="s">
        <v>476</v>
      </c>
      <c r="H275" s="242">
        <v>0.628</v>
      </c>
      <c r="L275" s="238"/>
      <c r="M275" s="243"/>
      <c r="N275" s="244"/>
      <c r="O275" s="244"/>
      <c r="P275" s="244"/>
      <c r="Q275" s="244"/>
      <c r="R275" s="244"/>
      <c r="S275" s="244"/>
      <c r="T275" s="245"/>
      <c r="AT275" s="240" t="s">
        <v>144</v>
      </c>
      <c r="AU275" s="240" t="s">
        <v>81</v>
      </c>
      <c r="AV275" s="239" t="s">
        <v>81</v>
      </c>
      <c r="AW275" s="239" t="s">
        <v>32</v>
      </c>
      <c r="AX275" s="239" t="s">
        <v>71</v>
      </c>
      <c r="AY275" s="240" t="s">
        <v>133</v>
      </c>
    </row>
    <row r="276" spans="2:51" s="247" customFormat="1" ht="12">
      <c r="B276" s="246"/>
      <c r="D276" s="234" t="s">
        <v>144</v>
      </c>
      <c r="E276" s="248" t="s">
        <v>3</v>
      </c>
      <c r="F276" s="249" t="s">
        <v>169</v>
      </c>
      <c r="H276" s="250">
        <v>1.885</v>
      </c>
      <c r="L276" s="246"/>
      <c r="M276" s="251"/>
      <c r="N276" s="252"/>
      <c r="O276" s="252"/>
      <c r="P276" s="252"/>
      <c r="Q276" s="252"/>
      <c r="R276" s="252"/>
      <c r="S276" s="252"/>
      <c r="T276" s="253"/>
      <c r="AT276" s="248" t="s">
        <v>144</v>
      </c>
      <c r="AU276" s="248" t="s">
        <v>81</v>
      </c>
      <c r="AV276" s="247" t="s">
        <v>140</v>
      </c>
      <c r="AW276" s="247" t="s">
        <v>32</v>
      </c>
      <c r="AX276" s="247" t="s">
        <v>79</v>
      </c>
      <c r="AY276" s="248" t="s">
        <v>133</v>
      </c>
    </row>
    <row r="277" spans="2:65" s="158" customFormat="1" ht="22.5" customHeight="1">
      <c r="B277" s="157"/>
      <c r="C277" s="221" t="s">
        <v>477</v>
      </c>
      <c r="D277" s="221" t="s">
        <v>135</v>
      </c>
      <c r="E277" s="222" t="s">
        <v>478</v>
      </c>
      <c r="F277" s="223" t="s">
        <v>479</v>
      </c>
      <c r="G277" s="224" t="s">
        <v>323</v>
      </c>
      <c r="H277" s="225">
        <v>28</v>
      </c>
      <c r="I277" s="226"/>
      <c r="J277" s="227">
        <f>ROUND(I277*H277,2)</f>
        <v>0</v>
      </c>
      <c r="K277" s="223" t="s">
        <v>3</v>
      </c>
      <c r="L277" s="157"/>
      <c r="M277" s="228" t="s">
        <v>3</v>
      </c>
      <c r="N277" s="229" t="s">
        <v>42</v>
      </c>
      <c r="O277" s="230"/>
      <c r="P277" s="231">
        <f>O277*H277</f>
        <v>0</v>
      </c>
      <c r="Q277" s="231">
        <v>0.00025</v>
      </c>
      <c r="R277" s="231">
        <f>Q277*H277</f>
        <v>0.007</v>
      </c>
      <c r="S277" s="231">
        <v>0</v>
      </c>
      <c r="T277" s="232">
        <f>S277*H277</f>
        <v>0</v>
      </c>
      <c r="AR277" s="149" t="s">
        <v>140</v>
      </c>
      <c r="AT277" s="149" t="s">
        <v>135</v>
      </c>
      <c r="AU277" s="149" t="s">
        <v>81</v>
      </c>
      <c r="AY277" s="149" t="s">
        <v>133</v>
      </c>
      <c r="BE277" s="233">
        <f>IF(N277="základní",J277,0)</f>
        <v>0</v>
      </c>
      <c r="BF277" s="233">
        <f>IF(N277="snížená",J277,0)</f>
        <v>0</v>
      </c>
      <c r="BG277" s="233">
        <f>IF(N277="zákl. přenesená",J277,0)</f>
        <v>0</v>
      </c>
      <c r="BH277" s="233">
        <f>IF(N277="sníž. přenesená",J277,0)</f>
        <v>0</v>
      </c>
      <c r="BI277" s="233">
        <f>IF(N277="nulová",J277,0)</f>
        <v>0</v>
      </c>
      <c r="BJ277" s="149" t="s">
        <v>79</v>
      </c>
      <c r="BK277" s="233">
        <f>ROUND(I277*H277,2)</f>
        <v>0</v>
      </c>
      <c r="BL277" s="149" t="s">
        <v>140</v>
      </c>
      <c r="BM277" s="149" t="s">
        <v>480</v>
      </c>
    </row>
    <row r="278" spans="2:47" s="158" customFormat="1" ht="58.5">
      <c r="B278" s="157"/>
      <c r="D278" s="234" t="s">
        <v>142</v>
      </c>
      <c r="F278" s="235" t="s">
        <v>481</v>
      </c>
      <c r="L278" s="157"/>
      <c r="M278" s="236"/>
      <c r="N278" s="230"/>
      <c r="O278" s="230"/>
      <c r="P278" s="230"/>
      <c r="Q278" s="230"/>
      <c r="R278" s="230"/>
      <c r="S278" s="230"/>
      <c r="T278" s="237"/>
      <c r="AT278" s="149" t="s">
        <v>142</v>
      </c>
      <c r="AU278" s="149" t="s">
        <v>81</v>
      </c>
    </row>
    <row r="279" spans="2:51" s="239" customFormat="1" ht="12">
      <c r="B279" s="238"/>
      <c r="D279" s="234" t="s">
        <v>144</v>
      </c>
      <c r="E279" s="240" t="s">
        <v>3</v>
      </c>
      <c r="F279" s="241" t="s">
        <v>482</v>
      </c>
      <c r="H279" s="242">
        <v>28</v>
      </c>
      <c r="L279" s="238"/>
      <c r="M279" s="243"/>
      <c r="N279" s="244"/>
      <c r="O279" s="244"/>
      <c r="P279" s="244"/>
      <c r="Q279" s="244"/>
      <c r="R279" s="244"/>
      <c r="S279" s="244"/>
      <c r="T279" s="245"/>
      <c r="AT279" s="240" t="s">
        <v>144</v>
      </c>
      <c r="AU279" s="240" t="s">
        <v>81</v>
      </c>
      <c r="AV279" s="239" t="s">
        <v>81</v>
      </c>
      <c r="AW279" s="239" t="s">
        <v>32</v>
      </c>
      <c r="AX279" s="239" t="s">
        <v>79</v>
      </c>
      <c r="AY279" s="240" t="s">
        <v>133</v>
      </c>
    </row>
    <row r="280" spans="2:65" s="158" customFormat="1" ht="16.5" customHeight="1">
      <c r="B280" s="157"/>
      <c r="C280" s="221" t="s">
        <v>483</v>
      </c>
      <c r="D280" s="221" t="s">
        <v>135</v>
      </c>
      <c r="E280" s="222" t="s">
        <v>484</v>
      </c>
      <c r="F280" s="223" t="s">
        <v>485</v>
      </c>
      <c r="G280" s="224" t="s">
        <v>153</v>
      </c>
      <c r="H280" s="225">
        <v>43.5</v>
      </c>
      <c r="I280" s="226"/>
      <c r="J280" s="227">
        <f>ROUND(I280*H280,2)</f>
        <v>0</v>
      </c>
      <c r="K280" s="223" t="s">
        <v>139</v>
      </c>
      <c r="L280" s="157"/>
      <c r="M280" s="228" t="s">
        <v>3</v>
      </c>
      <c r="N280" s="229" t="s">
        <v>42</v>
      </c>
      <c r="O280" s="230"/>
      <c r="P280" s="231">
        <f>O280*H280</f>
        <v>0</v>
      </c>
      <c r="Q280" s="231">
        <v>0</v>
      </c>
      <c r="R280" s="231">
        <f>Q280*H280</f>
        <v>0</v>
      </c>
      <c r="S280" s="231">
        <v>0.063</v>
      </c>
      <c r="T280" s="232">
        <f>S280*H280</f>
        <v>2.7405</v>
      </c>
      <c r="AR280" s="149" t="s">
        <v>140</v>
      </c>
      <c r="AT280" s="149" t="s">
        <v>135</v>
      </c>
      <c r="AU280" s="149" t="s">
        <v>81</v>
      </c>
      <c r="AY280" s="149" t="s">
        <v>133</v>
      </c>
      <c r="BE280" s="233">
        <f>IF(N280="základní",J280,0)</f>
        <v>0</v>
      </c>
      <c r="BF280" s="233">
        <f>IF(N280="snížená",J280,0)</f>
        <v>0</v>
      </c>
      <c r="BG280" s="233">
        <f>IF(N280="zákl. přenesená",J280,0)</f>
        <v>0</v>
      </c>
      <c r="BH280" s="233">
        <f>IF(N280="sníž. přenesená",J280,0)</f>
        <v>0</v>
      </c>
      <c r="BI280" s="233">
        <f>IF(N280="nulová",J280,0)</f>
        <v>0</v>
      </c>
      <c r="BJ280" s="149" t="s">
        <v>79</v>
      </c>
      <c r="BK280" s="233">
        <f>ROUND(I280*H280,2)</f>
        <v>0</v>
      </c>
      <c r="BL280" s="149" t="s">
        <v>140</v>
      </c>
      <c r="BM280" s="149" t="s">
        <v>486</v>
      </c>
    </row>
    <row r="281" spans="2:51" s="239" customFormat="1" ht="12">
      <c r="B281" s="238"/>
      <c r="D281" s="234" t="s">
        <v>144</v>
      </c>
      <c r="E281" s="240" t="s">
        <v>3</v>
      </c>
      <c r="F281" s="241" t="s">
        <v>487</v>
      </c>
      <c r="H281" s="242">
        <v>7.5</v>
      </c>
      <c r="L281" s="238"/>
      <c r="M281" s="243"/>
      <c r="N281" s="244"/>
      <c r="O281" s="244"/>
      <c r="P281" s="244"/>
      <c r="Q281" s="244"/>
      <c r="R281" s="244"/>
      <c r="S281" s="244"/>
      <c r="T281" s="245"/>
      <c r="AT281" s="240" t="s">
        <v>144</v>
      </c>
      <c r="AU281" s="240" t="s">
        <v>81</v>
      </c>
      <c r="AV281" s="239" t="s">
        <v>81</v>
      </c>
      <c r="AW281" s="239" t="s">
        <v>32</v>
      </c>
      <c r="AX281" s="239" t="s">
        <v>71</v>
      </c>
      <c r="AY281" s="240" t="s">
        <v>133</v>
      </c>
    </row>
    <row r="282" spans="2:51" s="239" customFormat="1" ht="12">
      <c r="B282" s="238"/>
      <c r="D282" s="234" t="s">
        <v>144</v>
      </c>
      <c r="E282" s="240" t="s">
        <v>3</v>
      </c>
      <c r="F282" s="241" t="s">
        <v>488</v>
      </c>
      <c r="H282" s="242">
        <v>36</v>
      </c>
      <c r="L282" s="238"/>
      <c r="M282" s="243"/>
      <c r="N282" s="244"/>
      <c r="O282" s="244"/>
      <c r="P282" s="244"/>
      <c r="Q282" s="244"/>
      <c r="R282" s="244"/>
      <c r="S282" s="244"/>
      <c r="T282" s="245"/>
      <c r="AT282" s="240" t="s">
        <v>144</v>
      </c>
      <c r="AU282" s="240" t="s">
        <v>81</v>
      </c>
      <c r="AV282" s="239" t="s">
        <v>81</v>
      </c>
      <c r="AW282" s="239" t="s">
        <v>32</v>
      </c>
      <c r="AX282" s="239" t="s">
        <v>71</v>
      </c>
      <c r="AY282" s="240" t="s">
        <v>133</v>
      </c>
    </row>
    <row r="283" spans="2:51" s="247" customFormat="1" ht="12">
      <c r="B283" s="246"/>
      <c r="D283" s="234" t="s">
        <v>144</v>
      </c>
      <c r="E283" s="248" t="s">
        <v>3</v>
      </c>
      <c r="F283" s="249" t="s">
        <v>169</v>
      </c>
      <c r="H283" s="250">
        <v>43.5</v>
      </c>
      <c r="L283" s="246"/>
      <c r="M283" s="251"/>
      <c r="N283" s="252"/>
      <c r="O283" s="252"/>
      <c r="P283" s="252"/>
      <c r="Q283" s="252"/>
      <c r="R283" s="252"/>
      <c r="S283" s="252"/>
      <c r="T283" s="253"/>
      <c r="AT283" s="248" t="s">
        <v>144</v>
      </c>
      <c r="AU283" s="248" t="s">
        <v>81</v>
      </c>
      <c r="AV283" s="247" t="s">
        <v>140</v>
      </c>
      <c r="AW283" s="247" t="s">
        <v>32</v>
      </c>
      <c r="AX283" s="247" t="s">
        <v>79</v>
      </c>
      <c r="AY283" s="248" t="s">
        <v>133</v>
      </c>
    </row>
    <row r="284" spans="2:65" s="158" customFormat="1" ht="22.5" customHeight="1">
      <c r="B284" s="157"/>
      <c r="C284" s="221" t="s">
        <v>489</v>
      </c>
      <c r="D284" s="221" t="s">
        <v>135</v>
      </c>
      <c r="E284" s="222" t="s">
        <v>490</v>
      </c>
      <c r="F284" s="223" t="s">
        <v>491</v>
      </c>
      <c r="G284" s="224" t="s">
        <v>323</v>
      </c>
      <c r="H284" s="225">
        <v>1</v>
      </c>
      <c r="I284" s="226"/>
      <c r="J284" s="227">
        <f>ROUND(I284*H284,2)</f>
        <v>0</v>
      </c>
      <c r="K284" s="223" t="s">
        <v>139</v>
      </c>
      <c r="L284" s="157"/>
      <c r="M284" s="228" t="s">
        <v>3</v>
      </c>
      <c r="N284" s="229" t="s">
        <v>42</v>
      </c>
      <c r="O284" s="230"/>
      <c r="P284" s="231">
        <f>O284*H284</f>
        <v>0</v>
      </c>
      <c r="Q284" s="231">
        <v>0</v>
      </c>
      <c r="R284" s="231">
        <f>Q284*H284</f>
        <v>0</v>
      </c>
      <c r="S284" s="231">
        <v>0.059</v>
      </c>
      <c r="T284" s="232">
        <f>S284*H284</f>
        <v>0.059</v>
      </c>
      <c r="AR284" s="149" t="s">
        <v>140</v>
      </c>
      <c r="AT284" s="149" t="s">
        <v>135</v>
      </c>
      <c r="AU284" s="149" t="s">
        <v>81</v>
      </c>
      <c r="AY284" s="149" t="s">
        <v>133</v>
      </c>
      <c r="BE284" s="233">
        <f>IF(N284="základní",J284,0)</f>
        <v>0</v>
      </c>
      <c r="BF284" s="233">
        <f>IF(N284="snížená",J284,0)</f>
        <v>0</v>
      </c>
      <c r="BG284" s="233">
        <f>IF(N284="zákl. přenesená",J284,0)</f>
        <v>0</v>
      </c>
      <c r="BH284" s="233">
        <f>IF(N284="sníž. přenesená",J284,0)</f>
        <v>0</v>
      </c>
      <c r="BI284" s="233">
        <f>IF(N284="nulová",J284,0)</f>
        <v>0</v>
      </c>
      <c r="BJ284" s="149" t="s">
        <v>79</v>
      </c>
      <c r="BK284" s="233">
        <f>ROUND(I284*H284,2)</f>
        <v>0</v>
      </c>
      <c r="BL284" s="149" t="s">
        <v>140</v>
      </c>
      <c r="BM284" s="149" t="s">
        <v>492</v>
      </c>
    </row>
    <row r="285" spans="2:51" s="255" customFormat="1" ht="12">
      <c r="B285" s="254"/>
      <c r="D285" s="234" t="s">
        <v>144</v>
      </c>
      <c r="E285" s="256" t="s">
        <v>3</v>
      </c>
      <c r="F285" s="257" t="s">
        <v>474</v>
      </c>
      <c r="H285" s="256" t="s">
        <v>3</v>
      </c>
      <c r="L285" s="254"/>
      <c r="M285" s="258"/>
      <c r="N285" s="259"/>
      <c r="O285" s="259"/>
      <c r="P285" s="259"/>
      <c r="Q285" s="259"/>
      <c r="R285" s="259"/>
      <c r="S285" s="259"/>
      <c r="T285" s="260"/>
      <c r="AT285" s="256" t="s">
        <v>144</v>
      </c>
      <c r="AU285" s="256" t="s">
        <v>81</v>
      </c>
      <c r="AV285" s="255" t="s">
        <v>79</v>
      </c>
      <c r="AW285" s="255" t="s">
        <v>32</v>
      </c>
      <c r="AX285" s="255" t="s">
        <v>71</v>
      </c>
      <c r="AY285" s="256" t="s">
        <v>133</v>
      </c>
    </row>
    <row r="286" spans="2:51" s="239" customFormat="1" ht="12">
      <c r="B286" s="238"/>
      <c r="D286" s="234" t="s">
        <v>144</v>
      </c>
      <c r="E286" s="240" t="s">
        <v>3</v>
      </c>
      <c r="F286" s="241" t="s">
        <v>493</v>
      </c>
      <c r="H286" s="242">
        <v>1</v>
      </c>
      <c r="L286" s="238"/>
      <c r="M286" s="243"/>
      <c r="N286" s="244"/>
      <c r="O286" s="244"/>
      <c r="P286" s="244"/>
      <c r="Q286" s="244"/>
      <c r="R286" s="244"/>
      <c r="S286" s="244"/>
      <c r="T286" s="245"/>
      <c r="AT286" s="240" t="s">
        <v>144</v>
      </c>
      <c r="AU286" s="240" t="s">
        <v>81</v>
      </c>
      <c r="AV286" s="239" t="s">
        <v>81</v>
      </c>
      <c r="AW286" s="239" t="s">
        <v>32</v>
      </c>
      <c r="AX286" s="239" t="s">
        <v>79</v>
      </c>
      <c r="AY286" s="240" t="s">
        <v>133</v>
      </c>
    </row>
    <row r="287" spans="2:65" s="158" customFormat="1" ht="22.5" customHeight="1">
      <c r="B287" s="157"/>
      <c r="C287" s="221" t="s">
        <v>494</v>
      </c>
      <c r="D287" s="221" t="s">
        <v>135</v>
      </c>
      <c r="E287" s="222" t="s">
        <v>495</v>
      </c>
      <c r="F287" s="223" t="s">
        <v>496</v>
      </c>
      <c r="G287" s="224" t="s">
        <v>153</v>
      </c>
      <c r="H287" s="225">
        <v>0.82</v>
      </c>
      <c r="I287" s="226"/>
      <c r="J287" s="227">
        <f>ROUND(I287*H287,2)</f>
        <v>0</v>
      </c>
      <c r="K287" s="223" t="s">
        <v>139</v>
      </c>
      <c r="L287" s="157"/>
      <c r="M287" s="228" t="s">
        <v>3</v>
      </c>
      <c r="N287" s="229" t="s">
        <v>42</v>
      </c>
      <c r="O287" s="230"/>
      <c r="P287" s="231">
        <f>O287*H287</f>
        <v>0</v>
      </c>
      <c r="Q287" s="231">
        <v>0.00309</v>
      </c>
      <c r="R287" s="231">
        <f>Q287*H287</f>
        <v>0.0025337999999999997</v>
      </c>
      <c r="S287" s="231">
        <v>0.126</v>
      </c>
      <c r="T287" s="232">
        <f>S287*H287</f>
        <v>0.10332</v>
      </c>
      <c r="AR287" s="149" t="s">
        <v>140</v>
      </c>
      <c r="AT287" s="149" t="s">
        <v>135</v>
      </c>
      <c r="AU287" s="149" t="s">
        <v>81</v>
      </c>
      <c r="AY287" s="149" t="s">
        <v>133</v>
      </c>
      <c r="BE287" s="233">
        <f>IF(N287="základní",J287,0)</f>
        <v>0</v>
      </c>
      <c r="BF287" s="233">
        <f>IF(N287="snížená",J287,0)</f>
        <v>0</v>
      </c>
      <c r="BG287" s="233">
        <f>IF(N287="zákl. přenesená",J287,0)</f>
        <v>0</v>
      </c>
      <c r="BH287" s="233">
        <f>IF(N287="sníž. přenesená",J287,0)</f>
        <v>0</v>
      </c>
      <c r="BI287" s="233">
        <f>IF(N287="nulová",J287,0)</f>
        <v>0</v>
      </c>
      <c r="BJ287" s="149" t="s">
        <v>79</v>
      </c>
      <c r="BK287" s="233">
        <f>ROUND(I287*H287,2)</f>
        <v>0</v>
      </c>
      <c r="BL287" s="149" t="s">
        <v>140</v>
      </c>
      <c r="BM287" s="149" t="s">
        <v>497</v>
      </c>
    </row>
    <row r="288" spans="2:47" s="158" customFormat="1" ht="48.75">
      <c r="B288" s="157"/>
      <c r="D288" s="234" t="s">
        <v>142</v>
      </c>
      <c r="F288" s="235" t="s">
        <v>498</v>
      </c>
      <c r="L288" s="157"/>
      <c r="M288" s="236"/>
      <c r="N288" s="230"/>
      <c r="O288" s="230"/>
      <c r="P288" s="230"/>
      <c r="Q288" s="230"/>
      <c r="R288" s="230"/>
      <c r="S288" s="230"/>
      <c r="T288" s="237"/>
      <c r="AT288" s="149" t="s">
        <v>142</v>
      </c>
      <c r="AU288" s="149" t="s">
        <v>81</v>
      </c>
    </row>
    <row r="289" spans="2:51" s="255" customFormat="1" ht="12">
      <c r="B289" s="254"/>
      <c r="D289" s="234" t="s">
        <v>144</v>
      </c>
      <c r="E289" s="256" t="s">
        <v>3</v>
      </c>
      <c r="F289" s="257" t="s">
        <v>474</v>
      </c>
      <c r="H289" s="256" t="s">
        <v>3</v>
      </c>
      <c r="L289" s="254"/>
      <c r="M289" s="258"/>
      <c r="N289" s="259"/>
      <c r="O289" s="259"/>
      <c r="P289" s="259"/>
      <c r="Q289" s="259"/>
      <c r="R289" s="259"/>
      <c r="S289" s="259"/>
      <c r="T289" s="260"/>
      <c r="AT289" s="256" t="s">
        <v>144</v>
      </c>
      <c r="AU289" s="256" t="s">
        <v>81</v>
      </c>
      <c r="AV289" s="255" t="s">
        <v>79</v>
      </c>
      <c r="AW289" s="255" t="s">
        <v>32</v>
      </c>
      <c r="AX289" s="255" t="s">
        <v>71</v>
      </c>
      <c r="AY289" s="256" t="s">
        <v>133</v>
      </c>
    </row>
    <row r="290" spans="2:51" s="239" customFormat="1" ht="12">
      <c r="B290" s="238"/>
      <c r="D290" s="234" t="s">
        <v>144</v>
      </c>
      <c r="E290" s="240" t="s">
        <v>3</v>
      </c>
      <c r="F290" s="241" t="s">
        <v>499</v>
      </c>
      <c r="H290" s="242">
        <v>0.7</v>
      </c>
      <c r="L290" s="238"/>
      <c r="M290" s="243"/>
      <c r="N290" s="244"/>
      <c r="O290" s="244"/>
      <c r="P290" s="244"/>
      <c r="Q290" s="244"/>
      <c r="R290" s="244"/>
      <c r="S290" s="244"/>
      <c r="T290" s="245"/>
      <c r="AT290" s="240" t="s">
        <v>144</v>
      </c>
      <c r="AU290" s="240" t="s">
        <v>81</v>
      </c>
      <c r="AV290" s="239" t="s">
        <v>81</v>
      </c>
      <c r="AW290" s="239" t="s">
        <v>32</v>
      </c>
      <c r="AX290" s="239" t="s">
        <v>71</v>
      </c>
      <c r="AY290" s="240" t="s">
        <v>133</v>
      </c>
    </row>
    <row r="291" spans="2:51" s="239" customFormat="1" ht="12">
      <c r="B291" s="238"/>
      <c r="D291" s="234" t="s">
        <v>144</v>
      </c>
      <c r="E291" s="240" t="s">
        <v>3</v>
      </c>
      <c r="F291" s="241" t="s">
        <v>500</v>
      </c>
      <c r="H291" s="242">
        <v>0.12</v>
      </c>
      <c r="L291" s="238"/>
      <c r="M291" s="243"/>
      <c r="N291" s="244"/>
      <c r="O291" s="244"/>
      <c r="P291" s="244"/>
      <c r="Q291" s="244"/>
      <c r="R291" s="244"/>
      <c r="S291" s="244"/>
      <c r="T291" s="245"/>
      <c r="AT291" s="240" t="s">
        <v>144</v>
      </c>
      <c r="AU291" s="240" t="s">
        <v>81</v>
      </c>
      <c r="AV291" s="239" t="s">
        <v>81</v>
      </c>
      <c r="AW291" s="239" t="s">
        <v>32</v>
      </c>
      <c r="AX291" s="239" t="s">
        <v>71</v>
      </c>
      <c r="AY291" s="240" t="s">
        <v>133</v>
      </c>
    </row>
    <row r="292" spans="2:51" s="247" customFormat="1" ht="12">
      <c r="B292" s="246"/>
      <c r="D292" s="234" t="s">
        <v>144</v>
      </c>
      <c r="E292" s="248" t="s">
        <v>3</v>
      </c>
      <c r="F292" s="249" t="s">
        <v>169</v>
      </c>
      <c r="H292" s="250">
        <v>0.82</v>
      </c>
      <c r="L292" s="246"/>
      <c r="M292" s="251"/>
      <c r="N292" s="252"/>
      <c r="O292" s="252"/>
      <c r="P292" s="252"/>
      <c r="Q292" s="252"/>
      <c r="R292" s="252"/>
      <c r="S292" s="252"/>
      <c r="T292" s="253"/>
      <c r="AT292" s="248" t="s">
        <v>144</v>
      </c>
      <c r="AU292" s="248" t="s">
        <v>81</v>
      </c>
      <c r="AV292" s="247" t="s">
        <v>140</v>
      </c>
      <c r="AW292" s="247" t="s">
        <v>32</v>
      </c>
      <c r="AX292" s="247" t="s">
        <v>79</v>
      </c>
      <c r="AY292" s="248" t="s">
        <v>133</v>
      </c>
    </row>
    <row r="293" spans="2:65" s="158" customFormat="1" ht="33.75" customHeight="1">
      <c r="B293" s="157"/>
      <c r="C293" s="221" t="s">
        <v>501</v>
      </c>
      <c r="D293" s="221" t="s">
        <v>135</v>
      </c>
      <c r="E293" s="222" t="s">
        <v>502</v>
      </c>
      <c r="F293" s="223" t="s">
        <v>503</v>
      </c>
      <c r="G293" s="224" t="s">
        <v>153</v>
      </c>
      <c r="H293" s="225">
        <v>2</v>
      </c>
      <c r="I293" s="226"/>
      <c r="J293" s="227">
        <f>ROUND(I293*H293,2)</f>
        <v>0</v>
      </c>
      <c r="K293" s="223" t="s">
        <v>139</v>
      </c>
      <c r="L293" s="157"/>
      <c r="M293" s="228" t="s">
        <v>3</v>
      </c>
      <c r="N293" s="229" t="s">
        <v>42</v>
      </c>
      <c r="O293" s="230"/>
      <c r="P293" s="231">
        <f>O293*H293</f>
        <v>0</v>
      </c>
      <c r="Q293" s="231">
        <v>0</v>
      </c>
      <c r="R293" s="231">
        <f>Q293*H293</f>
        <v>0</v>
      </c>
      <c r="S293" s="231">
        <v>0</v>
      </c>
      <c r="T293" s="232">
        <f>S293*H293</f>
        <v>0</v>
      </c>
      <c r="AR293" s="149" t="s">
        <v>140</v>
      </c>
      <c r="AT293" s="149" t="s">
        <v>135</v>
      </c>
      <c r="AU293" s="149" t="s">
        <v>81</v>
      </c>
      <c r="AY293" s="149" t="s">
        <v>133</v>
      </c>
      <c r="BE293" s="233">
        <f>IF(N293="základní",J293,0)</f>
        <v>0</v>
      </c>
      <c r="BF293" s="233">
        <f>IF(N293="snížená",J293,0)</f>
        <v>0</v>
      </c>
      <c r="BG293" s="233">
        <f>IF(N293="zákl. přenesená",J293,0)</f>
        <v>0</v>
      </c>
      <c r="BH293" s="233">
        <f>IF(N293="sníž. přenesená",J293,0)</f>
        <v>0</v>
      </c>
      <c r="BI293" s="233">
        <f>IF(N293="nulová",J293,0)</f>
        <v>0</v>
      </c>
      <c r="BJ293" s="149" t="s">
        <v>79</v>
      </c>
      <c r="BK293" s="233">
        <f>ROUND(I293*H293,2)</f>
        <v>0</v>
      </c>
      <c r="BL293" s="149" t="s">
        <v>140</v>
      </c>
      <c r="BM293" s="149" t="s">
        <v>504</v>
      </c>
    </row>
    <row r="294" spans="2:47" s="158" customFormat="1" ht="58.5">
      <c r="B294" s="157"/>
      <c r="D294" s="234" t="s">
        <v>142</v>
      </c>
      <c r="F294" s="235" t="s">
        <v>505</v>
      </c>
      <c r="L294" s="157"/>
      <c r="M294" s="236"/>
      <c r="N294" s="230"/>
      <c r="O294" s="230"/>
      <c r="P294" s="230"/>
      <c r="Q294" s="230"/>
      <c r="R294" s="230"/>
      <c r="S294" s="230"/>
      <c r="T294" s="237"/>
      <c r="AT294" s="149" t="s">
        <v>142</v>
      </c>
      <c r="AU294" s="149" t="s">
        <v>81</v>
      </c>
    </row>
    <row r="295" spans="2:65" s="158" customFormat="1" ht="22.5" customHeight="1">
      <c r="B295" s="157"/>
      <c r="C295" s="221" t="s">
        <v>506</v>
      </c>
      <c r="D295" s="221" t="s">
        <v>135</v>
      </c>
      <c r="E295" s="222" t="s">
        <v>507</v>
      </c>
      <c r="F295" s="223" t="s">
        <v>508</v>
      </c>
      <c r="G295" s="224" t="s">
        <v>138</v>
      </c>
      <c r="H295" s="225">
        <v>2.8</v>
      </c>
      <c r="I295" s="226"/>
      <c r="J295" s="227">
        <f>ROUND(I295*H295,2)</f>
        <v>0</v>
      </c>
      <c r="K295" s="223" t="s">
        <v>139</v>
      </c>
      <c r="L295" s="157"/>
      <c r="M295" s="228" t="s">
        <v>3</v>
      </c>
      <c r="N295" s="229" t="s">
        <v>42</v>
      </c>
      <c r="O295" s="230"/>
      <c r="P295" s="231">
        <f>O295*H295</f>
        <v>0</v>
      </c>
      <c r="Q295" s="231">
        <v>0</v>
      </c>
      <c r="R295" s="231">
        <f>Q295*H295</f>
        <v>0</v>
      </c>
      <c r="S295" s="231">
        <v>0</v>
      </c>
      <c r="T295" s="232">
        <f>S295*H295</f>
        <v>0</v>
      </c>
      <c r="AR295" s="149" t="s">
        <v>140</v>
      </c>
      <c r="AT295" s="149" t="s">
        <v>135</v>
      </c>
      <c r="AU295" s="149" t="s">
        <v>81</v>
      </c>
      <c r="AY295" s="149" t="s">
        <v>133</v>
      </c>
      <c r="BE295" s="233">
        <f>IF(N295="základní",J295,0)</f>
        <v>0</v>
      </c>
      <c r="BF295" s="233">
        <f>IF(N295="snížená",J295,0)</f>
        <v>0</v>
      </c>
      <c r="BG295" s="233">
        <f>IF(N295="zákl. přenesená",J295,0)</f>
        <v>0</v>
      </c>
      <c r="BH295" s="233">
        <f>IF(N295="sníž. přenesená",J295,0)</f>
        <v>0</v>
      </c>
      <c r="BI295" s="233">
        <f>IF(N295="nulová",J295,0)</f>
        <v>0</v>
      </c>
      <c r="BJ295" s="149" t="s">
        <v>79</v>
      </c>
      <c r="BK295" s="233">
        <f>ROUND(I295*H295,2)</f>
        <v>0</v>
      </c>
      <c r="BL295" s="149" t="s">
        <v>140</v>
      </c>
      <c r="BM295" s="149" t="s">
        <v>509</v>
      </c>
    </row>
    <row r="296" spans="2:47" s="158" customFormat="1" ht="58.5">
      <c r="B296" s="157"/>
      <c r="D296" s="234" t="s">
        <v>142</v>
      </c>
      <c r="F296" s="235" t="s">
        <v>505</v>
      </c>
      <c r="L296" s="157"/>
      <c r="M296" s="236"/>
      <c r="N296" s="230"/>
      <c r="O296" s="230"/>
      <c r="P296" s="230"/>
      <c r="Q296" s="230"/>
      <c r="R296" s="230"/>
      <c r="S296" s="230"/>
      <c r="T296" s="237"/>
      <c r="AT296" s="149" t="s">
        <v>142</v>
      </c>
      <c r="AU296" s="149" t="s">
        <v>81</v>
      </c>
    </row>
    <row r="297" spans="2:51" s="239" customFormat="1" ht="12">
      <c r="B297" s="238"/>
      <c r="D297" s="234" t="s">
        <v>144</v>
      </c>
      <c r="E297" s="240" t="s">
        <v>3</v>
      </c>
      <c r="F297" s="241" t="s">
        <v>510</v>
      </c>
      <c r="H297" s="242">
        <v>2.8</v>
      </c>
      <c r="L297" s="238"/>
      <c r="M297" s="243"/>
      <c r="N297" s="244"/>
      <c r="O297" s="244"/>
      <c r="P297" s="244"/>
      <c r="Q297" s="244"/>
      <c r="R297" s="244"/>
      <c r="S297" s="244"/>
      <c r="T297" s="245"/>
      <c r="AT297" s="240" t="s">
        <v>144</v>
      </c>
      <c r="AU297" s="240" t="s">
        <v>81</v>
      </c>
      <c r="AV297" s="239" t="s">
        <v>81</v>
      </c>
      <c r="AW297" s="239" t="s">
        <v>32</v>
      </c>
      <c r="AX297" s="239" t="s">
        <v>79</v>
      </c>
      <c r="AY297" s="240" t="s">
        <v>133</v>
      </c>
    </row>
    <row r="298" spans="2:65" s="158" customFormat="1" ht="33.75" customHeight="1">
      <c r="B298" s="157"/>
      <c r="C298" s="221" t="s">
        <v>511</v>
      </c>
      <c r="D298" s="221" t="s">
        <v>135</v>
      </c>
      <c r="E298" s="222" t="s">
        <v>512</v>
      </c>
      <c r="F298" s="223" t="s">
        <v>513</v>
      </c>
      <c r="G298" s="224" t="s">
        <v>138</v>
      </c>
      <c r="H298" s="225">
        <v>5.5</v>
      </c>
      <c r="I298" s="226"/>
      <c r="J298" s="227">
        <f>ROUND(I298*H298,2)</f>
        <v>0</v>
      </c>
      <c r="K298" s="223" t="s">
        <v>139</v>
      </c>
      <c r="L298" s="157"/>
      <c r="M298" s="228" t="s">
        <v>3</v>
      </c>
      <c r="N298" s="229" t="s">
        <v>42</v>
      </c>
      <c r="O298" s="230"/>
      <c r="P298" s="231">
        <f>O298*H298</f>
        <v>0</v>
      </c>
      <c r="Q298" s="231">
        <v>0</v>
      </c>
      <c r="R298" s="231">
        <f>Q298*H298</f>
        <v>0</v>
      </c>
      <c r="S298" s="231">
        <v>0</v>
      </c>
      <c r="T298" s="232">
        <f>S298*H298</f>
        <v>0</v>
      </c>
      <c r="AR298" s="149" t="s">
        <v>140</v>
      </c>
      <c r="AT298" s="149" t="s">
        <v>135</v>
      </c>
      <c r="AU298" s="149" t="s">
        <v>81</v>
      </c>
      <c r="AY298" s="149" t="s">
        <v>133</v>
      </c>
      <c r="BE298" s="233">
        <f>IF(N298="základní",J298,0)</f>
        <v>0</v>
      </c>
      <c r="BF298" s="233">
        <f>IF(N298="snížená",J298,0)</f>
        <v>0</v>
      </c>
      <c r="BG298" s="233">
        <f>IF(N298="zákl. přenesená",J298,0)</f>
        <v>0</v>
      </c>
      <c r="BH298" s="233">
        <f>IF(N298="sníž. přenesená",J298,0)</f>
        <v>0</v>
      </c>
      <c r="BI298" s="233">
        <f>IF(N298="nulová",J298,0)</f>
        <v>0</v>
      </c>
      <c r="BJ298" s="149" t="s">
        <v>79</v>
      </c>
      <c r="BK298" s="233">
        <f>ROUND(I298*H298,2)</f>
        <v>0</v>
      </c>
      <c r="BL298" s="149" t="s">
        <v>140</v>
      </c>
      <c r="BM298" s="149" t="s">
        <v>514</v>
      </c>
    </row>
    <row r="299" spans="2:47" s="158" customFormat="1" ht="39">
      <c r="B299" s="157"/>
      <c r="D299" s="234" t="s">
        <v>142</v>
      </c>
      <c r="F299" s="235" t="s">
        <v>515</v>
      </c>
      <c r="L299" s="157"/>
      <c r="M299" s="236"/>
      <c r="N299" s="230"/>
      <c r="O299" s="230"/>
      <c r="P299" s="230"/>
      <c r="Q299" s="230"/>
      <c r="R299" s="230"/>
      <c r="S299" s="230"/>
      <c r="T299" s="237"/>
      <c r="AT299" s="149" t="s">
        <v>142</v>
      </c>
      <c r="AU299" s="149" t="s">
        <v>81</v>
      </c>
    </row>
    <row r="300" spans="2:51" s="239" customFormat="1" ht="12">
      <c r="B300" s="238"/>
      <c r="D300" s="234" t="s">
        <v>144</v>
      </c>
      <c r="E300" s="240" t="s">
        <v>3</v>
      </c>
      <c r="F300" s="241" t="s">
        <v>516</v>
      </c>
      <c r="H300" s="242">
        <v>5.5</v>
      </c>
      <c r="L300" s="238"/>
      <c r="M300" s="243"/>
      <c r="N300" s="244"/>
      <c r="O300" s="244"/>
      <c r="P300" s="244"/>
      <c r="Q300" s="244"/>
      <c r="R300" s="244"/>
      <c r="S300" s="244"/>
      <c r="T300" s="245"/>
      <c r="AT300" s="240" t="s">
        <v>144</v>
      </c>
      <c r="AU300" s="240" t="s">
        <v>81</v>
      </c>
      <c r="AV300" s="239" t="s">
        <v>81</v>
      </c>
      <c r="AW300" s="239" t="s">
        <v>32</v>
      </c>
      <c r="AX300" s="239" t="s">
        <v>79</v>
      </c>
      <c r="AY300" s="240" t="s">
        <v>133</v>
      </c>
    </row>
    <row r="301" spans="2:63" s="209" customFormat="1" ht="22.9" customHeight="1">
      <c r="B301" s="208"/>
      <c r="D301" s="210" t="s">
        <v>70</v>
      </c>
      <c r="E301" s="219" t="s">
        <v>517</v>
      </c>
      <c r="F301" s="219" t="s">
        <v>518</v>
      </c>
      <c r="J301" s="220">
        <f>BK301</f>
        <v>0</v>
      </c>
      <c r="L301" s="208"/>
      <c r="M301" s="213"/>
      <c r="N301" s="214"/>
      <c r="O301" s="214"/>
      <c r="P301" s="215">
        <f>SUM(P302:P308)</f>
        <v>0</v>
      </c>
      <c r="Q301" s="214"/>
      <c r="R301" s="215">
        <f>SUM(R302:R308)</f>
        <v>0</v>
      </c>
      <c r="S301" s="214"/>
      <c r="T301" s="216">
        <f>SUM(T302:T308)</f>
        <v>0</v>
      </c>
      <c r="AR301" s="210" t="s">
        <v>79</v>
      </c>
      <c r="AT301" s="217" t="s">
        <v>70</v>
      </c>
      <c r="AU301" s="217" t="s">
        <v>79</v>
      </c>
      <c r="AY301" s="210" t="s">
        <v>133</v>
      </c>
      <c r="BK301" s="218">
        <f>SUM(BK302:BK308)</f>
        <v>0</v>
      </c>
    </row>
    <row r="302" spans="2:65" s="158" customFormat="1" ht="22.5" customHeight="1">
      <c r="B302" s="157"/>
      <c r="C302" s="221" t="s">
        <v>519</v>
      </c>
      <c r="D302" s="221" t="s">
        <v>135</v>
      </c>
      <c r="E302" s="222" t="s">
        <v>520</v>
      </c>
      <c r="F302" s="223" t="s">
        <v>521</v>
      </c>
      <c r="G302" s="224" t="s">
        <v>234</v>
      </c>
      <c r="H302" s="225">
        <v>6.334</v>
      </c>
      <c r="I302" s="226"/>
      <c r="J302" s="227">
        <f>ROUND(I302*H302,2)</f>
        <v>0</v>
      </c>
      <c r="K302" s="223" t="s">
        <v>139</v>
      </c>
      <c r="L302" s="157"/>
      <c r="M302" s="228" t="s">
        <v>3</v>
      </c>
      <c r="N302" s="229" t="s">
        <v>42</v>
      </c>
      <c r="O302" s="230"/>
      <c r="P302" s="231">
        <f>O302*H302</f>
        <v>0</v>
      </c>
      <c r="Q302" s="231">
        <v>0</v>
      </c>
      <c r="R302" s="231">
        <f>Q302*H302</f>
        <v>0</v>
      </c>
      <c r="S302" s="231">
        <v>0</v>
      </c>
      <c r="T302" s="232">
        <f>S302*H302</f>
        <v>0</v>
      </c>
      <c r="AR302" s="149" t="s">
        <v>140</v>
      </c>
      <c r="AT302" s="149" t="s">
        <v>135</v>
      </c>
      <c r="AU302" s="149" t="s">
        <v>81</v>
      </c>
      <c r="AY302" s="149" t="s">
        <v>133</v>
      </c>
      <c r="BE302" s="233">
        <f>IF(N302="základní",J302,0)</f>
        <v>0</v>
      </c>
      <c r="BF302" s="233">
        <f>IF(N302="snížená",J302,0)</f>
        <v>0</v>
      </c>
      <c r="BG302" s="233">
        <f>IF(N302="zákl. přenesená",J302,0)</f>
        <v>0</v>
      </c>
      <c r="BH302" s="233">
        <f>IF(N302="sníž. přenesená",J302,0)</f>
        <v>0</v>
      </c>
      <c r="BI302" s="233">
        <f>IF(N302="nulová",J302,0)</f>
        <v>0</v>
      </c>
      <c r="BJ302" s="149" t="s">
        <v>79</v>
      </c>
      <c r="BK302" s="233">
        <f>ROUND(I302*H302,2)</f>
        <v>0</v>
      </c>
      <c r="BL302" s="149" t="s">
        <v>140</v>
      </c>
      <c r="BM302" s="149" t="s">
        <v>522</v>
      </c>
    </row>
    <row r="303" spans="2:47" s="158" customFormat="1" ht="107.25">
      <c r="B303" s="157"/>
      <c r="D303" s="234" t="s">
        <v>142</v>
      </c>
      <c r="F303" s="235" t="s">
        <v>523</v>
      </c>
      <c r="L303" s="157"/>
      <c r="M303" s="236"/>
      <c r="N303" s="230"/>
      <c r="O303" s="230"/>
      <c r="P303" s="230"/>
      <c r="Q303" s="230"/>
      <c r="R303" s="230"/>
      <c r="S303" s="230"/>
      <c r="T303" s="237"/>
      <c r="AT303" s="149" t="s">
        <v>142</v>
      </c>
      <c r="AU303" s="149" t="s">
        <v>81</v>
      </c>
    </row>
    <row r="304" spans="2:65" s="158" customFormat="1" ht="16.5" customHeight="1">
      <c r="B304" s="157"/>
      <c r="C304" s="221" t="s">
        <v>524</v>
      </c>
      <c r="D304" s="221" t="s">
        <v>135</v>
      </c>
      <c r="E304" s="222" t="s">
        <v>525</v>
      </c>
      <c r="F304" s="223" t="s">
        <v>526</v>
      </c>
      <c r="G304" s="224" t="s">
        <v>234</v>
      </c>
      <c r="H304" s="225">
        <v>6.334</v>
      </c>
      <c r="I304" s="226"/>
      <c r="J304" s="227">
        <f>ROUND(I304*H304,2)</f>
        <v>0</v>
      </c>
      <c r="K304" s="223" t="s">
        <v>139</v>
      </c>
      <c r="L304" s="157"/>
      <c r="M304" s="228" t="s">
        <v>3</v>
      </c>
      <c r="N304" s="229" t="s">
        <v>42</v>
      </c>
      <c r="O304" s="230"/>
      <c r="P304" s="231">
        <f>O304*H304</f>
        <v>0</v>
      </c>
      <c r="Q304" s="231">
        <v>0</v>
      </c>
      <c r="R304" s="231">
        <f>Q304*H304</f>
        <v>0</v>
      </c>
      <c r="S304" s="231">
        <v>0</v>
      </c>
      <c r="T304" s="232">
        <f>S304*H304</f>
        <v>0</v>
      </c>
      <c r="AR304" s="149" t="s">
        <v>140</v>
      </c>
      <c r="AT304" s="149" t="s">
        <v>135</v>
      </c>
      <c r="AU304" s="149" t="s">
        <v>81</v>
      </c>
      <c r="AY304" s="149" t="s">
        <v>133</v>
      </c>
      <c r="BE304" s="233">
        <f>IF(N304="základní",J304,0)</f>
        <v>0</v>
      </c>
      <c r="BF304" s="233">
        <f>IF(N304="snížená",J304,0)</f>
        <v>0</v>
      </c>
      <c r="BG304" s="233">
        <f>IF(N304="zákl. přenesená",J304,0)</f>
        <v>0</v>
      </c>
      <c r="BH304" s="233">
        <f>IF(N304="sníž. přenesená",J304,0)</f>
        <v>0</v>
      </c>
      <c r="BI304" s="233">
        <f>IF(N304="nulová",J304,0)</f>
        <v>0</v>
      </c>
      <c r="BJ304" s="149" t="s">
        <v>79</v>
      </c>
      <c r="BK304" s="233">
        <f>ROUND(I304*H304,2)</f>
        <v>0</v>
      </c>
      <c r="BL304" s="149" t="s">
        <v>140</v>
      </c>
      <c r="BM304" s="149" t="s">
        <v>527</v>
      </c>
    </row>
    <row r="305" spans="2:47" s="158" customFormat="1" ht="58.5">
      <c r="B305" s="157"/>
      <c r="D305" s="234" t="s">
        <v>142</v>
      </c>
      <c r="F305" s="235" t="s">
        <v>528</v>
      </c>
      <c r="L305" s="157"/>
      <c r="M305" s="236"/>
      <c r="N305" s="230"/>
      <c r="O305" s="230"/>
      <c r="P305" s="230"/>
      <c r="Q305" s="230"/>
      <c r="R305" s="230"/>
      <c r="S305" s="230"/>
      <c r="T305" s="237"/>
      <c r="AT305" s="149" t="s">
        <v>142</v>
      </c>
      <c r="AU305" s="149" t="s">
        <v>81</v>
      </c>
    </row>
    <row r="306" spans="2:65" s="158" customFormat="1" ht="22.5" customHeight="1">
      <c r="B306" s="157"/>
      <c r="C306" s="221" t="s">
        <v>529</v>
      </c>
      <c r="D306" s="221" t="s">
        <v>135</v>
      </c>
      <c r="E306" s="222" t="s">
        <v>530</v>
      </c>
      <c r="F306" s="223" t="s">
        <v>531</v>
      </c>
      <c r="G306" s="224" t="s">
        <v>234</v>
      </c>
      <c r="H306" s="225">
        <v>57.006</v>
      </c>
      <c r="I306" s="226"/>
      <c r="J306" s="227">
        <f>ROUND(I306*H306,2)</f>
        <v>0</v>
      </c>
      <c r="K306" s="223" t="s">
        <v>139</v>
      </c>
      <c r="L306" s="157"/>
      <c r="M306" s="228" t="s">
        <v>3</v>
      </c>
      <c r="N306" s="229" t="s">
        <v>42</v>
      </c>
      <c r="O306" s="230"/>
      <c r="P306" s="231">
        <f>O306*H306</f>
        <v>0</v>
      </c>
      <c r="Q306" s="231">
        <v>0</v>
      </c>
      <c r="R306" s="231">
        <f>Q306*H306</f>
        <v>0</v>
      </c>
      <c r="S306" s="231">
        <v>0</v>
      </c>
      <c r="T306" s="232">
        <f>S306*H306</f>
        <v>0</v>
      </c>
      <c r="AR306" s="149" t="s">
        <v>140</v>
      </c>
      <c r="AT306" s="149" t="s">
        <v>135</v>
      </c>
      <c r="AU306" s="149" t="s">
        <v>81</v>
      </c>
      <c r="AY306" s="149" t="s">
        <v>133</v>
      </c>
      <c r="BE306" s="233">
        <f>IF(N306="základní",J306,0)</f>
        <v>0</v>
      </c>
      <c r="BF306" s="233">
        <f>IF(N306="snížená",J306,0)</f>
        <v>0</v>
      </c>
      <c r="BG306" s="233">
        <f>IF(N306="zákl. přenesená",J306,0)</f>
        <v>0</v>
      </c>
      <c r="BH306" s="233">
        <f>IF(N306="sníž. přenesená",J306,0)</f>
        <v>0</v>
      </c>
      <c r="BI306" s="233">
        <f>IF(N306="nulová",J306,0)</f>
        <v>0</v>
      </c>
      <c r="BJ306" s="149" t="s">
        <v>79</v>
      </c>
      <c r="BK306" s="233">
        <f>ROUND(I306*H306,2)</f>
        <v>0</v>
      </c>
      <c r="BL306" s="149" t="s">
        <v>140</v>
      </c>
      <c r="BM306" s="149" t="s">
        <v>532</v>
      </c>
    </row>
    <row r="307" spans="2:47" s="158" customFormat="1" ht="58.5">
      <c r="B307" s="157"/>
      <c r="D307" s="234" t="s">
        <v>142</v>
      </c>
      <c r="F307" s="235" t="s">
        <v>528</v>
      </c>
      <c r="L307" s="157"/>
      <c r="M307" s="236"/>
      <c r="N307" s="230"/>
      <c r="O307" s="230"/>
      <c r="P307" s="230"/>
      <c r="Q307" s="230"/>
      <c r="R307" s="230"/>
      <c r="S307" s="230"/>
      <c r="T307" s="237"/>
      <c r="AT307" s="149" t="s">
        <v>142</v>
      </c>
      <c r="AU307" s="149" t="s">
        <v>81</v>
      </c>
    </row>
    <row r="308" spans="2:51" s="239" customFormat="1" ht="12">
      <c r="B308" s="238"/>
      <c r="D308" s="234" t="s">
        <v>144</v>
      </c>
      <c r="F308" s="241" t="s">
        <v>533</v>
      </c>
      <c r="H308" s="242">
        <v>57.006</v>
      </c>
      <c r="L308" s="238"/>
      <c r="M308" s="243"/>
      <c r="N308" s="244"/>
      <c r="O308" s="244"/>
      <c r="P308" s="244"/>
      <c r="Q308" s="244"/>
      <c r="R308" s="244"/>
      <c r="S308" s="244"/>
      <c r="T308" s="245"/>
      <c r="AT308" s="240" t="s">
        <v>144</v>
      </c>
      <c r="AU308" s="240" t="s">
        <v>81</v>
      </c>
      <c r="AV308" s="239" t="s">
        <v>81</v>
      </c>
      <c r="AW308" s="239" t="s">
        <v>4</v>
      </c>
      <c r="AX308" s="239" t="s">
        <v>79</v>
      </c>
      <c r="AY308" s="240" t="s">
        <v>133</v>
      </c>
    </row>
    <row r="309" spans="2:63" s="209" customFormat="1" ht="22.9" customHeight="1">
      <c r="B309" s="208"/>
      <c r="D309" s="210" t="s">
        <v>70</v>
      </c>
      <c r="E309" s="219" t="s">
        <v>534</v>
      </c>
      <c r="F309" s="219" t="s">
        <v>535</v>
      </c>
      <c r="J309" s="220">
        <f>BK309</f>
        <v>0</v>
      </c>
      <c r="L309" s="208"/>
      <c r="M309" s="213"/>
      <c r="N309" s="214"/>
      <c r="O309" s="214"/>
      <c r="P309" s="215">
        <f>SUM(P310:P313)</f>
        <v>0</v>
      </c>
      <c r="Q309" s="214"/>
      <c r="R309" s="215">
        <f>SUM(R310:R313)</f>
        <v>0</v>
      </c>
      <c r="S309" s="214"/>
      <c r="T309" s="216">
        <f>SUM(T310:T313)</f>
        <v>0</v>
      </c>
      <c r="AR309" s="210" t="s">
        <v>79</v>
      </c>
      <c r="AT309" s="217" t="s">
        <v>70</v>
      </c>
      <c r="AU309" s="217" t="s">
        <v>79</v>
      </c>
      <c r="AY309" s="210" t="s">
        <v>133</v>
      </c>
      <c r="BK309" s="218">
        <f>SUM(BK310:BK313)</f>
        <v>0</v>
      </c>
    </row>
    <row r="310" spans="2:65" s="158" customFormat="1" ht="22.5" customHeight="1">
      <c r="B310" s="157"/>
      <c r="C310" s="221" t="s">
        <v>536</v>
      </c>
      <c r="D310" s="221" t="s">
        <v>135</v>
      </c>
      <c r="E310" s="222" t="s">
        <v>537</v>
      </c>
      <c r="F310" s="223" t="s">
        <v>538</v>
      </c>
      <c r="G310" s="224" t="s">
        <v>234</v>
      </c>
      <c r="H310" s="225">
        <v>2.775</v>
      </c>
      <c r="I310" s="226"/>
      <c r="J310" s="227">
        <f>ROUND(I310*H310,2)</f>
        <v>0</v>
      </c>
      <c r="K310" s="223" t="s">
        <v>139</v>
      </c>
      <c r="L310" s="157"/>
      <c r="M310" s="228" t="s">
        <v>3</v>
      </c>
      <c r="N310" s="229" t="s">
        <v>42</v>
      </c>
      <c r="O310" s="230"/>
      <c r="P310" s="231">
        <f>O310*H310</f>
        <v>0</v>
      </c>
      <c r="Q310" s="231">
        <v>0</v>
      </c>
      <c r="R310" s="231">
        <f>Q310*H310</f>
        <v>0</v>
      </c>
      <c r="S310" s="231">
        <v>0</v>
      </c>
      <c r="T310" s="232">
        <f>S310*H310</f>
        <v>0</v>
      </c>
      <c r="AR310" s="149" t="s">
        <v>140</v>
      </c>
      <c r="AT310" s="149" t="s">
        <v>135</v>
      </c>
      <c r="AU310" s="149" t="s">
        <v>81</v>
      </c>
      <c r="AY310" s="149" t="s">
        <v>133</v>
      </c>
      <c r="BE310" s="233">
        <f>IF(N310="základní",J310,0)</f>
        <v>0</v>
      </c>
      <c r="BF310" s="233">
        <f>IF(N310="snížená",J310,0)</f>
        <v>0</v>
      </c>
      <c r="BG310" s="233">
        <f>IF(N310="zákl. přenesená",J310,0)</f>
        <v>0</v>
      </c>
      <c r="BH310" s="233">
        <f>IF(N310="sníž. přenesená",J310,0)</f>
        <v>0</v>
      </c>
      <c r="BI310" s="233">
        <f>IF(N310="nulová",J310,0)</f>
        <v>0</v>
      </c>
      <c r="BJ310" s="149" t="s">
        <v>79</v>
      </c>
      <c r="BK310" s="233">
        <f>ROUND(I310*H310,2)</f>
        <v>0</v>
      </c>
      <c r="BL310" s="149" t="s">
        <v>140</v>
      </c>
      <c r="BM310" s="149" t="s">
        <v>539</v>
      </c>
    </row>
    <row r="311" spans="2:47" s="158" customFormat="1" ht="39">
      <c r="B311" s="157"/>
      <c r="D311" s="234" t="s">
        <v>142</v>
      </c>
      <c r="F311" s="235" t="s">
        <v>540</v>
      </c>
      <c r="L311" s="157"/>
      <c r="M311" s="236"/>
      <c r="N311" s="230"/>
      <c r="O311" s="230"/>
      <c r="P311" s="230"/>
      <c r="Q311" s="230"/>
      <c r="R311" s="230"/>
      <c r="S311" s="230"/>
      <c r="T311" s="237"/>
      <c r="AT311" s="149" t="s">
        <v>142</v>
      </c>
      <c r="AU311" s="149" t="s">
        <v>81</v>
      </c>
    </row>
    <row r="312" spans="2:65" s="158" customFormat="1" ht="22.5" customHeight="1">
      <c r="B312" s="157"/>
      <c r="C312" s="221" t="s">
        <v>541</v>
      </c>
      <c r="D312" s="221" t="s">
        <v>135</v>
      </c>
      <c r="E312" s="222" t="s">
        <v>542</v>
      </c>
      <c r="F312" s="223" t="s">
        <v>543</v>
      </c>
      <c r="G312" s="224" t="s">
        <v>234</v>
      </c>
      <c r="H312" s="225">
        <v>2.775</v>
      </c>
      <c r="I312" s="226"/>
      <c r="J312" s="227">
        <f>ROUND(I312*H312,2)</f>
        <v>0</v>
      </c>
      <c r="K312" s="223" t="s">
        <v>139</v>
      </c>
      <c r="L312" s="157"/>
      <c r="M312" s="228" t="s">
        <v>3</v>
      </c>
      <c r="N312" s="229" t="s">
        <v>42</v>
      </c>
      <c r="O312" s="230"/>
      <c r="P312" s="231">
        <f>O312*H312</f>
        <v>0</v>
      </c>
      <c r="Q312" s="231">
        <v>0</v>
      </c>
      <c r="R312" s="231">
        <f>Q312*H312</f>
        <v>0</v>
      </c>
      <c r="S312" s="231">
        <v>0</v>
      </c>
      <c r="T312" s="232">
        <f>S312*H312</f>
        <v>0</v>
      </c>
      <c r="AR312" s="149" t="s">
        <v>140</v>
      </c>
      <c r="AT312" s="149" t="s">
        <v>135</v>
      </c>
      <c r="AU312" s="149" t="s">
        <v>81</v>
      </c>
      <c r="AY312" s="149" t="s">
        <v>133</v>
      </c>
      <c r="BE312" s="233">
        <f>IF(N312="základní",J312,0)</f>
        <v>0</v>
      </c>
      <c r="BF312" s="233">
        <f>IF(N312="snížená",J312,0)</f>
        <v>0</v>
      </c>
      <c r="BG312" s="233">
        <f>IF(N312="zákl. přenesená",J312,0)</f>
        <v>0</v>
      </c>
      <c r="BH312" s="233">
        <f>IF(N312="sníž. přenesená",J312,0)</f>
        <v>0</v>
      </c>
      <c r="BI312" s="233">
        <f>IF(N312="nulová",J312,0)</f>
        <v>0</v>
      </c>
      <c r="BJ312" s="149" t="s">
        <v>79</v>
      </c>
      <c r="BK312" s="233">
        <f>ROUND(I312*H312,2)</f>
        <v>0</v>
      </c>
      <c r="BL312" s="149" t="s">
        <v>140</v>
      </c>
      <c r="BM312" s="149" t="s">
        <v>544</v>
      </c>
    </row>
    <row r="313" spans="2:47" s="158" customFormat="1" ht="39">
      <c r="B313" s="157"/>
      <c r="D313" s="234" t="s">
        <v>142</v>
      </c>
      <c r="F313" s="235" t="s">
        <v>540</v>
      </c>
      <c r="L313" s="157"/>
      <c r="M313" s="271"/>
      <c r="N313" s="272"/>
      <c r="O313" s="272"/>
      <c r="P313" s="272"/>
      <c r="Q313" s="272"/>
      <c r="R313" s="272"/>
      <c r="S313" s="272"/>
      <c r="T313" s="273"/>
      <c r="AT313" s="149" t="s">
        <v>142</v>
      </c>
      <c r="AU313" s="149" t="s">
        <v>81</v>
      </c>
    </row>
    <row r="314" spans="2:12" s="158" customFormat="1" ht="6.95" customHeight="1">
      <c r="B314" s="176"/>
      <c r="C314" s="177"/>
      <c r="D314" s="177"/>
      <c r="E314" s="177"/>
      <c r="F314" s="177"/>
      <c r="G314" s="177"/>
      <c r="H314" s="177"/>
      <c r="I314" s="177"/>
      <c r="J314" s="177"/>
      <c r="K314" s="177"/>
      <c r="L314" s="157"/>
    </row>
  </sheetData>
  <sheetProtection password="C772" sheet="1" objects="1" scenarios="1"/>
  <protectedRanges>
    <protectedRange sqref="I302 I304 I306 I310 I312" name="Oblast4"/>
    <protectedRange sqref="I202 I204 I209 I211:I212 I215 I217 I220 I223 I225 I228 I234:I235 I238:I239 I242 I244 I247:I248 I251 I253 I255:I256 I258 I262 I264 I266 I269 I272 I277 I280 I284 I287 I293 I295 I298" name="Oblast3"/>
    <protectedRange sqref="I151 I155 I159 I162 I166 I169 I172 I178 I184 I186 I188 I190 I192 I195 I199:I200" name="Oblast2"/>
    <protectedRange sqref="I92 I95 I98 I101 I104 I110 I113 I125 I128 I131 I134 I138:I139 I142 I145 I149" name="Oblast1"/>
  </protectedRanges>
  <autoFilter ref="C88:K313"/>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01"/>
  <sheetViews>
    <sheetView showGridLines="0" workbookViewId="0" topLeftCell="A1">
      <selection activeCell="E18" sqref="E18:H18"/>
    </sheetView>
  </sheetViews>
  <sheetFormatPr defaultColWidth="9.140625" defaultRowHeight="12"/>
  <cols>
    <col min="1" max="1" width="8.28125" style="148" customWidth="1"/>
    <col min="2" max="2" width="1.7109375" style="148" customWidth="1"/>
    <col min="3" max="3" width="4.140625" style="148" customWidth="1"/>
    <col min="4" max="4" width="4.28125" style="148" customWidth="1"/>
    <col min="5" max="5" width="17.140625" style="148" customWidth="1"/>
    <col min="6" max="6" width="100.8515625" style="148" customWidth="1"/>
    <col min="7" max="7" width="8.7109375" style="148" customWidth="1"/>
    <col min="8" max="8" width="11.140625" style="148" customWidth="1"/>
    <col min="9" max="9" width="14.140625" style="148" customWidth="1"/>
    <col min="10" max="10" width="23.421875" style="148" customWidth="1"/>
    <col min="11" max="11" width="15.421875" style="148" customWidth="1"/>
    <col min="12" max="12" width="9.28125" style="148" customWidth="1"/>
    <col min="13" max="13" width="10.8515625" style="148" hidden="1" customWidth="1"/>
    <col min="14" max="14" width="9.28125" style="148" hidden="1" customWidth="1"/>
    <col min="15" max="20" width="14.140625" style="148" hidden="1" customWidth="1"/>
    <col min="21" max="21" width="16.28125" style="148" hidden="1" customWidth="1"/>
    <col min="22" max="22" width="12.28125" style="148" customWidth="1"/>
    <col min="23" max="23" width="16.28125" style="148" customWidth="1"/>
    <col min="24" max="24" width="12.28125" style="148" customWidth="1"/>
    <col min="25" max="25" width="15.00390625" style="148" customWidth="1"/>
    <col min="26" max="26" width="11.00390625" style="148" customWidth="1"/>
    <col min="27" max="27" width="15.00390625" style="148" customWidth="1"/>
    <col min="28" max="28" width="16.28125" style="148" customWidth="1"/>
    <col min="29" max="29" width="11.00390625" style="148" customWidth="1"/>
    <col min="30" max="30" width="15.00390625" style="148" customWidth="1"/>
    <col min="31" max="31" width="16.28125" style="148" customWidth="1"/>
    <col min="32" max="43" width="9.28125" style="148" customWidth="1"/>
    <col min="44" max="65" width="9.28125" style="148" hidden="1" customWidth="1"/>
    <col min="66" max="16384" width="9.28125" style="148" customWidth="1"/>
  </cols>
  <sheetData>
    <row r="1" ht="12"/>
    <row r="2" spans="12:46" ht="36.95" customHeight="1">
      <c r="L2" s="320" t="s">
        <v>6</v>
      </c>
      <c r="M2" s="321"/>
      <c r="N2" s="321"/>
      <c r="O2" s="321"/>
      <c r="P2" s="321"/>
      <c r="Q2" s="321"/>
      <c r="R2" s="321"/>
      <c r="S2" s="321"/>
      <c r="T2" s="321"/>
      <c r="U2" s="321"/>
      <c r="V2" s="321"/>
      <c r="AT2" s="149" t="s">
        <v>84</v>
      </c>
    </row>
    <row r="3" spans="2:46" ht="6.95" customHeight="1">
      <c r="B3" s="151"/>
      <c r="C3" s="152"/>
      <c r="D3" s="152"/>
      <c r="E3" s="152"/>
      <c r="F3" s="152"/>
      <c r="G3" s="152"/>
      <c r="H3" s="152"/>
      <c r="I3" s="152"/>
      <c r="J3" s="152"/>
      <c r="K3" s="152"/>
      <c r="L3" s="153"/>
      <c r="AT3" s="149" t="s">
        <v>81</v>
      </c>
    </row>
    <row r="4" spans="2:46" ht="24.95" customHeight="1">
      <c r="B4" s="153"/>
      <c r="D4" s="154" t="s">
        <v>92</v>
      </c>
      <c r="L4" s="153"/>
      <c r="M4" s="155" t="s">
        <v>11</v>
      </c>
      <c r="AT4" s="149" t="s">
        <v>4</v>
      </c>
    </row>
    <row r="5" spans="2:12" ht="6.95" customHeight="1">
      <c r="B5" s="153"/>
      <c r="L5" s="153"/>
    </row>
    <row r="6" spans="2:12" ht="12" customHeight="1">
      <c r="B6" s="153"/>
      <c r="D6" s="156" t="s">
        <v>17</v>
      </c>
      <c r="L6" s="153"/>
    </row>
    <row r="7" spans="2:12" ht="16.5" customHeight="1">
      <c r="B7" s="153"/>
      <c r="E7" s="318" t="str">
        <f>'Rekapitulace stavby'!K6</f>
        <v>UL-ČNB_Přepojení vnitřní kanalizace na veřejnou kanalizaci s vyřazením MČOV</v>
      </c>
      <c r="F7" s="319"/>
      <c r="G7" s="319"/>
      <c r="H7" s="319"/>
      <c r="L7" s="153"/>
    </row>
    <row r="8" spans="2:12" s="158" customFormat="1" ht="12" customHeight="1">
      <c r="B8" s="157"/>
      <c r="D8" s="156" t="s">
        <v>101</v>
      </c>
      <c r="L8" s="157"/>
    </row>
    <row r="9" spans="2:12" s="158" customFormat="1" ht="36.95" customHeight="1">
      <c r="B9" s="157"/>
      <c r="E9" s="316" t="s">
        <v>545</v>
      </c>
      <c r="F9" s="317"/>
      <c r="G9" s="317"/>
      <c r="H9" s="317"/>
      <c r="L9" s="157"/>
    </row>
    <row r="10" spans="2:12" s="158" customFormat="1" ht="12">
      <c r="B10" s="157"/>
      <c r="L10" s="157"/>
    </row>
    <row r="11" spans="2:12" s="158" customFormat="1" ht="12" customHeight="1">
      <c r="B11" s="157"/>
      <c r="D11" s="156" t="s">
        <v>19</v>
      </c>
      <c r="F11" s="149" t="s">
        <v>3</v>
      </c>
      <c r="I11" s="156" t="s">
        <v>20</v>
      </c>
      <c r="J11" s="149" t="s">
        <v>3</v>
      </c>
      <c r="L11" s="157"/>
    </row>
    <row r="12" spans="2:12" s="158" customFormat="1" ht="12" customHeight="1">
      <c r="B12" s="157"/>
      <c r="D12" s="156" t="s">
        <v>21</v>
      </c>
      <c r="F12" s="149" t="s">
        <v>103</v>
      </c>
      <c r="I12" s="156" t="s">
        <v>23</v>
      </c>
      <c r="J12" s="159" t="str">
        <f>'Rekapitulace stavby'!AN8</f>
        <v>Vyplň údaj</v>
      </c>
      <c r="L12" s="157"/>
    </row>
    <row r="13" spans="2:12" s="158" customFormat="1" ht="10.9" customHeight="1">
      <c r="B13" s="157"/>
      <c r="L13" s="157"/>
    </row>
    <row r="14" spans="2:12" s="158" customFormat="1" ht="12" customHeight="1">
      <c r="B14" s="157"/>
      <c r="D14" s="156" t="s">
        <v>24</v>
      </c>
      <c r="I14" s="156" t="s">
        <v>25</v>
      </c>
      <c r="J14" s="149" t="str">
        <f>IF('Rekapitulace stavby'!AN10="","",'Rekapitulace stavby'!AN10)</f>
        <v/>
      </c>
      <c r="L14" s="157"/>
    </row>
    <row r="15" spans="2:12" s="158" customFormat="1" ht="18" customHeight="1">
      <c r="B15" s="157"/>
      <c r="E15" s="149" t="str">
        <f>IF('Rekapitulace stavby'!E11="","",'Rekapitulace stavby'!E11)</f>
        <v>Česká národní banka, Praha</v>
      </c>
      <c r="I15" s="156" t="s">
        <v>27</v>
      </c>
      <c r="J15" s="149" t="str">
        <f>IF('Rekapitulace stavby'!AN11="","",'Rekapitulace stavby'!AN11)</f>
        <v/>
      </c>
      <c r="L15" s="157"/>
    </row>
    <row r="16" spans="2:12" s="158" customFormat="1" ht="6.95" customHeight="1">
      <c r="B16" s="157"/>
      <c r="L16" s="157"/>
    </row>
    <row r="17" spans="2:12" s="158" customFormat="1" ht="12" customHeight="1">
      <c r="B17" s="157"/>
      <c r="D17" s="156" t="s">
        <v>28</v>
      </c>
      <c r="I17" s="156" t="s">
        <v>25</v>
      </c>
      <c r="J17" s="274" t="str">
        <f>'Rekapitulace stavby'!AN13</f>
        <v>Vyplň údaj</v>
      </c>
      <c r="L17" s="157"/>
    </row>
    <row r="18" spans="2:12" s="158" customFormat="1" ht="18" customHeight="1">
      <c r="B18" s="157"/>
      <c r="E18" s="322" t="str">
        <f>'Rekapitulace stavby'!E14</f>
        <v>Vyplň údaj</v>
      </c>
      <c r="F18" s="323"/>
      <c r="G18" s="323"/>
      <c r="H18" s="323"/>
      <c r="I18" s="156" t="s">
        <v>27</v>
      </c>
      <c r="J18" s="274" t="str">
        <f>'Rekapitulace stavby'!AN14</f>
        <v>Vyplň údaj</v>
      </c>
      <c r="L18" s="157"/>
    </row>
    <row r="19" spans="2:12" s="158" customFormat="1" ht="6.95" customHeight="1">
      <c r="B19" s="157"/>
      <c r="L19" s="157"/>
    </row>
    <row r="20" spans="2:12" s="158" customFormat="1" ht="12" customHeight="1">
      <c r="B20" s="157"/>
      <c r="D20" s="156" t="s">
        <v>30</v>
      </c>
      <c r="I20" s="156" t="s">
        <v>25</v>
      </c>
      <c r="J20" s="149" t="s">
        <v>3</v>
      </c>
      <c r="L20" s="157"/>
    </row>
    <row r="21" spans="2:12" s="158" customFormat="1" ht="18" customHeight="1">
      <c r="B21" s="157"/>
      <c r="E21" s="149" t="s">
        <v>31</v>
      </c>
      <c r="I21" s="156" t="s">
        <v>27</v>
      </c>
      <c r="J21" s="149" t="s">
        <v>3</v>
      </c>
      <c r="L21" s="157"/>
    </row>
    <row r="22" spans="2:12" s="158" customFormat="1" ht="6.95" customHeight="1">
      <c r="B22" s="157"/>
      <c r="L22" s="157"/>
    </row>
    <row r="23" spans="2:12" s="158" customFormat="1" ht="12" customHeight="1">
      <c r="B23" s="157"/>
      <c r="D23" s="156" t="s">
        <v>33</v>
      </c>
      <c r="I23" s="156" t="s">
        <v>25</v>
      </c>
      <c r="J23" s="149" t="s">
        <v>3</v>
      </c>
      <c r="L23" s="157"/>
    </row>
    <row r="24" spans="2:12" s="158" customFormat="1" ht="18" customHeight="1">
      <c r="B24" s="157"/>
      <c r="E24" s="149" t="s">
        <v>34</v>
      </c>
      <c r="I24" s="156" t="s">
        <v>27</v>
      </c>
      <c r="J24" s="149" t="s">
        <v>3</v>
      </c>
      <c r="L24" s="157"/>
    </row>
    <row r="25" spans="2:12" s="158" customFormat="1" ht="6.95" customHeight="1">
      <c r="B25" s="157"/>
      <c r="L25" s="157"/>
    </row>
    <row r="26" spans="2:12" s="158" customFormat="1" ht="12" customHeight="1">
      <c r="B26" s="157"/>
      <c r="D26" s="156" t="s">
        <v>35</v>
      </c>
      <c r="L26" s="157"/>
    </row>
    <row r="27" spans="2:12" s="162" customFormat="1" ht="16.5" customHeight="1">
      <c r="B27" s="161"/>
      <c r="E27" s="324" t="s">
        <v>3</v>
      </c>
      <c r="F27" s="324"/>
      <c r="G27" s="324"/>
      <c r="H27" s="324"/>
      <c r="L27" s="161"/>
    </row>
    <row r="28" spans="2:12" s="158" customFormat="1" ht="6.95" customHeight="1">
      <c r="B28" s="157"/>
      <c r="L28" s="157"/>
    </row>
    <row r="29" spans="2:12" s="158" customFormat="1" ht="6.95" customHeight="1">
      <c r="B29" s="157"/>
      <c r="D29" s="163"/>
      <c r="E29" s="163"/>
      <c r="F29" s="163"/>
      <c r="G29" s="163"/>
      <c r="H29" s="163"/>
      <c r="I29" s="163"/>
      <c r="J29" s="163"/>
      <c r="K29" s="163"/>
      <c r="L29" s="157"/>
    </row>
    <row r="30" spans="2:12" s="158" customFormat="1" ht="25.35" customHeight="1">
      <c r="B30" s="157"/>
      <c r="D30" s="164" t="s">
        <v>37</v>
      </c>
      <c r="J30" s="165">
        <f>ROUND(J83,2)</f>
        <v>0</v>
      </c>
      <c r="L30" s="157"/>
    </row>
    <row r="31" spans="2:12" s="158" customFormat="1" ht="6.95" customHeight="1">
      <c r="B31" s="157"/>
      <c r="D31" s="163"/>
      <c r="E31" s="163"/>
      <c r="F31" s="163"/>
      <c r="G31" s="163"/>
      <c r="H31" s="163"/>
      <c r="I31" s="163"/>
      <c r="J31" s="163"/>
      <c r="K31" s="163"/>
      <c r="L31" s="157"/>
    </row>
    <row r="32" spans="2:12" s="158" customFormat="1" ht="14.45" customHeight="1">
      <c r="B32" s="157"/>
      <c r="F32" s="166" t="s">
        <v>39</v>
      </c>
      <c r="I32" s="166" t="s">
        <v>38</v>
      </c>
      <c r="J32" s="166" t="s">
        <v>40</v>
      </c>
      <c r="L32" s="157"/>
    </row>
    <row r="33" spans="2:12" s="158" customFormat="1" ht="14.45" customHeight="1">
      <c r="B33" s="157"/>
      <c r="D33" s="156" t="s">
        <v>41</v>
      </c>
      <c r="E33" s="156" t="s">
        <v>42</v>
      </c>
      <c r="F33" s="167">
        <f>ROUND((SUM(BE83:BE100)),2)</f>
        <v>0</v>
      </c>
      <c r="I33" s="168">
        <v>0.21</v>
      </c>
      <c r="J33" s="167">
        <f>ROUND(((SUM(BE83:BE100))*I33),2)</f>
        <v>0</v>
      </c>
      <c r="L33" s="157"/>
    </row>
    <row r="34" spans="2:12" s="158" customFormat="1" ht="14.45" customHeight="1">
      <c r="B34" s="157"/>
      <c r="E34" s="156" t="s">
        <v>43</v>
      </c>
      <c r="F34" s="167">
        <f>ROUND((SUM(BF83:BF100)),2)</f>
        <v>0</v>
      </c>
      <c r="I34" s="168">
        <v>0.15</v>
      </c>
      <c r="J34" s="167">
        <f>ROUND(((SUM(BF83:BF100))*I34),2)</f>
        <v>0</v>
      </c>
      <c r="L34" s="157"/>
    </row>
    <row r="35" spans="2:12" s="158" customFormat="1" ht="14.45" customHeight="1" hidden="1">
      <c r="B35" s="157"/>
      <c r="E35" s="156" t="s">
        <v>44</v>
      </c>
      <c r="F35" s="167">
        <f>ROUND((SUM(BG83:BG100)),2)</f>
        <v>0</v>
      </c>
      <c r="I35" s="168">
        <v>0.21</v>
      </c>
      <c r="J35" s="167">
        <f>0</f>
        <v>0</v>
      </c>
      <c r="L35" s="157"/>
    </row>
    <row r="36" spans="2:12" s="158" customFormat="1" ht="14.45" customHeight="1" hidden="1">
      <c r="B36" s="157"/>
      <c r="E36" s="156" t="s">
        <v>45</v>
      </c>
      <c r="F36" s="167">
        <f>ROUND((SUM(BH83:BH100)),2)</f>
        <v>0</v>
      </c>
      <c r="I36" s="168">
        <v>0.15</v>
      </c>
      <c r="J36" s="167">
        <f>0</f>
        <v>0</v>
      </c>
      <c r="L36" s="157"/>
    </row>
    <row r="37" spans="2:12" s="158" customFormat="1" ht="14.45" customHeight="1" hidden="1">
      <c r="B37" s="157"/>
      <c r="E37" s="156" t="s">
        <v>46</v>
      </c>
      <c r="F37" s="167">
        <f>ROUND((SUM(BI83:BI100)),2)</f>
        <v>0</v>
      </c>
      <c r="I37" s="168">
        <v>0</v>
      </c>
      <c r="J37" s="167">
        <f>0</f>
        <v>0</v>
      </c>
      <c r="L37" s="157"/>
    </row>
    <row r="38" spans="2:12" s="158" customFormat="1" ht="6.95" customHeight="1">
      <c r="B38" s="157"/>
      <c r="L38" s="157"/>
    </row>
    <row r="39" spans="2:12" s="158" customFormat="1" ht="25.35" customHeight="1">
      <c r="B39" s="157"/>
      <c r="C39" s="169"/>
      <c r="D39" s="170" t="s">
        <v>47</v>
      </c>
      <c r="E39" s="171"/>
      <c r="F39" s="171"/>
      <c r="G39" s="172" t="s">
        <v>48</v>
      </c>
      <c r="H39" s="173" t="s">
        <v>49</v>
      </c>
      <c r="I39" s="171"/>
      <c r="J39" s="174">
        <f>SUM(J30:J37)</f>
        <v>0</v>
      </c>
      <c r="K39" s="175"/>
      <c r="L39" s="157"/>
    </row>
    <row r="40" spans="2:12" s="158" customFormat="1" ht="14.45" customHeight="1">
      <c r="B40" s="176"/>
      <c r="C40" s="177"/>
      <c r="D40" s="177"/>
      <c r="E40" s="177"/>
      <c r="F40" s="177"/>
      <c r="G40" s="177"/>
      <c r="H40" s="177"/>
      <c r="I40" s="177"/>
      <c r="J40" s="177"/>
      <c r="K40" s="177"/>
      <c r="L40" s="157"/>
    </row>
    <row r="44" spans="2:12" s="158" customFormat="1" ht="6.95" customHeight="1">
      <c r="B44" s="178"/>
      <c r="C44" s="179"/>
      <c r="D44" s="179"/>
      <c r="E44" s="179"/>
      <c r="F44" s="179"/>
      <c r="G44" s="179"/>
      <c r="H44" s="179"/>
      <c r="I44" s="179"/>
      <c r="J44" s="179"/>
      <c r="K44" s="179"/>
      <c r="L44" s="157"/>
    </row>
    <row r="45" spans="2:12" s="158" customFormat="1" ht="24.95" customHeight="1">
      <c r="B45" s="157"/>
      <c r="C45" s="154" t="s">
        <v>104</v>
      </c>
      <c r="L45" s="157"/>
    </row>
    <row r="46" spans="2:12" s="158" customFormat="1" ht="6.95" customHeight="1">
      <c r="B46" s="157"/>
      <c r="L46" s="157"/>
    </row>
    <row r="47" spans="2:12" s="158" customFormat="1" ht="12" customHeight="1">
      <c r="B47" s="157"/>
      <c r="C47" s="156" t="s">
        <v>17</v>
      </c>
      <c r="L47" s="157"/>
    </row>
    <row r="48" spans="2:12" s="158" customFormat="1" ht="16.5" customHeight="1">
      <c r="B48" s="157"/>
      <c r="E48" s="318" t="str">
        <f>E7</f>
        <v>UL-ČNB_Přepojení vnitřní kanalizace na veřejnou kanalizaci s vyřazením MČOV</v>
      </c>
      <c r="F48" s="319"/>
      <c r="G48" s="319"/>
      <c r="H48" s="319"/>
      <c r="L48" s="157"/>
    </row>
    <row r="49" spans="2:12" s="158" customFormat="1" ht="12" customHeight="1">
      <c r="B49" s="157"/>
      <c r="C49" s="156" t="s">
        <v>101</v>
      </c>
      <c r="L49" s="157"/>
    </row>
    <row r="50" spans="2:12" s="158" customFormat="1" ht="16.5" customHeight="1">
      <c r="B50" s="157"/>
      <c r="E50" s="316" t="str">
        <f>E9</f>
        <v>VON - Vedlejší a ostatní náklady</v>
      </c>
      <c r="F50" s="317"/>
      <c r="G50" s="317"/>
      <c r="H50" s="317"/>
      <c r="L50" s="157"/>
    </row>
    <row r="51" spans="2:12" s="158" customFormat="1" ht="6.95" customHeight="1">
      <c r="B51" s="157"/>
      <c r="L51" s="157"/>
    </row>
    <row r="52" spans="2:12" s="158" customFormat="1" ht="12" customHeight="1">
      <c r="B52" s="157"/>
      <c r="C52" s="156" t="s">
        <v>21</v>
      </c>
      <c r="F52" s="149" t="str">
        <f>F12</f>
        <v xml:space="preserve"> </v>
      </c>
      <c r="I52" s="156" t="s">
        <v>23</v>
      </c>
      <c r="J52" s="159" t="str">
        <f>IF(J12="","",J12)</f>
        <v>Vyplň údaj</v>
      </c>
      <c r="L52" s="157"/>
    </row>
    <row r="53" spans="2:12" s="158" customFormat="1" ht="6.95" customHeight="1">
      <c r="B53" s="157"/>
      <c r="L53" s="157"/>
    </row>
    <row r="54" spans="2:12" s="158" customFormat="1" ht="13.7" customHeight="1">
      <c r="B54" s="157"/>
      <c r="C54" s="156" t="s">
        <v>24</v>
      </c>
      <c r="F54" s="149" t="str">
        <f>E15</f>
        <v>Česká národní banka, Praha</v>
      </c>
      <c r="I54" s="156" t="s">
        <v>30</v>
      </c>
      <c r="J54" s="180" t="str">
        <f>E21</f>
        <v>AZ Consult spol. s r.o.</v>
      </c>
      <c r="L54" s="157"/>
    </row>
    <row r="55" spans="2:12" s="158" customFormat="1" ht="13.7" customHeight="1">
      <c r="B55" s="157"/>
      <c r="C55" s="156" t="s">
        <v>28</v>
      </c>
      <c r="F55" s="149" t="str">
        <f>IF(E18="","",E18)</f>
        <v>Vyplň údaj</v>
      </c>
      <c r="I55" s="156" t="s">
        <v>33</v>
      </c>
      <c r="J55" s="180" t="str">
        <f>E24</f>
        <v>Dagmar Sedláčková</v>
      </c>
      <c r="L55" s="157"/>
    </row>
    <row r="56" spans="2:12" s="158" customFormat="1" ht="10.35" customHeight="1">
      <c r="B56" s="157"/>
      <c r="L56" s="157"/>
    </row>
    <row r="57" spans="2:12" s="158" customFormat="1" ht="29.25" customHeight="1">
      <c r="B57" s="157"/>
      <c r="C57" s="181" t="s">
        <v>105</v>
      </c>
      <c r="D57" s="169"/>
      <c r="E57" s="169"/>
      <c r="F57" s="169"/>
      <c r="G57" s="169"/>
      <c r="H57" s="169"/>
      <c r="I57" s="169"/>
      <c r="J57" s="182" t="s">
        <v>106</v>
      </c>
      <c r="K57" s="169"/>
      <c r="L57" s="157"/>
    </row>
    <row r="58" spans="2:12" s="158" customFormat="1" ht="10.35" customHeight="1">
      <c r="B58" s="157"/>
      <c r="L58" s="157"/>
    </row>
    <row r="59" spans="2:47" s="158" customFormat="1" ht="22.9" customHeight="1">
      <c r="B59" s="157"/>
      <c r="C59" s="183" t="s">
        <v>69</v>
      </c>
      <c r="J59" s="165">
        <f>J83</f>
        <v>0</v>
      </c>
      <c r="L59" s="157"/>
      <c r="AU59" s="149" t="s">
        <v>107</v>
      </c>
    </row>
    <row r="60" spans="2:12" s="185" customFormat="1" ht="24.95" customHeight="1">
      <c r="B60" s="184"/>
      <c r="D60" s="186" t="s">
        <v>546</v>
      </c>
      <c r="E60" s="187"/>
      <c r="F60" s="187"/>
      <c r="G60" s="187"/>
      <c r="H60" s="187"/>
      <c r="I60" s="187"/>
      <c r="J60" s="188">
        <f>J84</f>
        <v>0</v>
      </c>
      <c r="L60" s="184"/>
    </row>
    <row r="61" spans="2:12" s="190" customFormat="1" ht="19.9" customHeight="1">
      <c r="B61" s="189"/>
      <c r="D61" s="191" t="s">
        <v>547</v>
      </c>
      <c r="E61" s="192"/>
      <c r="F61" s="192"/>
      <c r="G61" s="192"/>
      <c r="H61" s="192"/>
      <c r="I61" s="192"/>
      <c r="J61" s="193">
        <f>J85</f>
        <v>0</v>
      </c>
      <c r="L61" s="189"/>
    </row>
    <row r="62" spans="2:12" s="190" customFormat="1" ht="19.9" customHeight="1">
      <c r="B62" s="189"/>
      <c r="D62" s="191" t="s">
        <v>548</v>
      </c>
      <c r="E62" s="192"/>
      <c r="F62" s="192"/>
      <c r="G62" s="192"/>
      <c r="H62" s="192"/>
      <c r="I62" s="192"/>
      <c r="J62" s="193">
        <f>J93</f>
        <v>0</v>
      </c>
      <c r="L62" s="189"/>
    </row>
    <row r="63" spans="2:12" s="190" customFormat="1" ht="19.9" customHeight="1">
      <c r="B63" s="189"/>
      <c r="D63" s="191" t="s">
        <v>549</v>
      </c>
      <c r="E63" s="192"/>
      <c r="F63" s="192"/>
      <c r="G63" s="192"/>
      <c r="H63" s="192"/>
      <c r="I63" s="192"/>
      <c r="J63" s="193">
        <f>J99</f>
        <v>0</v>
      </c>
      <c r="L63" s="189"/>
    </row>
    <row r="64" spans="2:12" s="158" customFormat="1" ht="21.75" customHeight="1">
      <c r="B64" s="157"/>
      <c r="L64" s="157"/>
    </row>
    <row r="65" spans="2:12" s="158" customFormat="1" ht="6.95" customHeight="1">
      <c r="B65" s="176"/>
      <c r="C65" s="177"/>
      <c r="D65" s="177"/>
      <c r="E65" s="177"/>
      <c r="F65" s="177"/>
      <c r="G65" s="177"/>
      <c r="H65" s="177"/>
      <c r="I65" s="177"/>
      <c r="J65" s="177"/>
      <c r="K65" s="177"/>
      <c r="L65" s="157"/>
    </row>
    <row r="69" spans="2:12" s="158" customFormat="1" ht="6.95" customHeight="1">
      <c r="B69" s="178"/>
      <c r="C69" s="179"/>
      <c r="D69" s="179"/>
      <c r="E69" s="179"/>
      <c r="F69" s="179"/>
      <c r="G69" s="179"/>
      <c r="H69" s="179"/>
      <c r="I69" s="179"/>
      <c r="J69" s="179"/>
      <c r="K69" s="179"/>
      <c r="L69" s="157"/>
    </row>
    <row r="70" spans="2:12" s="158" customFormat="1" ht="24.95" customHeight="1">
      <c r="B70" s="157"/>
      <c r="C70" s="154" t="s">
        <v>118</v>
      </c>
      <c r="L70" s="157"/>
    </row>
    <row r="71" spans="2:12" s="158" customFormat="1" ht="6.95" customHeight="1">
      <c r="B71" s="157"/>
      <c r="L71" s="157"/>
    </row>
    <row r="72" spans="2:12" s="158" customFormat="1" ht="12" customHeight="1">
      <c r="B72" s="157"/>
      <c r="C72" s="156" t="s">
        <v>17</v>
      </c>
      <c r="L72" s="157"/>
    </row>
    <row r="73" spans="2:12" s="158" customFormat="1" ht="16.5" customHeight="1">
      <c r="B73" s="157"/>
      <c r="E73" s="318" t="str">
        <f>E7</f>
        <v>UL-ČNB_Přepojení vnitřní kanalizace na veřejnou kanalizaci s vyřazením MČOV</v>
      </c>
      <c r="F73" s="319"/>
      <c r="G73" s="319"/>
      <c r="H73" s="319"/>
      <c r="L73" s="157"/>
    </row>
    <row r="74" spans="2:12" s="158" customFormat="1" ht="12" customHeight="1">
      <c r="B74" s="157"/>
      <c r="C74" s="156" t="s">
        <v>101</v>
      </c>
      <c r="L74" s="157"/>
    </row>
    <row r="75" spans="2:12" s="158" customFormat="1" ht="16.5" customHeight="1">
      <c r="B75" s="157"/>
      <c r="E75" s="316" t="str">
        <f>E9</f>
        <v>VON - Vedlejší a ostatní náklady</v>
      </c>
      <c r="F75" s="317"/>
      <c r="G75" s="317"/>
      <c r="H75" s="317"/>
      <c r="L75" s="157"/>
    </row>
    <row r="76" spans="2:12" s="158" customFormat="1" ht="6.95" customHeight="1">
      <c r="B76" s="157"/>
      <c r="L76" s="157"/>
    </row>
    <row r="77" spans="2:12" s="158" customFormat="1" ht="12" customHeight="1">
      <c r="B77" s="157"/>
      <c r="C77" s="156" t="s">
        <v>21</v>
      </c>
      <c r="F77" s="149" t="str">
        <f>F12</f>
        <v xml:space="preserve"> </v>
      </c>
      <c r="I77" s="156" t="s">
        <v>23</v>
      </c>
      <c r="J77" s="159" t="str">
        <f>IF(J12="","",J12)</f>
        <v>Vyplň údaj</v>
      </c>
      <c r="L77" s="157"/>
    </row>
    <row r="78" spans="2:12" s="158" customFormat="1" ht="6.95" customHeight="1">
      <c r="B78" s="157"/>
      <c r="L78" s="157"/>
    </row>
    <row r="79" spans="2:12" s="158" customFormat="1" ht="13.7" customHeight="1">
      <c r="B79" s="157"/>
      <c r="C79" s="156" t="s">
        <v>24</v>
      </c>
      <c r="F79" s="149" t="str">
        <f>E15</f>
        <v>Česká národní banka, Praha</v>
      </c>
      <c r="I79" s="156" t="s">
        <v>30</v>
      </c>
      <c r="J79" s="180" t="str">
        <f>E21</f>
        <v>AZ Consult spol. s r.o.</v>
      </c>
      <c r="L79" s="157"/>
    </row>
    <row r="80" spans="2:12" s="158" customFormat="1" ht="13.7" customHeight="1">
      <c r="B80" s="157"/>
      <c r="C80" s="156" t="s">
        <v>28</v>
      </c>
      <c r="F80" s="149" t="str">
        <f>IF(E18="","",E18)</f>
        <v>Vyplň údaj</v>
      </c>
      <c r="I80" s="156" t="s">
        <v>33</v>
      </c>
      <c r="J80" s="180" t="str">
        <f>E24</f>
        <v>Dagmar Sedláčková</v>
      </c>
      <c r="L80" s="157"/>
    </row>
    <row r="81" spans="2:12" s="158" customFormat="1" ht="10.35" customHeight="1">
      <c r="B81" s="157"/>
      <c r="L81" s="157"/>
    </row>
    <row r="82" spans="2:20" s="201" customFormat="1" ht="29.25" customHeight="1">
      <c r="B82" s="194"/>
      <c r="C82" s="195" t="s">
        <v>119</v>
      </c>
      <c r="D82" s="196" t="s">
        <v>56</v>
      </c>
      <c r="E82" s="196" t="s">
        <v>52</v>
      </c>
      <c r="F82" s="196" t="s">
        <v>53</v>
      </c>
      <c r="G82" s="196" t="s">
        <v>120</v>
      </c>
      <c r="H82" s="196" t="s">
        <v>121</v>
      </c>
      <c r="I82" s="196" t="s">
        <v>122</v>
      </c>
      <c r="J82" s="196" t="s">
        <v>106</v>
      </c>
      <c r="K82" s="197" t="s">
        <v>123</v>
      </c>
      <c r="L82" s="194"/>
      <c r="M82" s="198" t="s">
        <v>3</v>
      </c>
      <c r="N82" s="199" t="s">
        <v>41</v>
      </c>
      <c r="O82" s="199" t="s">
        <v>124</v>
      </c>
      <c r="P82" s="199" t="s">
        <v>125</v>
      </c>
      <c r="Q82" s="199" t="s">
        <v>126</v>
      </c>
      <c r="R82" s="199" t="s">
        <v>127</v>
      </c>
      <c r="S82" s="199" t="s">
        <v>128</v>
      </c>
      <c r="T82" s="200" t="s">
        <v>129</v>
      </c>
    </row>
    <row r="83" spans="2:63" s="158" customFormat="1" ht="22.9" customHeight="1">
      <c r="B83" s="157"/>
      <c r="C83" s="202" t="s">
        <v>130</v>
      </c>
      <c r="J83" s="203">
        <f>BK83</f>
        <v>0</v>
      </c>
      <c r="L83" s="157"/>
      <c r="M83" s="204"/>
      <c r="N83" s="163"/>
      <c r="O83" s="163"/>
      <c r="P83" s="205">
        <f>P84</f>
        <v>0</v>
      </c>
      <c r="Q83" s="163"/>
      <c r="R83" s="205">
        <f>R84</f>
        <v>0</v>
      </c>
      <c r="S83" s="163"/>
      <c r="T83" s="206">
        <f>T84</f>
        <v>0</v>
      </c>
      <c r="AT83" s="149" t="s">
        <v>70</v>
      </c>
      <c r="AU83" s="149" t="s">
        <v>107</v>
      </c>
      <c r="BK83" s="207">
        <f>BK84</f>
        <v>0</v>
      </c>
    </row>
    <row r="84" spans="2:63" s="209" customFormat="1" ht="25.9" customHeight="1">
      <c r="B84" s="208"/>
      <c r="D84" s="210" t="s">
        <v>70</v>
      </c>
      <c r="E84" s="211" t="s">
        <v>550</v>
      </c>
      <c r="F84" s="211" t="s">
        <v>551</v>
      </c>
      <c r="J84" s="212">
        <f>BK84</f>
        <v>0</v>
      </c>
      <c r="L84" s="208"/>
      <c r="M84" s="213"/>
      <c r="N84" s="214"/>
      <c r="O84" s="214"/>
      <c r="P84" s="215">
        <f>P85+P93+P99</f>
        <v>0</v>
      </c>
      <c r="Q84" s="214"/>
      <c r="R84" s="215">
        <f>R85+R93+R99</f>
        <v>0</v>
      </c>
      <c r="S84" s="214"/>
      <c r="T84" s="216">
        <f>T85+T93+T99</f>
        <v>0</v>
      </c>
      <c r="AR84" s="210" t="s">
        <v>162</v>
      </c>
      <c r="AT84" s="217" t="s">
        <v>70</v>
      </c>
      <c r="AU84" s="217" t="s">
        <v>71</v>
      </c>
      <c r="AY84" s="210" t="s">
        <v>133</v>
      </c>
      <c r="BK84" s="218">
        <f>BK85+BK93+BK99</f>
        <v>0</v>
      </c>
    </row>
    <row r="85" spans="2:63" s="209" customFormat="1" ht="22.9" customHeight="1">
      <c r="B85" s="208"/>
      <c r="D85" s="210" t="s">
        <v>70</v>
      </c>
      <c r="E85" s="219" t="s">
        <v>552</v>
      </c>
      <c r="F85" s="219" t="s">
        <v>553</v>
      </c>
      <c r="J85" s="220">
        <f>BK85</f>
        <v>0</v>
      </c>
      <c r="L85" s="208"/>
      <c r="M85" s="213"/>
      <c r="N85" s="214"/>
      <c r="O85" s="214"/>
      <c r="P85" s="215">
        <f>SUM(P86:P92)</f>
        <v>0</v>
      </c>
      <c r="Q85" s="214"/>
      <c r="R85" s="215">
        <f>SUM(R86:R92)</f>
        <v>0</v>
      </c>
      <c r="S85" s="214"/>
      <c r="T85" s="216">
        <f>SUM(T86:T92)</f>
        <v>0</v>
      </c>
      <c r="AR85" s="210" t="s">
        <v>162</v>
      </c>
      <c r="AT85" s="217" t="s">
        <v>70</v>
      </c>
      <c r="AU85" s="217" t="s">
        <v>79</v>
      </c>
      <c r="AY85" s="210" t="s">
        <v>133</v>
      </c>
      <c r="BK85" s="218">
        <f>SUM(BK86:BK92)</f>
        <v>0</v>
      </c>
    </row>
    <row r="86" spans="2:65" s="158" customFormat="1" ht="16.5" customHeight="1">
      <c r="B86" s="157"/>
      <c r="C86" s="221" t="s">
        <v>79</v>
      </c>
      <c r="D86" s="221" t="s">
        <v>135</v>
      </c>
      <c r="E86" s="222" t="s">
        <v>554</v>
      </c>
      <c r="F86" s="223" t="s">
        <v>553</v>
      </c>
      <c r="G86" s="224" t="s">
        <v>555</v>
      </c>
      <c r="H86" s="225">
        <v>1</v>
      </c>
      <c r="I86" s="226"/>
      <c r="J86" s="227">
        <f>ROUND(I86*H86,2)</f>
        <v>0</v>
      </c>
      <c r="K86" s="223" t="s">
        <v>139</v>
      </c>
      <c r="L86" s="157"/>
      <c r="M86" s="228" t="s">
        <v>3</v>
      </c>
      <c r="N86" s="229" t="s">
        <v>42</v>
      </c>
      <c r="O86" s="230"/>
      <c r="P86" s="231">
        <f>O86*H86</f>
        <v>0</v>
      </c>
      <c r="Q86" s="231">
        <v>0</v>
      </c>
      <c r="R86" s="231">
        <f>Q86*H86</f>
        <v>0</v>
      </c>
      <c r="S86" s="231">
        <v>0</v>
      </c>
      <c r="T86" s="232">
        <f>S86*H86</f>
        <v>0</v>
      </c>
      <c r="AR86" s="149" t="s">
        <v>556</v>
      </c>
      <c r="AT86" s="149" t="s">
        <v>135</v>
      </c>
      <c r="AU86" s="149" t="s">
        <v>81</v>
      </c>
      <c r="AY86" s="149" t="s">
        <v>133</v>
      </c>
      <c r="BE86" s="233">
        <f>IF(N86="základní",J86,0)</f>
        <v>0</v>
      </c>
      <c r="BF86" s="233">
        <f>IF(N86="snížená",J86,0)</f>
        <v>0</v>
      </c>
      <c r="BG86" s="233">
        <f>IF(N86="zákl. přenesená",J86,0)</f>
        <v>0</v>
      </c>
      <c r="BH86" s="233">
        <f>IF(N86="sníž. přenesená",J86,0)</f>
        <v>0</v>
      </c>
      <c r="BI86" s="233">
        <f>IF(N86="nulová",J86,0)</f>
        <v>0</v>
      </c>
      <c r="BJ86" s="149" t="s">
        <v>79</v>
      </c>
      <c r="BK86" s="233">
        <f>ROUND(I86*H86,2)</f>
        <v>0</v>
      </c>
      <c r="BL86" s="149" t="s">
        <v>556</v>
      </c>
      <c r="BM86" s="149" t="s">
        <v>557</v>
      </c>
    </row>
    <row r="87" spans="2:51" s="255" customFormat="1" ht="12">
      <c r="B87" s="254"/>
      <c r="D87" s="234" t="s">
        <v>144</v>
      </c>
      <c r="E87" s="256" t="s">
        <v>3</v>
      </c>
      <c r="F87" s="257" t="s">
        <v>558</v>
      </c>
      <c r="H87" s="256" t="s">
        <v>3</v>
      </c>
      <c r="L87" s="254"/>
      <c r="M87" s="258"/>
      <c r="N87" s="259"/>
      <c r="O87" s="259"/>
      <c r="P87" s="259"/>
      <c r="Q87" s="259"/>
      <c r="R87" s="259"/>
      <c r="S87" s="259"/>
      <c r="T87" s="260"/>
      <c r="AT87" s="256" t="s">
        <v>144</v>
      </c>
      <c r="AU87" s="256" t="s">
        <v>81</v>
      </c>
      <c r="AV87" s="255" t="s">
        <v>79</v>
      </c>
      <c r="AW87" s="255" t="s">
        <v>32</v>
      </c>
      <c r="AX87" s="255" t="s">
        <v>71</v>
      </c>
      <c r="AY87" s="256" t="s">
        <v>133</v>
      </c>
    </row>
    <row r="88" spans="2:51" s="255" customFormat="1" ht="12">
      <c r="B88" s="254"/>
      <c r="D88" s="234" t="s">
        <v>144</v>
      </c>
      <c r="E88" s="256" t="s">
        <v>3</v>
      </c>
      <c r="F88" s="257" t="s">
        <v>559</v>
      </c>
      <c r="H88" s="256" t="s">
        <v>3</v>
      </c>
      <c r="L88" s="254"/>
      <c r="M88" s="258"/>
      <c r="N88" s="259"/>
      <c r="O88" s="259"/>
      <c r="P88" s="259"/>
      <c r="Q88" s="259"/>
      <c r="R88" s="259"/>
      <c r="S88" s="259"/>
      <c r="T88" s="260"/>
      <c r="AT88" s="256" t="s">
        <v>144</v>
      </c>
      <c r="AU88" s="256" t="s">
        <v>81</v>
      </c>
      <c r="AV88" s="255" t="s">
        <v>79</v>
      </c>
      <c r="AW88" s="255" t="s">
        <v>32</v>
      </c>
      <c r="AX88" s="255" t="s">
        <v>71</v>
      </c>
      <c r="AY88" s="256" t="s">
        <v>133</v>
      </c>
    </row>
    <row r="89" spans="2:51" s="255" customFormat="1" ht="12">
      <c r="B89" s="254"/>
      <c r="D89" s="234" t="s">
        <v>144</v>
      </c>
      <c r="E89" s="256" t="s">
        <v>3</v>
      </c>
      <c r="F89" s="257" t="s">
        <v>560</v>
      </c>
      <c r="H89" s="256" t="s">
        <v>3</v>
      </c>
      <c r="L89" s="254"/>
      <c r="M89" s="258"/>
      <c r="N89" s="259"/>
      <c r="O89" s="259"/>
      <c r="P89" s="259"/>
      <c r="Q89" s="259"/>
      <c r="R89" s="259"/>
      <c r="S89" s="259"/>
      <c r="T89" s="260"/>
      <c r="AT89" s="256" t="s">
        <v>144</v>
      </c>
      <c r="AU89" s="256" t="s">
        <v>81</v>
      </c>
      <c r="AV89" s="255" t="s">
        <v>79</v>
      </c>
      <c r="AW89" s="255" t="s">
        <v>32</v>
      </c>
      <c r="AX89" s="255" t="s">
        <v>71</v>
      </c>
      <c r="AY89" s="256" t="s">
        <v>133</v>
      </c>
    </row>
    <row r="90" spans="2:51" s="255" customFormat="1" ht="12">
      <c r="B90" s="254"/>
      <c r="D90" s="234" t="s">
        <v>144</v>
      </c>
      <c r="E90" s="256" t="s">
        <v>3</v>
      </c>
      <c r="F90" s="257" t="s">
        <v>561</v>
      </c>
      <c r="H90" s="256" t="s">
        <v>3</v>
      </c>
      <c r="L90" s="254"/>
      <c r="M90" s="258"/>
      <c r="N90" s="259"/>
      <c r="O90" s="259"/>
      <c r="P90" s="259"/>
      <c r="Q90" s="259"/>
      <c r="R90" s="259"/>
      <c r="S90" s="259"/>
      <c r="T90" s="260"/>
      <c r="AT90" s="256" t="s">
        <v>144</v>
      </c>
      <c r="AU90" s="256" t="s">
        <v>81</v>
      </c>
      <c r="AV90" s="255" t="s">
        <v>79</v>
      </c>
      <c r="AW90" s="255" t="s">
        <v>32</v>
      </c>
      <c r="AX90" s="255" t="s">
        <v>71</v>
      </c>
      <c r="AY90" s="256" t="s">
        <v>133</v>
      </c>
    </row>
    <row r="91" spans="2:51" s="255" customFormat="1" ht="12">
      <c r="B91" s="254"/>
      <c r="D91" s="234" t="s">
        <v>144</v>
      </c>
      <c r="E91" s="256" t="s">
        <v>3</v>
      </c>
      <c r="F91" s="257" t="s">
        <v>562</v>
      </c>
      <c r="H91" s="256" t="s">
        <v>3</v>
      </c>
      <c r="L91" s="254"/>
      <c r="M91" s="258"/>
      <c r="N91" s="259"/>
      <c r="O91" s="259"/>
      <c r="P91" s="259"/>
      <c r="Q91" s="259"/>
      <c r="R91" s="259"/>
      <c r="S91" s="259"/>
      <c r="T91" s="260"/>
      <c r="AT91" s="256" t="s">
        <v>144</v>
      </c>
      <c r="AU91" s="256" t="s">
        <v>81</v>
      </c>
      <c r="AV91" s="255" t="s">
        <v>79</v>
      </c>
      <c r="AW91" s="255" t="s">
        <v>32</v>
      </c>
      <c r="AX91" s="255" t="s">
        <v>71</v>
      </c>
      <c r="AY91" s="256" t="s">
        <v>133</v>
      </c>
    </row>
    <row r="92" spans="2:51" s="239" customFormat="1" ht="12">
      <c r="B92" s="238"/>
      <c r="D92" s="234" t="s">
        <v>144</v>
      </c>
      <c r="E92" s="240" t="s">
        <v>3</v>
      </c>
      <c r="F92" s="241" t="s">
        <v>79</v>
      </c>
      <c r="H92" s="242">
        <v>1</v>
      </c>
      <c r="L92" s="238"/>
      <c r="M92" s="243"/>
      <c r="N92" s="244"/>
      <c r="O92" s="244"/>
      <c r="P92" s="244"/>
      <c r="Q92" s="244"/>
      <c r="R92" s="244"/>
      <c r="S92" s="244"/>
      <c r="T92" s="245"/>
      <c r="AT92" s="240" t="s">
        <v>144</v>
      </c>
      <c r="AU92" s="240" t="s">
        <v>81</v>
      </c>
      <c r="AV92" s="239" t="s">
        <v>81</v>
      </c>
      <c r="AW92" s="239" t="s">
        <v>32</v>
      </c>
      <c r="AX92" s="239" t="s">
        <v>79</v>
      </c>
      <c r="AY92" s="240" t="s">
        <v>133</v>
      </c>
    </row>
    <row r="93" spans="2:63" s="209" customFormat="1" ht="22.9" customHeight="1">
      <c r="B93" s="208"/>
      <c r="D93" s="210" t="s">
        <v>70</v>
      </c>
      <c r="E93" s="219" t="s">
        <v>563</v>
      </c>
      <c r="F93" s="219" t="s">
        <v>564</v>
      </c>
      <c r="J93" s="220">
        <f>BK93</f>
        <v>0</v>
      </c>
      <c r="L93" s="208"/>
      <c r="M93" s="213"/>
      <c r="N93" s="214"/>
      <c r="O93" s="214"/>
      <c r="P93" s="215">
        <f>SUM(P94:P98)</f>
        <v>0</v>
      </c>
      <c r="Q93" s="214"/>
      <c r="R93" s="215">
        <f>SUM(R94:R98)</f>
        <v>0</v>
      </c>
      <c r="S93" s="214"/>
      <c r="T93" s="216">
        <f>SUM(T94:T98)</f>
        <v>0</v>
      </c>
      <c r="AR93" s="210" t="s">
        <v>162</v>
      </c>
      <c r="AT93" s="217" t="s">
        <v>70</v>
      </c>
      <c r="AU93" s="217" t="s">
        <v>79</v>
      </c>
      <c r="AY93" s="210" t="s">
        <v>133</v>
      </c>
      <c r="BK93" s="218">
        <f>SUM(BK94:BK98)</f>
        <v>0</v>
      </c>
    </row>
    <row r="94" spans="2:65" s="158" customFormat="1" ht="16.5" customHeight="1">
      <c r="B94" s="157"/>
      <c r="C94" s="221" t="s">
        <v>81</v>
      </c>
      <c r="D94" s="221" t="s">
        <v>135</v>
      </c>
      <c r="E94" s="222" t="s">
        <v>565</v>
      </c>
      <c r="F94" s="223" t="s">
        <v>564</v>
      </c>
      <c r="G94" s="224" t="s">
        <v>555</v>
      </c>
      <c r="H94" s="225">
        <v>1</v>
      </c>
      <c r="I94" s="226"/>
      <c r="J94" s="227">
        <f>ROUND(I94*H94,2)</f>
        <v>0</v>
      </c>
      <c r="K94" s="223" t="s">
        <v>139</v>
      </c>
      <c r="L94" s="157"/>
      <c r="M94" s="228" t="s">
        <v>3</v>
      </c>
      <c r="N94" s="229" t="s">
        <v>42</v>
      </c>
      <c r="O94" s="230"/>
      <c r="P94" s="231">
        <f>O94*H94</f>
        <v>0</v>
      </c>
      <c r="Q94" s="231">
        <v>0</v>
      </c>
      <c r="R94" s="231">
        <f>Q94*H94</f>
        <v>0</v>
      </c>
      <c r="S94" s="231">
        <v>0</v>
      </c>
      <c r="T94" s="232">
        <f>S94*H94</f>
        <v>0</v>
      </c>
      <c r="AR94" s="149" t="s">
        <v>556</v>
      </c>
      <c r="AT94" s="149" t="s">
        <v>135</v>
      </c>
      <c r="AU94" s="149" t="s">
        <v>81</v>
      </c>
      <c r="AY94" s="149" t="s">
        <v>133</v>
      </c>
      <c r="BE94" s="233">
        <f>IF(N94="základní",J94,0)</f>
        <v>0</v>
      </c>
      <c r="BF94" s="233">
        <f>IF(N94="snížená",J94,0)</f>
        <v>0</v>
      </c>
      <c r="BG94" s="233">
        <f>IF(N94="zákl. přenesená",J94,0)</f>
        <v>0</v>
      </c>
      <c r="BH94" s="233">
        <f>IF(N94="sníž. přenesená",J94,0)</f>
        <v>0</v>
      </c>
      <c r="BI94" s="233">
        <f>IF(N94="nulová",J94,0)</f>
        <v>0</v>
      </c>
      <c r="BJ94" s="149" t="s">
        <v>79</v>
      </c>
      <c r="BK94" s="233">
        <f>ROUND(I94*H94,2)</f>
        <v>0</v>
      </c>
      <c r="BL94" s="149" t="s">
        <v>556</v>
      </c>
      <c r="BM94" s="149" t="s">
        <v>566</v>
      </c>
    </row>
    <row r="95" spans="2:51" s="255" customFormat="1" ht="12">
      <c r="B95" s="254"/>
      <c r="D95" s="234" t="s">
        <v>144</v>
      </c>
      <c r="E95" s="256" t="s">
        <v>3</v>
      </c>
      <c r="F95" s="257" t="s">
        <v>567</v>
      </c>
      <c r="H95" s="256" t="s">
        <v>3</v>
      </c>
      <c r="L95" s="254"/>
      <c r="M95" s="258"/>
      <c r="N95" s="259"/>
      <c r="O95" s="259"/>
      <c r="P95" s="259"/>
      <c r="Q95" s="259"/>
      <c r="R95" s="259"/>
      <c r="S95" s="259"/>
      <c r="T95" s="260"/>
      <c r="AT95" s="256" t="s">
        <v>144</v>
      </c>
      <c r="AU95" s="256" t="s">
        <v>81</v>
      </c>
      <c r="AV95" s="255" t="s">
        <v>79</v>
      </c>
      <c r="AW95" s="255" t="s">
        <v>32</v>
      </c>
      <c r="AX95" s="255" t="s">
        <v>71</v>
      </c>
      <c r="AY95" s="256" t="s">
        <v>133</v>
      </c>
    </row>
    <row r="96" spans="2:51" s="255" customFormat="1" ht="12">
      <c r="B96" s="254"/>
      <c r="D96" s="234" t="s">
        <v>144</v>
      </c>
      <c r="E96" s="256" t="s">
        <v>3</v>
      </c>
      <c r="F96" s="257" t="s">
        <v>568</v>
      </c>
      <c r="H96" s="256" t="s">
        <v>3</v>
      </c>
      <c r="L96" s="254"/>
      <c r="M96" s="258"/>
      <c r="N96" s="259"/>
      <c r="O96" s="259"/>
      <c r="P96" s="259"/>
      <c r="Q96" s="259"/>
      <c r="R96" s="259"/>
      <c r="S96" s="259"/>
      <c r="T96" s="260"/>
      <c r="AT96" s="256" t="s">
        <v>144</v>
      </c>
      <c r="AU96" s="256" t="s">
        <v>81</v>
      </c>
      <c r="AV96" s="255" t="s">
        <v>79</v>
      </c>
      <c r="AW96" s="255" t="s">
        <v>32</v>
      </c>
      <c r="AX96" s="255" t="s">
        <v>71</v>
      </c>
      <c r="AY96" s="256" t="s">
        <v>133</v>
      </c>
    </row>
    <row r="97" spans="2:51" s="255" customFormat="1" ht="12">
      <c r="B97" s="254"/>
      <c r="D97" s="234" t="s">
        <v>144</v>
      </c>
      <c r="E97" s="256" t="s">
        <v>3</v>
      </c>
      <c r="F97" s="257" t="s">
        <v>569</v>
      </c>
      <c r="H97" s="256" t="s">
        <v>3</v>
      </c>
      <c r="L97" s="254"/>
      <c r="M97" s="258"/>
      <c r="N97" s="259"/>
      <c r="O97" s="259"/>
      <c r="P97" s="259"/>
      <c r="Q97" s="259"/>
      <c r="R97" s="259"/>
      <c r="S97" s="259"/>
      <c r="T97" s="260"/>
      <c r="AT97" s="256" t="s">
        <v>144</v>
      </c>
      <c r="AU97" s="256" t="s">
        <v>81</v>
      </c>
      <c r="AV97" s="255" t="s">
        <v>79</v>
      </c>
      <c r="AW97" s="255" t="s">
        <v>32</v>
      </c>
      <c r="AX97" s="255" t="s">
        <v>71</v>
      </c>
      <c r="AY97" s="256" t="s">
        <v>133</v>
      </c>
    </row>
    <row r="98" spans="2:51" s="239" customFormat="1" ht="12">
      <c r="B98" s="238"/>
      <c r="D98" s="234" t="s">
        <v>144</v>
      </c>
      <c r="E98" s="240" t="s">
        <v>3</v>
      </c>
      <c r="F98" s="241" t="s">
        <v>79</v>
      </c>
      <c r="H98" s="242">
        <v>1</v>
      </c>
      <c r="L98" s="238"/>
      <c r="M98" s="243"/>
      <c r="N98" s="244"/>
      <c r="O98" s="244"/>
      <c r="P98" s="244"/>
      <c r="Q98" s="244"/>
      <c r="R98" s="244"/>
      <c r="S98" s="244"/>
      <c r="T98" s="245"/>
      <c r="AT98" s="240" t="s">
        <v>144</v>
      </c>
      <c r="AU98" s="240" t="s">
        <v>81</v>
      </c>
      <c r="AV98" s="239" t="s">
        <v>81</v>
      </c>
      <c r="AW98" s="239" t="s">
        <v>32</v>
      </c>
      <c r="AX98" s="239" t="s">
        <v>79</v>
      </c>
      <c r="AY98" s="240" t="s">
        <v>133</v>
      </c>
    </row>
    <row r="99" spans="2:63" s="209" customFormat="1" ht="22.9" customHeight="1">
      <c r="B99" s="208"/>
      <c r="D99" s="210" t="s">
        <v>70</v>
      </c>
      <c r="E99" s="219" t="s">
        <v>570</v>
      </c>
      <c r="F99" s="219" t="s">
        <v>571</v>
      </c>
      <c r="J99" s="220">
        <f>BK99</f>
        <v>0</v>
      </c>
      <c r="L99" s="208"/>
      <c r="M99" s="213"/>
      <c r="N99" s="214"/>
      <c r="O99" s="214"/>
      <c r="P99" s="215">
        <f>P100</f>
        <v>0</v>
      </c>
      <c r="Q99" s="214"/>
      <c r="R99" s="215">
        <f>R100</f>
        <v>0</v>
      </c>
      <c r="S99" s="214"/>
      <c r="T99" s="216">
        <f>T100</f>
        <v>0</v>
      </c>
      <c r="AR99" s="210" t="s">
        <v>162</v>
      </c>
      <c r="AT99" s="217" t="s">
        <v>70</v>
      </c>
      <c r="AU99" s="217" t="s">
        <v>79</v>
      </c>
      <c r="AY99" s="210" t="s">
        <v>133</v>
      </c>
      <c r="BK99" s="218">
        <f>BK100</f>
        <v>0</v>
      </c>
    </row>
    <row r="100" spans="2:65" s="158" customFormat="1" ht="16.5" customHeight="1">
      <c r="B100" s="157"/>
      <c r="C100" s="221" t="s">
        <v>150</v>
      </c>
      <c r="D100" s="221" t="s">
        <v>135</v>
      </c>
      <c r="E100" s="222" t="s">
        <v>572</v>
      </c>
      <c r="F100" s="223" t="s">
        <v>573</v>
      </c>
      <c r="G100" s="224" t="s">
        <v>555</v>
      </c>
      <c r="H100" s="225">
        <v>1</v>
      </c>
      <c r="I100" s="226"/>
      <c r="J100" s="227">
        <f>ROUND(I100*H100,2)</f>
        <v>0</v>
      </c>
      <c r="K100" s="223" t="s">
        <v>3</v>
      </c>
      <c r="L100" s="157"/>
      <c r="M100" s="275" t="s">
        <v>3</v>
      </c>
      <c r="N100" s="276" t="s">
        <v>42</v>
      </c>
      <c r="O100" s="272"/>
      <c r="P100" s="277">
        <f>O100*H100</f>
        <v>0</v>
      </c>
      <c r="Q100" s="277">
        <v>0</v>
      </c>
      <c r="R100" s="277">
        <f>Q100*H100</f>
        <v>0</v>
      </c>
      <c r="S100" s="277">
        <v>0</v>
      </c>
      <c r="T100" s="278">
        <f>S100*H100</f>
        <v>0</v>
      </c>
      <c r="AR100" s="149" t="s">
        <v>556</v>
      </c>
      <c r="AT100" s="149" t="s">
        <v>135</v>
      </c>
      <c r="AU100" s="149" t="s">
        <v>81</v>
      </c>
      <c r="AY100" s="149" t="s">
        <v>133</v>
      </c>
      <c r="BE100" s="233">
        <f>IF(N100="základní",J100,0)</f>
        <v>0</v>
      </c>
      <c r="BF100" s="233">
        <f>IF(N100="snížená",J100,0)</f>
        <v>0</v>
      </c>
      <c r="BG100" s="233">
        <f>IF(N100="zákl. přenesená",J100,0)</f>
        <v>0</v>
      </c>
      <c r="BH100" s="233">
        <f>IF(N100="sníž. přenesená",J100,0)</f>
        <v>0</v>
      </c>
      <c r="BI100" s="233">
        <f>IF(N100="nulová",J100,0)</f>
        <v>0</v>
      </c>
      <c r="BJ100" s="149" t="s">
        <v>79</v>
      </c>
      <c r="BK100" s="233">
        <f>ROUND(I100*H100,2)</f>
        <v>0</v>
      </c>
      <c r="BL100" s="149" t="s">
        <v>556</v>
      </c>
      <c r="BM100" s="149" t="s">
        <v>574</v>
      </c>
    </row>
    <row r="101" spans="2:12" s="158" customFormat="1" ht="6.95" customHeight="1">
      <c r="B101" s="176"/>
      <c r="C101" s="177"/>
      <c r="D101" s="177"/>
      <c r="E101" s="177"/>
      <c r="F101" s="177"/>
      <c r="G101" s="177"/>
      <c r="H101" s="177"/>
      <c r="I101" s="177"/>
      <c r="J101" s="177"/>
      <c r="K101" s="177"/>
      <c r="L101" s="157"/>
    </row>
  </sheetData>
  <sheetProtection password="C772" sheet="1" objects="1" scenarios="1"/>
  <protectedRanges>
    <protectedRange sqref="I86 I94 I100" name="Oblast1"/>
  </protectedRanges>
  <autoFilter ref="C82:K100"/>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workbookViewId="0" topLeftCell="A1">
      <selection activeCell="C3" sqref="C3:J3"/>
    </sheetView>
  </sheetViews>
  <sheetFormatPr defaultColWidth="9.140625" defaultRowHeight="12"/>
  <cols>
    <col min="1" max="1" width="8.28125" style="69" customWidth="1"/>
    <col min="2" max="2" width="1.7109375" style="69" customWidth="1"/>
    <col min="3" max="4" width="5.00390625" style="69" customWidth="1"/>
    <col min="5" max="5" width="11.7109375" style="69" customWidth="1"/>
    <col min="6" max="6" width="9.140625" style="69" customWidth="1"/>
    <col min="7" max="7" width="5.00390625" style="69" customWidth="1"/>
    <col min="8" max="8" width="77.8515625" style="69" customWidth="1"/>
    <col min="9" max="10" width="20.00390625" style="69" customWidth="1"/>
    <col min="11" max="11" width="1.7109375" style="69" customWidth="1"/>
  </cols>
  <sheetData>
    <row r="1" ht="37.5" customHeight="1"/>
    <row r="2" spans="2:11" ht="7.5" customHeight="1">
      <c r="B2" s="70"/>
      <c r="C2" s="71"/>
      <c r="D2" s="71"/>
      <c r="E2" s="71"/>
      <c r="F2" s="71"/>
      <c r="G2" s="71"/>
      <c r="H2" s="71"/>
      <c r="I2" s="71"/>
      <c r="J2" s="71"/>
      <c r="K2" s="72"/>
    </row>
    <row r="3" spans="2:11" s="6" customFormat="1" ht="45" customHeight="1">
      <c r="B3" s="73"/>
      <c r="C3" s="329" t="s">
        <v>575</v>
      </c>
      <c r="D3" s="329"/>
      <c r="E3" s="329"/>
      <c r="F3" s="329"/>
      <c r="G3" s="329"/>
      <c r="H3" s="329"/>
      <c r="I3" s="329"/>
      <c r="J3" s="329"/>
      <c r="K3" s="74"/>
    </row>
    <row r="4" spans="2:11" ht="25.5" customHeight="1">
      <c r="B4" s="75"/>
      <c r="C4" s="328" t="s">
        <v>576</v>
      </c>
      <c r="D4" s="328"/>
      <c r="E4" s="328"/>
      <c r="F4" s="328"/>
      <c r="G4" s="328"/>
      <c r="H4" s="328"/>
      <c r="I4" s="328"/>
      <c r="J4" s="328"/>
      <c r="K4" s="76"/>
    </row>
    <row r="5" spans="2:11" ht="5.25" customHeight="1">
      <c r="B5" s="75"/>
      <c r="C5" s="77"/>
      <c r="D5" s="77"/>
      <c r="E5" s="77"/>
      <c r="F5" s="77"/>
      <c r="G5" s="77"/>
      <c r="H5" s="77"/>
      <c r="I5" s="77"/>
      <c r="J5" s="77"/>
      <c r="K5" s="76"/>
    </row>
    <row r="6" spans="2:11" ht="15" customHeight="1">
      <c r="B6" s="75"/>
      <c r="C6" s="325" t="s">
        <v>577</v>
      </c>
      <c r="D6" s="325"/>
      <c r="E6" s="325"/>
      <c r="F6" s="325"/>
      <c r="G6" s="325"/>
      <c r="H6" s="325"/>
      <c r="I6" s="325"/>
      <c r="J6" s="325"/>
      <c r="K6" s="76"/>
    </row>
    <row r="7" spans="2:11" ht="15" customHeight="1">
      <c r="B7" s="79"/>
      <c r="C7" s="325" t="s">
        <v>578</v>
      </c>
      <c r="D7" s="325"/>
      <c r="E7" s="325"/>
      <c r="F7" s="325"/>
      <c r="G7" s="325"/>
      <c r="H7" s="325"/>
      <c r="I7" s="325"/>
      <c r="J7" s="325"/>
      <c r="K7" s="76"/>
    </row>
    <row r="8" spans="2:11" ht="12.75" customHeight="1">
      <c r="B8" s="79"/>
      <c r="C8" s="78"/>
      <c r="D8" s="78"/>
      <c r="E8" s="78"/>
      <c r="F8" s="78"/>
      <c r="G8" s="78"/>
      <c r="H8" s="78"/>
      <c r="I8" s="78"/>
      <c r="J8" s="78"/>
      <c r="K8" s="76"/>
    </row>
    <row r="9" spans="2:11" ht="15" customHeight="1">
      <c r="B9" s="79"/>
      <c r="C9" s="325" t="s">
        <v>579</v>
      </c>
      <c r="D9" s="325"/>
      <c r="E9" s="325"/>
      <c r="F9" s="325"/>
      <c r="G9" s="325"/>
      <c r="H9" s="325"/>
      <c r="I9" s="325"/>
      <c r="J9" s="325"/>
      <c r="K9" s="76"/>
    </row>
    <row r="10" spans="2:11" ht="15" customHeight="1">
      <c r="B10" s="79"/>
      <c r="C10" s="78"/>
      <c r="D10" s="325" t="s">
        <v>580</v>
      </c>
      <c r="E10" s="325"/>
      <c r="F10" s="325"/>
      <c r="G10" s="325"/>
      <c r="H10" s="325"/>
      <c r="I10" s="325"/>
      <c r="J10" s="325"/>
      <c r="K10" s="76"/>
    </row>
    <row r="11" spans="2:11" ht="15" customHeight="1">
      <c r="B11" s="79"/>
      <c r="C11" s="80"/>
      <c r="D11" s="325" t="s">
        <v>581</v>
      </c>
      <c r="E11" s="325"/>
      <c r="F11" s="325"/>
      <c r="G11" s="325"/>
      <c r="H11" s="325"/>
      <c r="I11" s="325"/>
      <c r="J11" s="325"/>
      <c r="K11" s="76"/>
    </row>
    <row r="12" spans="2:11" ht="15" customHeight="1">
      <c r="B12" s="79"/>
      <c r="C12" s="80"/>
      <c r="D12" s="78"/>
      <c r="E12" s="78"/>
      <c r="F12" s="78"/>
      <c r="G12" s="78"/>
      <c r="H12" s="78"/>
      <c r="I12" s="78"/>
      <c r="J12" s="78"/>
      <c r="K12" s="76"/>
    </row>
    <row r="13" spans="2:11" ht="15" customHeight="1">
      <c r="B13" s="79"/>
      <c r="C13" s="80"/>
      <c r="D13" s="81" t="s">
        <v>582</v>
      </c>
      <c r="E13" s="78"/>
      <c r="F13" s="78"/>
      <c r="G13" s="78"/>
      <c r="H13" s="78"/>
      <c r="I13" s="78"/>
      <c r="J13" s="78"/>
      <c r="K13" s="76"/>
    </row>
    <row r="14" spans="2:11" ht="12.75" customHeight="1">
      <c r="B14" s="79"/>
      <c r="C14" s="80"/>
      <c r="D14" s="80"/>
      <c r="E14" s="80"/>
      <c r="F14" s="80"/>
      <c r="G14" s="80"/>
      <c r="H14" s="80"/>
      <c r="I14" s="80"/>
      <c r="J14" s="80"/>
      <c r="K14" s="76"/>
    </row>
    <row r="15" spans="2:11" ht="15" customHeight="1">
      <c r="B15" s="79"/>
      <c r="C15" s="80"/>
      <c r="D15" s="325" t="s">
        <v>583</v>
      </c>
      <c r="E15" s="325"/>
      <c r="F15" s="325"/>
      <c r="G15" s="325"/>
      <c r="H15" s="325"/>
      <c r="I15" s="325"/>
      <c r="J15" s="325"/>
      <c r="K15" s="76"/>
    </row>
    <row r="16" spans="2:11" ht="15" customHeight="1">
      <c r="B16" s="79"/>
      <c r="C16" s="80"/>
      <c r="D16" s="325" t="s">
        <v>584</v>
      </c>
      <c r="E16" s="325"/>
      <c r="F16" s="325"/>
      <c r="G16" s="325"/>
      <c r="H16" s="325"/>
      <c r="I16" s="325"/>
      <c r="J16" s="325"/>
      <c r="K16" s="76"/>
    </row>
    <row r="17" spans="2:11" ht="15" customHeight="1">
      <c r="B17" s="79"/>
      <c r="C17" s="80"/>
      <c r="D17" s="325" t="s">
        <v>585</v>
      </c>
      <c r="E17" s="325"/>
      <c r="F17" s="325"/>
      <c r="G17" s="325"/>
      <c r="H17" s="325"/>
      <c r="I17" s="325"/>
      <c r="J17" s="325"/>
      <c r="K17" s="76"/>
    </row>
    <row r="18" spans="2:11" ht="15" customHeight="1">
      <c r="B18" s="79"/>
      <c r="C18" s="80"/>
      <c r="D18" s="80"/>
      <c r="E18" s="82" t="s">
        <v>78</v>
      </c>
      <c r="F18" s="325" t="s">
        <v>586</v>
      </c>
      <c r="G18" s="325"/>
      <c r="H18" s="325"/>
      <c r="I18" s="325"/>
      <c r="J18" s="325"/>
      <c r="K18" s="76"/>
    </row>
    <row r="19" spans="2:11" ht="15" customHeight="1">
      <c r="B19" s="79"/>
      <c r="C19" s="80"/>
      <c r="D19" s="80"/>
      <c r="E19" s="82" t="s">
        <v>587</v>
      </c>
      <c r="F19" s="325" t="s">
        <v>588</v>
      </c>
      <c r="G19" s="325"/>
      <c r="H19" s="325"/>
      <c r="I19" s="325"/>
      <c r="J19" s="325"/>
      <c r="K19" s="76"/>
    </row>
    <row r="20" spans="2:11" ht="15" customHeight="1">
      <c r="B20" s="79"/>
      <c r="C20" s="80"/>
      <c r="D20" s="80"/>
      <c r="E20" s="82" t="s">
        <v>589</v>
      </c>
      <c r="F20" s="325" t="s">
        <v>590</v>
      </c>
      <c r="G20" s="325"/>
      <c r="H20" s="325"/>
      <c r="I20" s="325"/>
      <c r="J20" s="325"/>
      <c r="K20" s="76"/>
    </row>
    <row r="21" spans="2:11" ht="15" customHeight="1">
      <c r="B21" s="79"/>
      <c r="C21" s="80"/>
      <c r="D21" s="80"/>
      <c r="E21" s="82" t="s">
        <v>82</v>
      </c>
      <c r="F21" s="325" t="s">
        <v>83</v>
      </c>
      <c r="G21" s="325"/>
      <c r="H21" s="325"/>
      <c r="I21" s="325"/>
      <c r="J21" s="325"/>
      <c r="K21" s="76"/>
    </row>
    <row r="22" spans="2:11" ht="15" customHeight="1">
      <c r="B22" s="79"/>
      <c r="C22" s="80"/>
      <c r="D22" s="80"/>
      <c r="E22" s="82" t="s">
        <v>591</v>
      </c>
      <c r="F22" s="325" t="s">
        <v>592</v>
      </c>
      <c r="G22" s="325"/>
      <c r="H22" s="325"/>
      <c r="I22" s="325"/>
      <c r="J22" s="325"/>
      <c r="K22" s="76"/>
    </row>
    <row r="23" spans="2:11" ht="15" customHeight="1">
      <c r="B23" s="79"/>
      <c r="C23" s="80"/>
      <c r="D23" s="80"/>
      <c r="E23" s="82" t="s">
        <v>593</v>
      </c>
      <c r="F23" s="325" t="s">
        <v>594</v>
      </c>
      <c r="G23" s="325"/>
      <c r="H23" s="325"/>
      <c r="I23" s="325"/>
      <c r="J23" s="325"/>
      <c r="K23" s="76"/>
    </row>
    <row r="24" spans="2:11" ht="12.75" customHeight="1">
      <c r="B24" s="79"/>
      <c r="C24" s="80"/>
      <c r="D24" s="80"/>
      <c r="E24" s="80"/>
      <c r="F24" s="80"/>
      <c r="G24" s="80"/>
      <c r="H24" s="80"/>
      <c r="I24" s="80"/>
      <c r="J24" s="80"/>
      <c r="K24" s="76"/>
    </row>
    <row r="25" spans="2:11" ht="15" customHeight="1">
      <c r="B25" s="79"/>
      <c r="C25" s="325" t="s">
        <v>595</v>
      </c>
      <c r="D25" s="325"/>
      <c r="E25" s="325"/>
      <c r="F25" s="325"/>
      <c r="G25" s="325"/>
      <c r="H25" s="325"/>
      <c r="I25" s="325"/>
      <c r="J25" s="325"/>
      <c r="K25" s="76"/>
    </row>
    <row r="26" spans="2:11" ht="15" customHeight="1">
      <c r="B26" s="79"/>
      <c r="C26" s="325" t="s">
        <v>596</v>
      </c>
      <c r="D26" s="325"/>
      <c r="E26" s="325"/>
      <c r="F26" s="325"/>
      <c r="G26" s="325"/>
      <c r="H26" s="325"/>
      <c r="I26" s="325"/>
      <c r="J26" s="325"/>
      <c r="K26" s="76"/>
    </row>
    <row r="27" spans="2:11" ht="15" customHeight="1">
      <c r="B27" s="79"/>
      <c r="C27" s="78"/>
      <c r="D27" s="325" t="s">
        <v>597</v>
      </c>
      <c r="E27" s="325"/>
      <c r="F27" s="325"/>
      <c r="G27" s="325"/>
      <c r="H27" s="325"/>
      <c r="I27" s="325"/>
      <c r="J27" s="325"/>
      <c r="K27" s="76"/>
    </row>
    <row r="28" spans="2:11" ht="15" customHeight="1">
      <c r="B28" s="79"/>
      <c r="C28" s="80"/>
      <c r="D28" s="325" t="s">
        <v>598</v>
      </c>
      <c r="E28" s="325"/>
      <c r="F28" s="325"/>
      <c r="G28" s="325"/>
      <c r="H28" s="325"/>
      <c r="I28" s="325"/>
      <c r="J28" s="325"/>
      <c r="K28" s="76"/>
    </row>
    <row r="29" spans="2:11" ht="12.75" customHeight="1">
      <c r="B29" s="79"/>
      <c r="C29" s="80"/>
      <c r="D29" s="80"/>
      <c r="E29" s="80"/>
      <c r="F29" s="80"/>
      <c r="G29" s="80"/>
      <c r="H29" s="80"/>
      <c r="I29" s="80"/>
      <c r="J29" s="80"/>
      <c r="K29" s="76"/>
    </row>
    <row r="30" spans="2:11" ht="15" customHeight="1">
      <c r="B30" s="79"/>
      <c r="C30" s="80"/>
      <c r="D30" s="325" t="s">
        <v>599</v>
      </c>
      <c r="E30" s="325"/>
      <c r="F30" s="325"/>
      <c r="G30" s="325"/>
      <c r="H30" s="325"/>
      <c r="I30" s="325"/>
      <c r="J30" s="325"/>
      <c r="K30" s="76"/>
    </row>
    <row r="31" spans="2:11" ht="15" customHeight="1">
      <c r="B31" s="79"/>
      <c r="C31" s="80"/>
      <c r="D31" s="325" t="s">
        <v>600</v>
      </c>
      <c r="E31" s="325"/>
      <c r="F31" s="325"/>
      <c r="G31" s="325"/>
      <c r="H31" s="325"/>
      <c r="I31" s="325"/>
      <c r="J31" s="325"/>
      <c r="K31" s="76"/>
    </row>
    <row r="32" spans="2:11" ht="12.75" customHeight="1">
      <c r="B32" s="79"/>
      <c r="C32" s="80"/>
      <c r="D32" s="80"/>
      <c r="E32" s="80"/>
      <c r="F32" s="80"/>
      <c r="G32" s="80"/>
      <c r="H32" s="80"/>
      <c r="I32" s="80"/>
      <c r="J32" s="80"/>
      <c r="K32" s="76"/>
    </row>
    <row r="33" spans="2:11" ht="15" customHeight="1">
      <c r="B33" s="79"/>
      <c r="C33" s="80"/>
      <c r="D33" s="325" t="s">
        <v>601</v>
      </c>
      <c r="E33" s="325"/>
      <c r="F33" s="325"/>
      <c r="G33" s="325"/>
      <c r="H33" s="325"/>
      <c r="I33" s="325"/>
      <c r="J33" s="325"/>
      <c r="K33" s="76"/>
    </row>
    <row r="34" spans="2:11" ht="15" customHeight="1">
      <c r="B34" s="79"/>
      <c r="C34" s="80"/>
      <c r="D34" s="325" t="s">
        <v>602</v>
      </c>
      <c r="E34" s="325"/>
      <c r="F34" s="325"/>
      <c r="G34" s="325"/>
      <c r="H34" s="325"/>
      <c r="I34" s="325"/>
      <c r="J34" s="325"/>
      <c r="K34" s="76"/>
    </row>
    <row r="35" spans="2:11" ht="15" customHeight="1">
      <c r="B35" s="79"/>
      <c r="C35" s="80"/>
      <c r="D35" s="325" t="s">
        <v>603</v>
      </c>
      <c r="E35" s="325"/>
      <c r="F35" s="325"/>
      <c r="G35" s="325"/>
      <c r="H35" s="325"/>
      <c r="I35" s="325"/>
      <c r="J35" s="325"/>
      <c r="K35" s="76"/>
    </row>
    <row r="36" spans="2:11" ht="15" customHeight="1">
      <c r="B36" s="79"/>
      <c r="C36" s="80"/>
      <c r="D36" s="78"/>
      <c r="E36" s="81" t="s">
        <v>119</v>
      </c>
      <c r="F36" s="78"/>
      <c r="G36" s="325" t="s">
        <v>604</v>
      </c>
      <c r="H36" s="325"/>
      <c r="I36" s="325"/>
      <c r="J36" s="325"/>
      <c r="K36" s="76"/>
    </row>
    <row r="37" spans="2:11" ht="30.75" customHeight="1">
      <c r="B37" s="79"/>
      <c r="C37" s="80"/>
      <c r="D37" s="78"/>
      <c r="E37" s="81" t="s">
        <v>605</v>
      </c>
      <c r="F37" s="78"/>
      <c r="G37" s="325" t="s">
        <v>606</v>
      </c>
      <c r="H37" s="325"/>
      <c r="I37" s="325"/>
      <c r="J37" s="325"/>
      <c r="K37" s="76"/>
    </row>
    <row r="38" spans="2:11" ht="15" customHeight="1">
      <c r="B38" s="79"/>
      <c r="C38" s="80"/>
      <c r="D38" s="78"/>
      <c r="E38" s="81" t="s">
        <v>52</v>
      </c>
      <c r="F38" s="78"/>
      <c r="G38" s="325" t="s">
        <v>607</v>
      </c>
      <c r="H38" s="325"/>
      <c r="I38" s="325"/>
      <c r="J38" s="325"/>
      <c r="K38" s="76"/>
    </row>
    <row r="39" spans="2:11" ht="15" customHeight="1">
      <c r="B39" s="79"/>
      <c r="C39" s="80"/>
      <c r="D39" s="78"/>
      <c r="E39" s="81" t="s">
        <v>53</v>
      </c>
      <c r="F39" s="78"/>
      <c r="G39" s="325" t="s">
        <v>608</v>
      </c>
      <c r="H39" s="325"/>
      <c r="I39" s="325"/>
      <c r="J39" s="325"/>
      <c r="K39" s="76"/>
    </row>
    <row r="40" spans="2:11" ht="15" customHeight="1">
      <c r="B40" s="79"/>
      <c r="C40" s="80"/>
      <c r="D40" s="78"/>
      <c r="E40" s="81" t="s">
        <v>120</v>
      </c>
      <c r="F40" s="78"/>
      <c r="G40" s="325" t="s">
        <v>609</v>
      </c>
      <c r="H40" s="325"/>
      <c r="I40" s="325"/>
      <c r="J40" s="325"/>
      <c r="K40" s="76"/>
    </row>
    <row r="41" spans="2:11" ht="15" customHeight="1">
      <c r="B41" s="79"/>
      <c r="C41" s="80"/>
      <c r="D41" s="78"/>
      <c r="E41" s="81" t="s">
        <v>121</v>
      </c>
      <c r="F41" s="78"/>
      <c r="G41" s="325" t="s">
        <v>610</v>
      </c>
      <c r="H41" s="325"/>
      <c r="I41" s="325"/>
      <c r="J41" s="325"/>
      <c r="K41" s="76"/>
    </row>
    <row r="42" spans="2:11" ht="15" customHeight="1">
      <c r="B42" s="79"/>
      <c r="C42" s="80"/>
      <c r="D42" s="78"/>
      <c r="E42" s="81" t="s">
        <v>611</v>
      </c>
      <c r="F42" s="78"/>
      <c r="G42" s="325" t="s">
        <v>612</v>
      </c>
      <c r="H42" s="325"/>
      <c r="I42" s="325"/>
      <c r="J42" s="325"/>
      <c r="K42" s="76"/>
    </row>
    <row r="43" spans="2:11" ht="15" customHeight="1">
      <c r="B43" s="79"/>
      <c r="C43" s="80"/>
      <c r="D43" s="78"/>
      <c r="E43" s="81"/>
      <c r="F43" s="78"/>
      <c r="G43" s="325" t="s">
        <v>613</v>
      </c>
      <c r="H43" s="325"/>
      <c r="I43" s="325"/>
      <c r="J43" s="325"/>
      <c r="K43" s="76"/>
    </row>
    <row r="44" spans="2:11" ht="15" customHeight="1">
      <c r="B44" s="79"/>
      <c r="C44" s="80"/>
      <c r="D44" s="78"/>
      <c r="E44" s="81" t="s">
        <v>614</v>
      </c>
      <c r="F44" s="78"/>
      <c r="G44" s="325" t="s">
        <v>615</v>
      </c>
      <c r="H44" s="325"/>
      <c r="I44" s="325"/>
      <c r="J44" s="325"/>
      <c r="K44" s="76"/>
    </row>
    <row r="45" spans="2:11" ht="15" customHeight="1">
      <c r="B45" s="79"/>
      <c r="C45" s="80"/>
      <c r="D45" s="78"/>
      <c r="E45" s="81" t="s">
        <v>123</v>
      </c>
      <c r="F45" s="78"/>
      <c r="G45" s="325" t="s">
        <v>616</v>
      </c>
      <c r="H45" s="325"/>
      <c r="I45" s="325"/>
      <c r="J45" s="325"/>
      <c r="K45" s="76"/>
    </row>
    <row r="46" spans="2:11" ht="12.75" customHeight="1">
      <c r="B46" s="79"/>
      <c r="C46" s="80"/>
      <c r="D46" s="78"/>
      <c r="E46" s="78"/>
      <c r="F46" s="78"/>
      <c r="G46" s="78"/>
      <c r="H46" s="78"/>
      <c r="I46" s="78"/>
      <c r="J46" s="78"/>
      <c r="K46" s="76"/>
    </row>
    <row r="47" spans="2:11" ht="15" customHeight="1">
      <c r="B47" s="79"/>
      <c r="C47" s="80"/>
      <c r="D47" s="325" t="s">
        <v>617</v>
      </c>
      <c r="E47" s="325"/>
      <c r="F47" s="325"/>
      <c r="G47" s="325"/>
      <c r="H47" s="325"/>
      <c r="I47" s="325"/>
      <c r="J47" s="325"/>
      <c r="K47" s="76"/>
    </row>
    <row r="48" spans="2:11" ht="15" customHeight="1">
      <c r="B48" s="79"/>
      <c r="C48" s="80"/>
      <c r="D48" s="80"/>
      <c r="E48" s="325" t="s">
        <v>618</v>
      </c>
      <c r="F48" s="325"/>
      <c r="G48" s="325"/>
      <c r="H48" s="325"/>
      <c r="I48" s="325"/>
      <c r="J48" s="325"/>
      <c r="K48" s="76"/>
    </row>
    <row r="49" spans="2:11" ht="15" customHeight="1">
      <c r="B49" s="79"/>
      <c r="C49" s="80"/>
      <c r="D49" s="80"/>
      <c r="E49" s="325" t="s">
        <v>619</v>
      </c>
      <c r="F49" s="325"/>
      <c r="G49" s="325"/>
      <c r="H49" s="325"/>
      <c r="I49" s="325"/>
      <c r="J49" s="325"/>
      <c r="K49" s="76"/>
    </row>
    <row r="50" spans="2:11" ht="15" customHeight="1">
      <c r="B50" s="79"/>
      <c r="C50" s="80"/>
      <c r="D50" s="80"/>
      <c r="E50" s="325" t="s">
        <v>620</v>
      </c>
      <c r="F50" s="325"/>
      <c r="G50" s="325"/>
      <c r="H50" s="325"/>
      <c r="I50" s="325"/>
      <c r="J50" s="325"/>
      <c r="K50" s="76"/>
    </row>
    <row r="51" spans="2:11" ht="15" customHeight="1">
      <c r="B51" s="79"/>
      <c r="C51" s="80"/>
      <c r="D51" s="325" t="s">
        <v>621</v>
      </c>
      <c r="E51" s="325"/>
      <c r="F51" s="325"/>
      <c r="G51" s="325"/>
      <c r="H51" s="325"/>
      <c r="I51" s="325"/>
      <c r="J51" s="325"/>
      <c r="K51" s="76"/>
    </row>
    <row r="52" spans="2:11" ht="25.5" customHeight="1">
      <c r="B52" s="75"/>
      <c r="C52" s="328" t="s">
        <v>622</v>
      </c>
      <c r="D52" s="328"/>
      <c r="E52" s="328"/>
      <c r="F52" s="328"/>
      <c r="G52" s="328"/>
      <c r="H52" s="328"/>
      <c r="I52" s="328"/>
      <c r="J52" s="328"/>
      <c r="K52" s="76"/>
    </row>
    <row r="53" spans="2:11" ht="5.25" customHeight="1">
      <c r="B53" s="75"/>
      <c r="C53" s="77"/>
      <c r="D53" s="77"/>
      <c r="E53" s="77"/>
      <c r="F53" s="77"/>
      <c r="G53" s="77"/>
      <c r="H53" s="77"/>
      <c r="I53" s="77"/>
      <c r="J53" s="77"/>
      <c r="K53" s="76"/>
    </row>
    <row r="54" spans="2:11" ht="15" customHeight="1">
      <c r="B54" s="75"/>
      <c r="C54" s="325" t="s">
        <v>623</v>
      </c>
      <c r="D54" s="325"/>
      <c r="E54" s="325"/>
      <c r="F54" s="325"/>
      <c r="G54" s="325"/>
      <c r="H54" s="325"/>
      <c r="I54" s="325"/>
      <c r="J54" s="325"/>
      <c r="K54" s="76"/>
    </row>
    <row r="55" spans="2:11" ht="15" customHeight="1">
      <c r="B55" s="75"/>
      <c r="C55" s="325" t="s">
        <v>624</v>
      </c>
      <c r="D55" s="325"/>
      <c r="E55" s="325"/>
      <c r="F55" s="325"/>
      <c r="G55" s="325"/>
      <c r="H55" s="325"/>
      <c r="I55" s="325"/>
      <c r="J55" s="325"/>
      <c r="K55" s="76"/>
    </row>
    <row r="56" spans="2:11" ht="12.75" customHeight="1">
      <c r="B56" s="75"/>
      <c r="C56" s="78"/>
      <c r="D56" s="78"/>
      <c r="E56" s="78"/>
      <c r="F56" s="78"/>
      <c r="G56" s="78"/>
      <c r="H56" s="78"/>
      <c r="I56" s="78"/>
      <c r="J56" s="78"/>
      <c r="K56" s="76"/>
    </row>
    <row r="57" spans="2:11" ht="15" customHeight="1">
      <c r="B57" s="75"/>
      <c r="C57" s="325" t="s">
        <v>625</v>
      </c>
      <c r="D57" s="325"/>
      <c r="E57" s="325"/>
      <c r="F57" s="325"/>
      <c r="G57" s="325"/>
      <c r="H57" s="325"/>
      <c r="I57" s="325"/>
      <c r="J57" s="325"/>
      <c r="K57" s="76"/>
    </row>
    <row r="58" spans="2:11" ht="15" customHeight="1">
      <c r="B58" s="75"/>
      <c r="C58" s="80"/>
      <c r="D58" s="325" t="s">
        <v>626</v>
      </c>
      <c r="E58" s="325"/>
      <c r="F58" s="325"/>
      <c r="G58" s="325"/>
      <c r="H58" s="325"/>
      <c r="I58" s="325"/>
      <c r="J58" s="325"/>
      <c r="K58" s="76"/>
    </row>
    <row r="59" spans="2:11" ht="15" customHeight="1">
      <c r="B59" s="75"/>
      <c r="C59" s="80"/>
      <c r="D59" s="325" t="s">
        <v>627</v>
      </c>
      <c r="E59" s="325"/>
      <c r="F59" s="325"/>
      <c r="G59" s="325"/>
      <c r="H59" s="325"/>
      <c r="I59" s="325"/>
      <c r="J59" s="325"/>
      <c r="K59" s="76"/>
    </row>
    <row r="60" spans="2:11" ht="15" customHeight="1">
      <c r="B60" s="75"/>
      <c r="C60" s="80"/>
      <c r="D60" s="325" t="s">
        <v>628</v>
      </c>
      <c r="E60" s="325"/>
      <c r="F60" s="325"/>
      <c r="G60" s="325"/>
      <c r="H60" s="325"/>
      <c r="I60" s="325"/>
      <c r="J60" s="325"/>
      <c r="K60" s="76"/>
    </row>
    <row r="61" spans="2:11" ht="15" customHeight="1">
      <c r="B61" s="75"/>
      <c r="C61" s="80"/>
      <c r="D61" s="325" t="s">
        <v>629</v>
      </c>
      <c r="E61" s="325"/>
      <c r="F61" s="325"/>
      <c r="G61" s="325"/>
      <c r="H61" s="325"/>
      <c r="I61" s="325"/>
      <c r="J61" s="325"/>
      <c r="K61" s="76"/>
    </row>
    <row r="62" spans="2:11" ht="15" customHeight="1">
      <c r="B62" s="75"/>
      <c r="C62" s="80"/>
      <c r="D62" s="327" t="s">
        <v>630</v>
      </c>
      <c r="E62" s="327"/>
      <c r="F62" s="327"/>
      <c r="G62" s="327"/>
      <c r="H62" s="327"/>
      <c r="I62" s="327"/>
      <c r="J62" s="327"/>
      <c r="K62" s="76"/>
    </row>
    <row r="63" spans="2:11" ht="15" customHeight="1">
      <c r="B63" s="75"/>
      <c r="C63" s="80"/>
      <c r="D63" s="325" t="s">
        <v>631</v>
      </c>
      <c r="E63" s="325"/>
      <c r="F63" s="325"/>
      <c r="G63" s="325"/>
      <c r="H63" s="325"/>
      <c r="I63" s="325"/>
      <c r="J63" s="325"/>
      <c r="K63" s="76"/>
    </row>
    <row r="64" spans="2:11" ht="12.75" customHeight="1">
      <c r="B64" s="75"/>
      <c r="C64" s="80"/>
      <c r="D64" s="80"/>
      <c r="E64" s="83"/>
      <c r="F64" s="80"/>
      <c r="G64" s="80"/>
      <c r="H64" s="80"/>
      <c r="I64" s="80"/>
      <c r="J64" s="80"/>
      <c r="K64" s="76"/>
    </row>
    <row r="65" spans="2:11" ht="15" customHeight="1">
      <c r="B65" s="75"/>
      <c r="C65" s="80"/>
      <c r="D65" s="325" t="s">
        <v>632</v>
      </c>
      <c r="E65" s="325"/>
      <c r="F65" s="325"/>
      <c r="G65" s="325"/>
      <c r="H65" s="325"/>
      <c r="I65" s="325"/>
      <c r="J65" s="325"/>
      <c r="K65" s="76"/>
    </row>
    <row r="66" spans="2:11" ht="15" customHeight="1">
      <c r="B66" s="75"/>
      <c r="C66" s="80"/>
      <c r="D66" s="327" t="s">
        <v>633</v>
      </c>
      <c r="E66" s="327"/>
      <c r="F66" s="327"/>
      <c r="G66" s="327"/>
      <c r="H66" s="327"/>
      <c r="I66" s="327"/>
      <c r="J66" s="327"/>
      <c r="K66" s="76"/>
    </row>
    <row r="67" spans="2:11" ht="15" customHeight="1">
      <c r="B67" s="75"/>
      <c r="C67" s="80"/>
      <c r="D67" s="325" t="s">
        <v>634</v>
      </c>
      <c r="E67" s="325"/>
      <c r="F67" s="325"/>
      <c r="G67" s="325"/>
      <c r="H67" s="325"/>
      <c r="I67" s="325"/>
      <c r="J67" s="325"/>
      <c r="K67" s="76"/>
    </row>
    <row r="68" spans="2:11" ht="15" customHeight="1">
      <c r="B68" s="75"/>
      <c r="C68" s="80"/>
      <c r="D68" s="325" t="s">
        <v>635</v>
      </c>
      <c r="E68" s="325"/>
      <c r="F68" s="325"/>
      <c r="G68" s="325"/>
      <c r="H68" s="325"/>
      <c r="I68" s="325"/>
      <c r="J68" s="325"/>
      <c r="K68" s="76"/>
    </row>
    <row r="69" spans="2:11" ht="15" customHeight="1">
      <c r="B69" s="75"/>
      <c r="C69" s="80"/>
      <c r="D69" s="325" t="s">
        <v>636</v>
      </c>
      <c r="E69" s="325"/>
      <c r="F69" s="325"/>
      <c r="G69" s="325"/>
      <c r="H69" s="325"/>
      <c r="I69" s="325"/>
      <c r="J69" s="325"/>
      <c r="K69" s="76"/>
    </row>
    <row r="70" spans="2:11" ht="15" customHeight="1">
      <c r="B70" s="75"/>
      <c r="C70" s="80"/>
      <c r="D70" s="325" t="s">
        <v>637</v>
      </c>
      <c r="E70" s="325"/>
      <c r="F70" s="325"/>
      <c r="G70" s="325"/>
      <c r="H70" s="325"/>
      <c r="I70" s="325"/>
      <c r="J70" s="325"/>
      <c r="K70" s="76"/>
    </row>
    <row r="71" spans="2:11" ht="12.75" customHeight="1">
      <c r="B71" s="84"/>
      <c r="C71" s="85"/>
      <c r="D71" s="85"/>
      <c r="E71" s="85"/>
      <c r="F71" s="85"/>
      <c r="G71" s="85"/>
      <c r="H71" s="85"/>
      <c r="I71" s="85"/>
      <c r="J71" s="85"/>
      <c r="K71" s="86"/>
    </row>
    <row r="72" spans="2:11" ht="18.75" customHeight="1">
      <c r="B72" s="87"/>
      <c r="C72" s="87"/>
      <c r="D72" s="87"/>
      <c r="E72" s="87"/>
      <c r="F72" s="87"/>
      <c r="G72" s="87"/>
      <c r="H72" s="87"/>
      <c r="I72" s="87"/>
      <c r="J72" s="87"/>
      <c r="K72" s="88"/>
    </row>
    <row r="73" spans="2:11" ht="18.75" customHeight="1">
      <c r="B73" s="88"/>
      <c r="C73" s="88"/>
      <c r="D73" s="88"/>
      <c r="E73" s="88"/>
      <c r="F73" s="88"/>
      <c r="G73" s="88"/>
      <c r="H73" s="88"/>
      <c r="I73" s="88"/>
      <c r="J73" s="88"/>
      <c r="K73" s="88"/>
    </row>
    <row r="74" spans="2:11" ht="7.5" customHeight="1">
      <c r="B74" s="89"/>
      <c r="C74" s="90"/>
      <c r="D74" s="90"/>
      <c r="E74" s="90"/>
      <c r="F74" s="90"/>
      <c r="G74" s="90"/>
      <c r="H74" s="90"/>
      <c r="I74" s="90"/>
      <c r="J74" s="90"/>
      <c r="K74" s="91"/>
    </row>
    <row r="75" spans="2:11" ht="45" customHeight="1">
      <c r="B75" s="92"/>
      <c r="C75" s="326" t="s">
        <v>638</v>
      </c>
      <c r="D75" s="326"/>
      <c r="E75" s="326"/>
      <c r="F75" s="326"/>
      <c r="G75" s="326"/>
      <c r="H75" s="326"/>
      <c r="I75" s="326"/>
      <c r="J75" s="326"/>
      <c r="K75" s="93"/>
    </row>
    <row r="76" spans="2:11" ht="17.25" customHeight="1">
      <c r="B76" s="92"/>
      <c r="C76" s="94" t="s">
        <v>639</v>
      </c>
      <c r="D76" s="94"/>
      <c r="E76" s="94"/>
      <c r="F76" s="94" t="s">
        <v>640</v>
      </c>
      <c r="G76" s="95"/>
      <c r="H76" s="94" t="s">
        <v>53</v>
      </c>
      <c r="I76" s="94" t="s">
        <v>56</v>
      </c>
      <c r="J76" s="94" t="s">
        <v>641</v>
      </c>
      <c r="K76" s="93"/>
    </row>
    <row r="77" spans="2:11" ht="17.25" customHeight="1">
      <c r="B77" s="92"/>
      <c r="C77" s="96" t="s">
        <v>642</v>
      </c>
      <c r="D77" s="96"/>
      <c r="E77" s="96"/>
      <c r="F77" s="97" t="s">
        <v>643</v>
      </c>
      <c r="G77" s="98"/>
      <c r="H77" s="96"/>
      <c r="I77" s="96"/>
      <c r="J77" s="96" t="s">
        <v>644</v>
      </c>
      <c r="K77" s="93"/>
    </row>
    <row r="78" spans="2:11" ht="5.25" customHeight="1">
      <c r="B78" s="92"/>
      <c r="C78" s="99"/>
      <c r="D78" s="99"/>
      <c r="E78" s="99"/>
      <c r="F78" s="99"/>
      <c r="G78" s="100"/>
      <c r="H78" s="99"/>
      <c r="I78" s="99"/>
      <c r="J78" s="99"/>
      <c r="K78" s="93"/>
    </row>
    <row r="79" spans="2:11" ht="15" customHeight="1">
      <c r="B79" s="92"/>
      <c r="C79" s="81" t="s">
        <v>52</v>
      </c>
      <c r="D79" s="99"/>
      <c r="E79" s="99"/>
      <c r="F79" s="101" t="s">
        <v>645</v>
      </c>
      <c r="G79" s="100"/>
      <c r="H79" s="81" t="s">
        <v>646</v>
      </c>
      <c r="I79" s="81" t="s">
        <v>647</v>
      </c>
      <c r="J79" s="81">
        <v>20</v>
      </c>
      <c r="K79" s="93"/>
    </row>
    <row r="80" spans="2:11" ht="15" customHeight="1">
      <c r="B80" s="92"/>
      <c r="C80" s="81" t="s">
        <v>648</v>
      </c>
      <c r="D80" s="81"/>
      <c r="E80" s="81"/>
      <c r="F80" s="101" t="s">
        <v>645</v>
      </c>
      <c r="G80" s="100"/>
      <c r="H80" s="81" t="s">
        <v>649</v>
      </c>
      <c r="I80" s="81" t="s">
        <v>647</v>
      </c>
      <c r="J80" s="81">
        <v>120</v>
      </c>
      <c r="K80" s="93"/>
    </row>
    <row r="81" spans="2:11" ht="15" customHeight="1">
      <c r="B81" s="102"/>
      <c r="C81" s="81" t="s">
        <v>650</v>
      </c>
      <c r="D81" s="81"/>
      <c r="E81" s="81"/>
      <c r="F81" s="101" t="s">
        <v>651</v>
      </c>
      <c r="G81" s="100"/>
      <c r="H81" s="81" t="s">
        <v>652</v>
      </c>
      <c r="I81" s="81" t="s">
        <v>647</v>
      </c>
      <c r="J81" s="81">
        <v>50</v>
      </c>
      <c r="K81" s="93"/>
    </row>
    <row r="82" spans="2:11" ht="15" customHeight="1">
      <c r="B82" s="102"/>
      <c r="C82" s="81" t="s">
        <v>653</v>
      </c>
      <c r="D82" s="81"/>
      <c r="E82" s="81"/>
      <c r="F82" s="101" t="s">
        <v>645</v>
      </c>
      <c r="G82" s="100"/>
      <c r="H82" s="81" t="s">
        <v>654</v>
      </c>
      <c r="I82" s="81" t="s">
        <v>655</v>
      </c>
      <c r="J82" s="81"/>
      <c r="K82" s="93"/>
    </row>
    <row r="83" spans="2:11" ht="15" customHeight="1">
      <c r="B83" s="102"/>
      <c r="C83" s="103" t="s">
        <v>656</v>
      </c>
      <c r="D83" s="103"/>
      <c r="E83" s="103"/>
      <c r="F83" s="104" t="s">
        <v>651</v>
      </c>
      <c r="G83" s="103"/>
      <c r="H83" s="103" t="s">
        <v>657</v>
      </c>
      <c r="I83" s="103" t="s">
        <v>647</v>
      </c>
      <c r="J83" s="103">
        <v>15</v>
      </c>
      <c r="K83" s="93"/>
    </row>
    <row r="84" spans="2:11" ht="15" customHeight="1">
      <c r="B84" s="102"/>
      <c r="C84" s="103" t="s">
        <v>658</v>
      </c>
      <c r="D84" s="103"/>
      <c r="E84" s="103"/>
      <c r="F84" s="104" t="s">
        <v>651</v>
      </c>
      <c r="G84" s="103"/>
      <c r="H84" s="103" t="s">
        <v>659</v>
      </c>
      <c r="I84" s="103" t="s">
        <v>647</v>
      </c>
      <c r="J84" s="103">
        <v>15</v>
      </c>
      <c r="K84" s="93"/>
    </row>
    <row r="85" spans="2:11" ht="15" customHeight="1">
      <c r="B85" s="102"/>
      <c r="C85" s="103" t="s">
        <v>660</v>
      </c>
      <c r="D85" s="103"/>
      <c r="E85" s="103"/>
      <c r="F85" s="104" t="s">
        <v>651</v>
      </c>
      <c r="G85" s="103"/>
      <c r="H85" s="103" t="s">
        <v>661</v>
      </c>
      <c r="I85" s="103" t="s">
        <v>647</v>
      </c>
      <c r="J85" s="103">
        <v>20</v>
      </c>
      <c r="K85" s="93"/>
    </row>
    <row r="86" spans="2:11" ht="15" customHeight="1">
      <c r="B86" s="102"/>
      <c r="C86" s="103" t="s">
        <v>662</v>
      </c>
      <c r="D86" s="103"/>
      <c r="E86" s="103"/>
      <c r="F86" s="104" t="s">
        <v>651</v>
      </c>
      <c r="G86" s="103"/>
      <c r="H86" s="103" t="s">
        <v>663</v>
      </c>
      <c r="I86" s="103" t="s">
        <v>647</v>
      </c>
      <c r="J86" s="103">
        <v>20</v>
      </c>
      <c r="K86" s="93"/>
    </row>
    <row r="87" spans="2:11" ht="15" customHeight="1">
      <c r="B87" s="102"/>
      <c r="C87" s="81" t="s">
        <v>664</v>
      </c>
      <c r="D87" s="81"/>
      <c r="E87" s="81"/>
      <c r="F87" s="101" t="s">
        <v>651</v>
      </c>
      <c r="G87" s="100"/>
      <c r="H87" s="81" t="s">
        <v>665</v>
      </c>
      <c r="I87" s="81" t="s">
        <v>647</v>
      </c>
      <c r="J87" s="81">
        <v>50</v>
      </c>
      <c r="K87" s="93"/>
    </row>
    <row r="88" spans="2:11" ht="15" customHeight="1">
      <c r="B88" s="102"/>
      <c r="C88" s="81" t="s">
        <v>666</v>
      </c>
      <c r="D88" s="81"/>
      <c r="E88" s="81"/>
      <c r="F88" s="101" t="s">
        <v>651</v>
      </c>
      <c r="G88" s="100"/>
      <c r="H88" s="81" t="s">
        <v>667</v>
      </c>
      <c r="I88" s="81" t="s">
        <v>647</v>
      </c>
      <c r="J88" s="81">
        <v>20</v>
      </c>
      <c r="K88" s="93"/>
    </row>
    <row r="89" spans="2:11" ht="15" customHeight="1">
      <c r="B89" s="102"/>
      <c r="C89" s="81" t="s">
        <v>668</v>
      </c>
      <c r="D89" s="81"/>
      <c r="E89" s="81"/>
      <c r="F89" s="101" t="s">
        <v>651</v>
      </c>
      <c r="G89" s="100"/>
      <c r="H89" s="81" t="s">
        <v>669</v>
      </c>
      <c r="I89" s="81" t="s">
        <v>647</v>
      </c>
      <c r="J89" s="81">
        <v>20</v>
      </c>
      <c r="K89" s="93"/>
    </row>
    <row r="90" spans="2:11" ht="15" customHeight="1">
      <c r="B90" s="102"/>
      <c r="C90" s="81" t="s">
        <v>670</v>
      </c>
      <c r="D90" s="81"/>
      <c r="E90" s="81"/>
      <c r="F90" s="101" t="s">
        <v>651</v>
      </c>
      <c r="G90" s="100"/>
      <c r="H90" s="81" t="s">
        <v>671</v>
      </c>
      <c r="I90" s="81" t="s">
        <v>647</v>
      </c>
      <c r="J90" s="81">
        <v>50</v>
      </c>
      <c r="K90" s="93"/>
    </row>
    <row r="91" spans="2:11" ht="15" customHeight="1">
      <c r="B91" s="102"/>
      <c r="C91" s="81" t="s">
        <v>672</v>
      </c>
      <c r="D91" s="81"/>
      <c r="E91" s="81"/>
      <c r="F91" s="101" t="s">
        <v>651</v>
      </c>
      <c r="G91" s="100"/>
      <c r="H91" s="81" t="s">
        <v>672</v>
      </c>
      <c r="I91" s="81" t="s">
        <v>647</v>
      </c>
      <c r="J91" s="81">
        <v>50</v>
      </c>
      <c r="K91" s="93"/>
    </row>
    <row r="92" spans="2:11" ht="15" customHeight="1">
      <c r="B92" s="102"/>
      <c r="C92" s="81" t="s">
        <v>673</v>
      </c>
      <c r="D92" s="81"/>
      <c r="E92" s="81"/>
      <c r="F92" s="101" t="s">
        <v>651</v>
      </c>
      <c r="G92" s="100"/>
      <c r="H92" s="81" t="s">
        <v>674</v>
      </c>
      <c r="I92" s="81" t="s">
        <v>647</v>
      </c>
      <c r="J92" s="81">
        <v>255</v>
      </c>
      <c r="K92" s="93"/>
    </row>
    <row r="93" spans="2:11" ht="15" customHeight="1">
      <c r="B93" s="102"/>
      <c r="C93" s="81" t="s">
        <v>675</v>
      </c>
      <c r="D93" s="81"/>
      <c r="E93" s="81"/>
      <c r="F93" s="101" t="s">
        <v>645</v>
      </c>
      <c r="G93" s="100"/>
      <c r="H93" s="81" t="s">
        <v>676</v>
      </c>
      <c r="I93" s="81" t="s">
        <v>677</v>
      </c>
      <c r="J93" s="81"/>
      <c r="K93" s="93"/>
    </row>
    <row r="94" spans="2:11" ht="15" customHeight="1">
      <c r="B94" s="102"/>
      <c r="C94" s="81" t="s">
        <v>678</v>
      </c>
      <c r="D94" s="81"/>
      <c r="E94" s="81"/>
      <c r="F94" s="101" t="s">
        <v>645</v>
      </c>
      <c r="G94" s="100"/>
      <c r="H94" s="81" t="s">
        <v>679</v>
      </c>
      <c r="I94" s="81" t="s">
        <v>680</v>
      </c>
      <c r="J94" s="81"/>
      <c r="K94" s="93"/>
    </row>
    <row r="95" spans="2:11" ht="15" customHeight="1">
      <c r="B95" s="102"/>
      <c r="C95" s="81" t="s">
        <v>681</v>
      </c>
      <c r="D95" s="81"/>
      <c r="E95" s="81"/>
      <c r="F95" s="101" t="s">
        <v>645</v>
      </c>
      <c r="G95" s="100"/>
      <c r="H95" s="81" t="s">
        <v>681</v>
      </c>
      <c r="I95" s="81" t="s">
        <v>680</v>
      </c>
      <c r="J95" s="81"/>
      <c r="K95" s="93"/>
    </row>
    <row r="96" spans="2:11" ht="15" customHeight="1">
      <c r="B96" s="102"/>
      <c r="C96" s="81" t="s">
        <v>37</v>
      </c>
      <c r="D96" s="81"/>
      <c r="E96" s="81"/>
      <c r="F96" s="101" t="s">
        <v>645</v>
      </c>
      <c r="G96" s="100"/>
      <c r="H96" s="81" t="s">
        <v>682</v>
      </c>
      <c r="I96" s="81" t="s">
        <v>680</v>
      </c>
      <c r="J96" s="81"/>
      <c r="K96" s="93"/>
    </row>
    <row r="97" spans="2:11" ht="15" customHeight="1">
      <c r="B97" s="102"/>
      <c r="C97" s="81" t="s">
        <v>47</v>
      </c>
      <c r="D97" s="81"/>
      <c r="E97" s="81"/>
      <c r="F97" s="101" t="s">
        <v>645</v>
      </c>
      <c r="G97" s="100"/>
      <c r="H97" s="81" t="s">
        <v>683</v>
      </c>
      <c r="I97" s="81" t="s">
        <v>680</v>
      </c>
      <c r="J97" s="81"/>
      <c r="K97" s="93"/>
    </row>
    <row r="98" spans="2:11" ht="15" customHeight="1">
      <c r="B98" s="105"/>
      <c r="C98" s="106"/>
      <c r="D98" s="106"/>
      <c r="E98" s="106"/>
      <c r="F98" s="106"/>
      <c r="G98" s="106"/>
      <c r="H98" s="106"/>
      <c r="I98" s="106"/>
      <c r="J98" s="106"/>
      <c r="K98" s="107"/>
    </row>
    <row r="99" spans="2:11" ht="18.75" customHeight="1">
      <c r="B99" s="108"/>
      <c r="C99" s="109"/>
      <c r="D99" s="109"/>
      <c r="E99" s="109"/>
      <c r="F99" s="109"/>
      <c r="G99" s="109"/>
      <c r="H99" s="109"/>
      <c r="I99" s="109"/>
      <c r="J99" s="109"/>
      <c r="K99" s="108"/>
    </row>
    <row r="100" spans="2:11" ht="18.75" customHeight="1">
      <c r="B100" s="88"/>
      <c r="C100" s="88"/>
      <c r="D100" s="88"/>
      <c r="E100" s="88"/>
      <c r="F100" s="88"/>
      <c r="G100" s="88"/>
      <c r="H100" s="88"/>
      <c r="I100" s="88"/>
      <c r="J100" s="88"/>
      <c r="K100" s="88"/>
    </row>
    <row r="101" spans="2:11" ht="7.5" customHeight="1">
      <c r="B101" s="89"/>
      <c r="C101" s="90"/>
      <c r="D101" s="90"/>
      <c r="E101" s="90"/>
      <c r="F101" s="90"/>
      <c r="G101" s="90"/>
      <c r="H101" s="90"/>
      <c r="I101" s="90"/>
      <c r="J101" s="90"/>
      <c r="K101" s="91"/>
    </row>
    <row r="102" spans="2:11" ht="45" customHeight="1">
      <c r="B102" s="92"/>
      <c r="C102" s="326" t="s">
        <v>684</v>
      </c>
      <c r="D102" s="326"/>
      <c r="E102" s="326"/>
      <c r="F102" s="326"/>
      <c r="G102" s="326"/>
      <c r="H102" s="326"/>
      <c r="I102" s="326"/>
      <c r="J102" s="326"/>
      <c r="K102" s="93"/>
    </row>
    <row r="103" spans="2:11" ht="17.25" customHeight="1">
      <c r="B103" s="92"/>
      <c r="C103" s="94" t="s">
        <v>639</v>
      </c>
      <c r="D103" s="94"/>
      <c r="E103" s="94"/>
      <c r="F103" s="94" t="s">
        <v>640</v>
      </c>
      <c r="G103" s="95"/>
      <c r="H103" s="94" t="s">
        <v>53</v>
      </c>
      <c r="I103" s="94" t="s">
        <v>56</v>
      </c>
      <c r="J103" s="94" t="s">
        <v>641</v>
      </c>
      <c r="K103" s="93"/>
    </row>
    <row r="104" spans="2:11" ht="17.25" customHeight="1">
      <c r="B104" s="92"/>
      <c r="C104" s="96" t="s">
        <v>642</v>
      </c>
      <c r="D104" s="96"/>
      <c r="E104" s="96"/>
      <c r="F104" s="97" t="s">
        <v>643</v>
      </c>
      <c r="G104" s="98"/>
      <c r="H104" s="96"/>
      <c r="I104" s="96"/>
      <c r="J104" s="96" t="s">
        <v>644</v>
      </c>
      <c r="K104" s="93"/>
    </row>
    <row r="105" spans="2:11" ht="5.25" customHeight="1">
      <c r="B105" s="92"/>
      <c r="C105" s="94"/>
      <c r="D105" s="94"/>
      <c r="E105" s="94"/>
      <c r="F105" s="94"/>
      <c r="G105" s="110"/>
      <c r="H105" s="94"/>
      <c r="I105" s="94"/>
      <c r="J105" s="94"/>
      <c r="K105" s="93"/>
    </row>
    <row r="106" spans="2:11" ht="15" customHeight="1">
      <c r="B106" s="92"/>
      <c r="C106" s="81" t="s">
        <v>52</v>
      </c>
      <c r="D106" s="99"/>
      <c r="E106" s="99"/>
      <c r="F106" s="101" t="s">
        <v>645</v>
      </c>
      <c r="G106" s="110"/>
      <c r="H106" s="81" t="s">
        <v>685</v>
      </c>
      <c r="I106" s="81" t="s">
        <v>647</v>
      </c>
      <c r="J106" s="81">
        <v>20</v>
      </c>
      <c r="K106" s="93"/>
    </row>
    <row r="107" spans="2:11" ht="15" customHeight="1">
      <c r="B107" s="92"/>
      <c r="C107" s="81" t="s">
        <v>648</v>
      </c>
      <c r="D107" s="81"/>
      <c r="E107" s="81"/>
      <c r="F107" s="101" t="s">
        <v>645</v>
      </c>
      <c r="G107" s="81"/>
      <c r="H107" s="81" t="s">
        <v>685</v>
      </c>
      <c r="I107" s="81" t="s">
        <v>647</v>
      </c>
      <c r="J107" s="81">
        <v>120</v>
      </c>
      <c r="K107" s="93"/>
    </row>
    <row r="108" spans="2:11" ht="15" customHeight="1">
      <c r="B108" s="102"/>
      <c r="C108" s="81" t="s">
        <v>650</v>
      </c>
      <c r="D108" s="81"/>
      <c r="E108" s="81"/>
      <c r="F108" s="101" t="s">
        <v>651</v>
      </c>
      <c r="G108" s="81"/>
      <c r="H108" s="81" t="s">
        <v>685</v>
      </c>
      <c r="I108" s="81" t="s">
        <v>647</v>
      </c>
      <c r="J108" s="81">
        <v>50</v>
      </c>
      <c r="K108" s="93"/>
    </row>
    <row r="109" spans="2:11" ht="15" customHeight="1">
      <c r="B109" s="102"/>
      <c r="C109" s="81" t="s">
        <v>653</v>
      </c>
      <c r="D109" s="81"/>
      <c r="E109" s="81"/>
      <c r="F109" s="101" t="s">
        <v>645</v>
      </c>
      <c r="G109" s="81"/>
      <c r="H109" s="81" t="s">
        <v>685</v>
      </c>
      <c r="I109" s="81" t="s">
        <v>655</v>
      </c>
      <c r="J109" s="81"/>
      <c r="K109" s="93"/>
    </row>
    <row r="110" spans="2:11" ht="15" customHeight="1">
      <c r="B110" s="102"/>
      <c r="C110" s="81" t="s">
        <v>664</v>
      </c>
      <c r="D110" s="81"/>
      <c r="E110" s="81"/>
      <c r="F110" s="101" t="s">
        <v>651</v>
      </c>
      <c r="G110" s="81"/>
      <c r="H110" s="81" t="s">
        <v>685</v>
      </c>
      <c r="I110" s="81" t="s">
        <v>647</v>
      </c>
      <c r="J110" s="81">
        <v>50</v>
      </c>
      <c r="K110" s="93"/>
    </row>
    <row r="111" spans="2:11" ht="15" customHeight="1">
      <c r="B111" s="102"/>
      <c r="C111" s="81" t="s">
        <v>672</v>
      </c>
      <c r="D111" s="81"/>
      <c r="E111" s="81"/>
      <c r="F111" s="101" t="s">
        <v>651</v>
      </c>
      <c r="G111" s="81"/>
      <c r="H111" s="81" t="s">
        <v>685</v>
      </c>
      <c r="I111" s="81" t="s">
        <v>647</v>
      </c>
      <c r="J111" s="81">
        <v>50</v>
      </c>
      <c r="K111" s="93"/>
    </row>
    <row r="112" spans="2:11" ht="15" customHeight="1">
      <c r="B112" s="102"/>
      <c r="C112" s="81" t="s">
        <v>670</v>
      </c>
      <c r="D112" s="81"/>
      <c r="E112" s="81"/>
      <c r="F112" s="101" t="s">
        <v>651</v>
      </c>
      <c r="G112" s="81"/>
      <c r="H112" s="81" t="s">
        <v>685</v>
      </c>
      <c r="I112" s="81" t="s">
        <v>647</v>
      </c>
      <c r="J112" s="81">
        <v>50</v>
      </c>
      <c r="K112" s="93"/>
    </row>
    <row r="113" spans="2:11" ht="15" customHeight="1">
      <c r="B113" s="102"/>
      <c r="C113" s="81" t="s">
        <v>52</v>
      </c>
      <c r="D113" s="81"/>
      <c r="E113" s="81"/>
      <c r="F113" s="101" t="s">
        <v>645</v>
      </c>
      <c r="G113" s="81"/>
      <c r="H113" s="81" t="s">
        <v>686</v>
      </c>
      <c r="I113" s="81" t="s">
        <v>647</v>
      </c>
      <c r="J113" s="81">
        <v>20</v>
      </c>
      <c r="K113" s="93"/>
    </row>
    <row r="114" spans="2:11" ht="15" customHeight="1">
      <c r="B114" s="102"/>
      <c r="C114" s="81" t="s">
        <v>687</v>
      </c>
      <c r="D114" s="81"/>
      <c r="E114" s="81"/>
      <c r="F114" s="101" t="s">
        <v>645</v>
      </c>
      <c r="G114" s="81"/>
      <c r="H114" s="81" t="s">
        <v>688</v>
      </c>
      <c r="I114" s="81" t="s">
        <v>647</v>
      </c>
      <c r="J114" s="81">
        <v>120</v>
      </c>
      <c r="K114" s="93"/>
    </row>
    <row r="115" spans="2:11" ht="15" customHeight="1">
      <c r="B115" s="102"/>
      <c r="C115" s="81" t="s">
        <v>37</v>
      </c>
      <c r="D115" s="81"/>
      <c r="E115" s="81"/>
      <c r="F115" s="101" t="s">
        <v>645</v>
      </c>
      <c r="G115" s="81"/>
      <c r="H115" s="81" t="s">
        <v>689</v>
      </c>
      <c r="I115" s="81" t="s">
        <v>680</v>
      </c>
      <c r="J115" s="81"/>
      <c r="K115" s="93"/>
    </row>
    <row r="116" spans="2:11" ht="15" customHeight="1">
      <c r="B116" s="102"/>
      <c r="C116" s="81" t="s">
        <v>47</v>
      </c>
      <c r="D116" s="81"/>
      <c r="E116" s="81"/>
      <c r="F116" s="101" t="s">
        <v>645</v>
      </c>
      <c r="G116" s="81"/>
      <c r="H116" s="81" t="s">
        <v>690</v>
      </c>
      <c r="I116" s="81" t="s">
        <v>680</v>
      </c>
      <c r="J116" s="81"/>
      <c r="K116" s="93"/>
    </row>
    <row r="117" spans="2:11" ht="15" customHeight="1">
      <c r="B117" s="102"/>
      <c r="C117" s="81" t="s">
        <v>56</v>
      </c>
      <c r="D117" s="81"/>
      <c r="E117" s="81"/>
      <c r="F117" s="101" t="s">
        <v>645</v>
      </c>
      <c r="G117" s="81"/>
      <c r="H117" s="81" t="s">
        <v>691</v>
      </c>
      <c r="I117" s="81" t="s">
        <v>692</v>
      </c>
      <c r="J117" s="81"/>
      <c r="K117" s="93"/>
    </row>
    <row r="118" spans="2:11" ht="15" customHeight="1">
      <c r="B118" s="105"/>
      <c r="C118" s="111"/>
      <c r="D118" s="111"/>
      <c r="E118" s="111"/>
      <c r="F118" s="111"/>
      <c r="G118" s="111"/>
      <c r="H118" s="111"/>
      <c r="I118" s="111"/>
      <c r="J118" s="111"/>
      <c r="K118" s="107"/>
    </row>
    <row r="119" spans="2:11" ht="18.75" customHeight="1">
      <c r="B119" s="112"/>
      <c r="C119" s="78"/>
      <c r="D119" s="78"/>
      <c r="E119" s="78"/>
      <c r="F119" s="113"/>
      <c r="G119" s="78"/>
      <c r="H119" s="78"/>
      <c r="I119" s="78"/>
      <c r="J119" s="78"/>
      <c r="K119" s="112"/>
    </row>
    <row r="120" spans="2:11" ht="18.75" customHeight="1">
      <c r="B120" s="88"/>
      <c r="C120" s="88"/>
      <c r="D120" s="88"/>
      <c r="E120" s="88"/>
      <c r="F120" s="88"/>
      <c r="G120" s="88"/>
      <c r="H120" s="88"/>
      <c r="I120" s="88"/>
      <c r="J120" s="88"/>
      <c r="K120" s="88"/>
    </row>
    <row r="121" spans="2:11" ht="7.5" customHeight="1">
      <c r="B121" s="114"/>
      <c r="C121" s="115"/>
      <c r="D121" s="115"/>
      <c r="E121" s="115"/>
      <c r="F121" s="115"/>
      <c r="G121" s="115"/>
      <c r="H121" s="115"/>
      <c r="I121" s="115"/>
      <c r="J121" s="115"/>
      <c r="K121" s="116"/>
    </row>
    <row r="122" spans="2:11" ht="45" customHeight="1">
      <c r="B122" s="117"/>
      <c r="C122" s="329" t="s">
        <v>693</v>
      </c>
      <c r="D122" s="329"/>
      <c r="E122" s="329"/>
      <c r="F122" s="329"/>
      <c r="G122" s="329"/>
      <c r="H122" s="329"/>
      <c r="I122" s="329"/>
      <c r="J122" s="329"/>
      <c r="K122" s="118"/>
    </row>
    <row r="123" spans="2:11" ht="17.25" customHeight="1">
      <c r="B123" s="119"/>
      <c r="C123" s="94" t="s">
        <v>639</v>
      </c>
      <c r="D123" s="94"/>
      <c r="E123" s="94"/>
      <c r="F123" s="94" t="s">
        <v>640</v>
      </c>
      <c r="G123" s="95"/>
      <c r="H123" s="94" t="s">
        <v>53</v>
      </c>
      <c r="I123" s="94" t="s">
        <v>56</v>
      </c>
      <c r="J123" s="94" t="s">
        <v>641</v>
      </c>
      <c r="K123" s="120"/>
    </row>
    <row r="124" spans="2:11" ht="17.25" customHeight="1">
      <c r="B124" s="119"/>
      <c r="C124" s="96" t="s">
        <v>642</v>
      </c>
      <c r="D124" s="96"/>
      <c r="E124" s="96"/>
      <c r="F124" s="97" t="s">
        <v>643</v>
      </c>
      <c r="G124" s="98"/>
      <c r="H124" s="96"/>
      <c r="I124" s="96"/>
      <c r="J124" s="96" t="s">
        <v>644</v>
      </c>
      <c r="K124" s="120"/>
    </row>
    <row r="125" spans="2:11" ht="5.25" customHeight="1">
      <c r="B125" s="121"/>
      <c r="C125" s="99"/>
      <c r="D125" s="99"/>
      <c r="E125" s="99"/>
      <c r="F125" s="99"/>
      <c r="G125" s="81"/>
      <c r="H125" s="99"/>
      <c r="I125" s="99"/>
      <c r="J125" s="99"/>
      <c r="K125" s="122"/>
    </row>
    <row r="126" spans="2:11" ht="15" customHeight="1">
      <c r="B126" s="121"/>
      <c r="C126" s="81" t="s">
        <v>648</v>
      </c>
      <c r="D126" s="99"/>
      <c r="E126" s="99"/>
      <c r="F126" s="101" t="s">
        <v>645</v>
      </c>
      <c r="G126" s="81"/>
      <c r="H126" s="81" t="s">
        <v>685</v>
      </c>
      <c r="I126" s="81" t="s">
        <v>647</v>
      </c>
      <c r="J126" s="81">
        <v>120</v>
      </c>
      <c r="K126" s="123"/>
    </row>
    <row r="127" spans="2:11" ht="15" customHeight="1">
      <c r="B127" s="121"/>
      <c r="C127" s="81" t="s">
        <v>694</v>
      </c>
      <c r="D127" s="81"/>
      <c r="E127" s="81"/>
      <c r="F127" s="101" t="s">
        <v>645</v>
      </c>
      <c r="G127" s="81"/>
      <c r="H127" s="81" t="s">
        <v>695</v>
      </c>
      <c r="I127" s="81" t="s">
        <v>647</v>
      </c>
      <c r="J127" s="81" t="s">
        <v>696</v>
      </c>
      <c r="K127" s="123"/>
    </row>
    <row r="128" spans="2:11" ht="15" customHeight="1">
      <c r="B128" s="121"/>
      <c r="C128" s="81" t="s">
        <v>593</v>
      </c>
      <c r="D128" s="81"/>
      <c r="E128" s="81"/>
      <c r="F128" s="101" t="s">
        <v>645</v>
      </c>
      <c r="G128" s="81"/>
      <c r="H128" s="81" t="s">
        <v>697</v>
      </c>
      <c r="I128" s="81" t="s">
        <v>647</v>
      </c>
      <c r="J128" s="81" t="s">
        <v>696</v>
      </c>
      <c r="K128" s="123"/>
    </row>
    <row r="129" spans="2:11" ht="15" customHeight="1">
      <c r="B129" s="121"/>
      <c r="C129" s="81" t="s">
        <v>656</v>
      </c>
      <c r="D129" s="81"/>
      <c r="E129" s="81"/>
      <c r="F129" s="101" t="s">
        <v>651</v>
      </c>
      <c r="G129" s="81"/>
      <c r="H129" s="81" t="s">
        <v>657</v>
      </c>
      <c r="I129" s="81" t="s">
        <v>647</v>
      </c>
      <c r="J129" s="81">
        <v>15</v>
      </c>
      <c r="K129" s="123"/>
    </row>
    <row r="130" spans="2:11" ht="15" customHeight="1">
      <c r="B130" s="121"/>
      <c r="C130" s="103" t="s">
        <v>658</v>
      </c>
      <c r="D130" s="103"/>
      <c r="E130" s="103"/>
      <c r="F130" s="104" t="s">
        <v>651</v>
      </c>
      <c r="G130" s="103"/>
      <c r="H130" s="103" t="s">
        <v>659</v>
      </c>
      <c r="I130" s="103" t="s">
        <v>647</v>
      </c>
      <c r="J130" s="103">
        <v>15</v>
      </c>
      <c r="K130" s="123"/>
    </row>
    <row r="131" spans="2:11" ht="15" customHeight="1">
      <c r="B131" s="121"/>
      <c r="C131" s="103" t="s">
        <v>660</v>
      </c>
      <c r="D131" s="103"/>
      <c r="E131" s="103"/>
      <c r="F131" s="104" t="s">
        <v>651</v>
      </c>
      <c r="G131" s="103"/>
      <c r="H131" s="103" t="s">
        <v>661</v>
      </c>
      <c r="I131" s="103" t="s">
        <v>647</v>
      </c>
      <c r="J131" s="103">
        <v>20</v>
      </c>
      <c r="K131" s="123"/>
    </row>
    <row r="132" spans="2:11" ht="15" customHeight="1">
      <c r="B132" s="121"/>
      <c r="C132" s="103" t="s">
        <v>662</v>
      </c>
      <c r="D132" s="103"/>
      <c r="E132" s="103"/>
      <c r="F132" s="104" t="s">
        <v>651</v>
      </c>
      <c r="G132" s="103"/>
      <c r="H132" s="103" t="s">
        <v>663</v>
      </c>
      <c r="I132" s="103" t="s">
        <v>647</v>
      </c>
      <c r="J132" s="103">
        <v>20</v>
      </c>
      <c r="K132" s="123"/>
    </row>
    <row r="133" spans="2:11" ht="15" customHeight="1">
      <c r="B133" s="121"/>
      <c r="C133" s="81" t="s">
        <v>650</v>
      </c>
      <c r="D133" s="81"/>
      <c r="E133" s="81"/>
      <c r="F133" s="101" t="s">
        <v>651</v>
      </c>
      <c r="G133" s="81"/>
      <c r="H133" s="81" t="s">
        <v>685</v>
      </c>
      <c r="I133" s="81" t="s">
        <v>647</v>
      </c>
      <c r="J133" s="81">
        <v>50</v>
      </c>
      <c r="K133" s="123"/>
    </row>
    <row r="134" spans="2:11" ht="15" customHeight="1">
      <c r="B134" s="121"/>
      <c r="C134" s="81" t="s">
        <v>664</v>
      </c>
      <c r="D134" s="81"/>
      <c r="E134" s="81"/>
      <c r="F134" s="101" t="s">
        <v>651</v>
      </c>
      <c r="G134" s="81"/>
      <c r="H134" s="81" t="s">
        <v>685</v>
      </c>
      <c r="I134" s="81" t="s">
        <v>647</v>
      </c>
      <c r="J134" s="81">
        <v>50</v>
      </c>
      <c r="K134" s="123"/>
    </row>
    <row r="135" spans="2:11" ht="15" customHeight="1">
      <c r="B135" s="121"/>
      <c r="C135" s="81" t="s">
        <v>670</v>
      </c>
      <c r="D135" s="81"/>
      <c r="E135" s="81"/>
      <c r="F135" s="101" t="s">
        <v>651</v>
      </c>
      <c r="G135" s="81"/>
      <c r="H135" s="81" t="s">
        <v>685</v>
      </c>
      <c r="I135" s="81" t="s">
        <v>647</v>
      </c>
      <c r="J135" s="81">
        <v>50</v>
      </c>
      <c r="K135" s="123"/>
    </row>
    <row r="136" spans="2:11" ht="15" customHeight="1">
      <c r="B136" s="121"/>
      <c r="C136" s="81" t="s">
        <v>672</v>
      </c>
      <c r="D136" s="81"/>
      <c r="E136" s="81"/>
      <c r="F136" s="101" t="s">
        <v>651</v>
      </c>
      <c r="G136" s="81"/>
      <c r="H136" s="81" t="s">
        <v>685</v>
      </c>
      <c r="I136" s="81" t="s">
        <v>647</v>
      </c>
      <c r="J136" s="81">
        <v>50</v>
      </c>
      <c r="K136" s="123"/>
    </row>
    <row r="137" spans="2:11" ht="15" customHeight="1">
      <c r="B137" s="121"/>
      <c r="C137" s="81" t="s">
        <v>673</v>
      </c>
      <c r="D137" s="81"/>
      <c r="E137" s="81"/>
      <c r="F137" s="101" t="s">
        <v>651</v>
      </c>
      <c r="G137" s="81"/>
      <c r="H137" s="81" t="s">
        <v>698</v>
      </c>
      <c r="I137" s="81" t="s">
        <v>647</v>
      </c>
      <c r="J137" s="81">
        <v>255</v>
      </c>
      <c r="K137" s="123"/>
    </row>
    <row r="138" spans="2:11" ht="15" customHeight="1">
      <c r="B138" s="121"/>
      <c r="C138" s="81" t="s">
        <v>675</v>
      </c>
      <c r="D138" s="81"/>
      <c r="E138" s="81"/>
      <c r="F138" s="101" t="s">
        <v>645</v>
      </c>
      <c r="G138" s="81"/>
      <c r="H138" s="81" t="s">
        <v>699</v>
      </c>
      <c r="I138" s="81" t="s">
        <v>677</v>
      </c>
      <c r="J138" s="81"/>
      <c r="K138" s="123"/>
    </row>
    <row r="139" spans="2:11" ht="15" customHeight="1">
      <c r="B139" s="121"/>
      <c r="C139" s="81" t="s">
        <v>678</v>
      </c>
      <c r="D139" s="81"/>
      <c r="E139" s="81"/>
      <c r="F139" s="101" t="s">
        <v>645</v>
      </c>
      <c r="G139" s="81"/>
      <c r="H139" s="81" t="s">
        <v>700</v>
      </c>
      <c r="I139" s="81" t="s">
        <v>680</v>
      </c>
      <c r="J139" s="81"/>
      <c r="K139" s="123"/>
    </row>
    <row r="140" spans="2:11" ht="15" customHeight="1">
      <c r="B140" s="121"/>
      <c r="C140" s="81" t="s">
        <v>681</v>
      </c>
      <c r="D140" s="81"/>
      <c r="E140" s="81"/>
      <c r="F140" s="101" t="s">
        <v>645</v>
      </c>
      <c r="G140" s="81"/>
      <c r="H140" s="81" t="s">
        <v>681</v>
      </c>
      <c r="I140" s="81" t="s">
        <v>680</v>
      </c>
      <c r="J140" s="81"/>
      <c r="K140" s="123"/>
    </row>
    <row r="141" spans="2:11" ht="15" customHeight="1">
      <c r="B141" s="121"/>
      <c r="C141" s="81" t="s">
        <v>37</v>
      </c>
      <c r="D141" s="81"/>
      <c r="E141" s="81"/>
      <c r="F141" s="101" t="s">
        <v>645</v>
      </c>
      <c r="G141" s="81"/>
      <c r="H141" s="81" t="s">
        <v>701</v>
      </c>
      <c r="I141" s="81" t="s">
        <v>680</v>
      </c>
      <c r="J141" s="81"/>
      <c r="K141" s="123"/>
    </row>
    <row r="142" spans="2:11" ht="15" customHeight="1">
      <c r="B142" s="121"/>
      <c r="C142" s="81" t="s">
        <v>702</v>
      </c>
      <c r="D142" s="81"/>
      <c r="E142" s="81"/>
      <c r="F142" s="101" t="s">
        <v>645</v>
      </c>
      <c r="G142" s="81"/>
      <c r="H142" s="81" t="s">
        <v>703</v>
      </c>
      <c r="I142" s="81" t="s">
        <v>680</v>
      </c>
      <c r="J142" s="81"/>
      <c r="K142" s="123"/>
    </row>
    <row r="143" spans="2:11" ht="15" customHeight="1">
      <c r="B143" s="124"/>
      <c r="C143" s="125"/>
      <c r="D143" s="125"/>
      <c r="E143" s="125"/>
      <c r="F143" s="125"/>
      <c r="G143" s="125"/>
      <c r="H143" s="125"/>
      <c r="I143" s="125"/>
      <c r="J143" s="125"/>
      <c r="K143" s="126"/>
    </row>
    <row r="144" spans="2:11" ht="18.75" customHeight="1">
      <c r="B144" s="78"/>
      <c r="C144" s="78"/>
      <c r="D144" s="78"/>
      <c r="E144" s="78"/>
      <c r="F144" s="113"/>
      <c r="G144" s="78"/>
      <c r="H144" s="78"/>
      <c r="I144" s="78"/>
      <c r="J144" s="78"/>
      <c r="K144" s="78"/>
    </row>
    <row r="145" spans="2:11" ht="18.75" customHeight="1">
      <c r="B145" s="88"/>
      <c r="C145" s="88"/>
      <c r="D145" s="88"/>
      <c r="E145" s="88"/>
      <c r="F145" s="88"/>
      <c r="G145" s="88"/>
      <c r="H145" s="88"/>
      <c r="I145" s="88"/>
      <c r="J145" s="88"/>
      <c r="K145" s="88"/>
    </row>
    <row r="146" spans="2:11" ht="7.5" customHeight="1">
      <c r="B146" s="89"/>
      <c r="C146" s="90"/>
      <c r="D146" s="90"/>
      <c r="E146" s="90"/>
      <c r="F146" s="90"/>
      <c r="G146" s="90"/>
      <c r="H146" s="90"/>
      <c r="I146" s="90"/>
      <c r="J146" s="90"/>
      <c r="K146" s="91"/>
    </row>
    <row r="147" spans="2:11" ht="45" customHeight="1">
      <c r="B147" s="92"/>
      <c r="C147" s="326" t="s">
        <v>704</v>
      </c>
      <c r="D147" s="326"/>
      <c r="E147" s="326"/>
      <c r="F147" s="326"/>
      <c r="G147" s="326"/>
      <c r="H147" s="326"/>
      <c r="I147" s="326"/>
      <c r="J147" s="326"/>
      <c r="K147" s="93"/>
    </row>
    <row r="148" spans="2:11" ht="17.25" customHeight="1">
      <c r="B148" s="92"/>
      <c r="C148" s="94" t="s">
        <v>639</v>
      </c>
      <c r="D148" s="94"/>
      <c r="E148" s="94"/>
      <c r="F148" s="94" t="s">
        <v>640</v>
      </c>
      <c r="G148" s="95"/>
      <c r="H148" s="94" t="s">
        <v>53</v>
      </c>
      <c r="I148" s="94" t="s">
        <v>56</v>
      </c>
      <c r="J148" s="94" t="s">
        <v>641</v>
      </c>
      <c r="K148" s="93"/>
    </row>
    <row r="149" spans="2:11" ht="17.25" customHeight="1">
      <c r="B149" s="92"/>
      <c r="C149" s="96" t="s">
        <v>642</v>
      </c>
      <c r="D149" s="96"/>
      <c r="E149" s="96"/>
      <c r="F149" s="97" t="s">
        <v>643</v>
      </c>
      <c r="G149" s="98"/>
      <c r="H149" s="96"/>
      <c r="I149" s="96"/>
      <c r="J149" s="96" t="s">
        <v>644</v>
      </c>
      <c r="K149" s="93"/>
    </row>
    <row r="150" spans="2:11" ht="5.25" customHeight="1">
      <c r="B150" s="102"/>
      <c r="C150" s="99"/>
      <c r="D150" s="99"/>
      <c r="E150" s="99"/>
      <c r="F150" s="99"/>
      <c r="G150" s="100"/>
      <c r="H150" s="99"/>
      <c r="I150" s="99"/>
      <c r="J150" s="99"/>
      <c r="K150" s="123"/>
    </row>
    <row r="151" spans="2:11" ht="15" customHeight="1">
      <c r="B151" s="102"/>
      <c r="C151" s="127" t="s">
        <v>648</v>
      </c>
      <c r="D151" s="81"/>
      <c r="E151" s="81"/>
      <c r="F151" s="128" t="s">
        <v>645</v>
      </c>
      <c r="G151" s="81"/>
      <c r="H151" s="127" t="s">
        <v>685</v>
      </c>
      <c r="I151" s="127" t="s">
        <v>647</v>
      </c>
      <c r="J151" s="127">
        <v>120</v>
      </c>
      <c r="K151" s="123"/>
    </row>
    <row r="152" spans="2:11" ht="15" customHeight="1">
      <c r="B152" s="102"/>
      <c r="C152" s="127" t="s">
        <v>694</v>
      </c>
      <c r="D152" s="81"/>
      <c r="E152" s="81"/>
      <c r="F152" s="128" t="s">
        <v>645</v>
      </c>
      <c r="G152" s="81"/>
      <c r="H152" s="127" t="s">
        <v>705</v>
      </c>
      <c r="I152" s="127" t="s">
        <v>647</v>
      </c>
      <c r="J152" s="127" t="s">
        <v>696</v>
      </c>
      <c r="K152" s="123"/>
    </row>
    <row r="153" spans="2:11" ht="15" customHeight="1">
      <c r="B153" s="102"/>
      <c r="C153" s="127" t="s">
        <v>593</v>
      </c>
      <c r="D153" s="81"/>
      <c r="E153" s="81"/>
      <c r="F153" s="128" t="s">
        <v>645</v>
      </c>
      <c r="G153" s="81"/>
      <c r="H153" s="127" t="s">
        <v>706</v>
      </c>
      <c r="I153" s="127" t="s">
        <v>647</v>
      </c>
      <c r="J153" s="127" t="s">
        <v>696</v>
      </c>
      <c r="K153" s="123"/>
    </row>
    <row r="154" spans="2:11" ht="15" customHeight="1">
      <c r="B154" s="102"/>
      <c r="C154" s="127" t="s">
        <v>650</v>
      </c>
      <c r="D154" s="81"/>
      <c r="E154" s="81"/>
      <c r="F154" s="128" t="s">
        <v>651</v>
      </c>
      <c r="G154" s="81"/>
      <c r="H154" s="127" t="s">
        <v>685</v>
      </c>
      <c r="I154" s="127" t="s">
        <v>647</v>
      </c>
      <c r="J154" s="127">
        <v>50</v>
      </c>
      <c r="K154" s="123"/>
    </row>
    <row r="155" spans="2:11" ht="15" customHeight="1">
      <c r="B155" s="102"/>
      <c r="C155" s="127" t="s">
        <v>653</v>
      </c>
      <c r="D155" s="81"/>
      <c r="E155" s="81"/>
      <c r="F155" s="128" t="s">
        <v>645</v>
      </c>
      <c r="G155" s="81"/>
      <c r="H155" s="127" t="s">
        <v>685</v>
      </c>
      <c r="I155" s="127" t="s">
        <v>655</v>
      </c>
      <c r="J155" s="127"/>
      <c r="K155" s="123"/>
    </row>
    <row r="156" spans="2:11" ht="15" customHeight="1">
      <c r="B156" s="102"/>
      <c r="C156" s="127" t="s">
        <v>664</v>
      </c>
      <c r="D156" s="81"/>
      <c r="E156" s="81"/>
      <c r="F156" s="128" t="s">
        <v>651</v>
      </c>
      <c r="G156" s="81"/>
      <c r="H156" s="127" t="s">
        <v>685</v>
      </c>
      <c r="I156" s="127" t="s">
        <v>647</v>
      </c>
      <c r="J156" s="127">
        <v>50</v>
      </c>
      <c r="K156" s="123"/>
    </row>
    <row r="157" spans="2:11" ht="15" customHeight="1">
      <c r="B157" s="102"/>
      <c r="C157" s="127" t="s">
        <v>672</v>
      </c>
      <c r="D157" s="81"/>
      <c r="E157" s="81"/>
      <c r="F157" s="128" t="s">
        <v>651</v>
      </c>
      <c r="G157" s="81"/>
      <c r="H157" s="127" t="s">
        <v>685</v>
      </c>
      <c r="I157" s="127" t="s">
        <v>647</v>
      </c>
      <c r="J157" s="127">
        <v>50</v>
      </c>
      <c r="K157" s="123"/>
    </row>
    <row r="158" spans="2:11" ht="15" customHeight="1">
      <c r="B158" s="102"/>
      <c r="C158" s="127" t="s">
        <v>670</v>
      </c>
      <c r="D158" s="81"/>
      <c r="E158" s="81"/>
      <c r="F158" s="128" t="s">
        <v>651</v>
      </c>
      <c r="G158" s="81"/>
      <c r="H158" s="127" t="s">
        <v>685</v>
      </c>
      <c r="I158" s="127" t="s">
        <v>647</v>
      </c>
      <c r="J158" s="127">
        <v>50</v>
      </c>
      <c r="K158" s="123"/>
    </row>
    <row r="159" spans="2:11" ht="15" customHeight="1">
      <c r="B159" s="102"/>
      <c r="C159" s="127" t="s">
        <v>105</v>
      </c>
      <c r="D159" s="81"/>
      <c r="E159" s="81"/>
      <c r="F159" s="128" t="s">
        <v>645</v>
      </c>
      <c r="G159" s="81"/>
      <c r="H159" s="127" t="s">
        <v>707</v>
      </c>
      <c r="I159" s="127" t="s">
        <v>647</v>
      </c>
      <c r="J159" s="127" t="s">
        <v>708</v>
      </c>
      <c r="K159" s="123"/>
    </row>
    <row r="160" spans="2:11" ht="15" customHeight="1">
      <c r="B160" s="102"/>
      <c r="C160" s="127" t="s">
        <v>709</v>
      </c>
      <c r="D160" s="81"/>
      <c r="E160" s="81"/>
      <c r="F160" s="128" t="s">
        <v>645</v>
      </c>
      <c r="G160" s="81"/>
      <c r="H160" s="127" t="s">
        <v>710</v>
      </c>
      <c r="I160" s="127" t="s">
        <v>680</v>
      </c>
      <c r="J160" s="127"/>
      <c r="K160" s="123"/>
    </row>
    <row r="161" spans="2:11" ht="15" customHeight="1">
      <c r="B161" s="129"/>
      <c r="C161" s="111"/>
      <c r="D161" s="111"/>
      <c r="E161" s="111"/>
      <c r="F161" s="111"/>
      <c r="G161" s="111"/>
      <c r="H161" s="111"/>
      <c r="I161" s="111"/>
      <c r="J161" s="111"/>
      <c r="K161" s="130"/>
    </row>
    <row r="162" spans="2:11" ht="18.75" customHeight="1">
      <c r="B162" s="78"/>
      <c r="C162" s="81"/>
      <c r="D162" s="81"/>
      <c r="E162" s="81"/>
      <c r="F162" s="101"/>
      <c r="G162" s="81"/>
      <c r="H162" s="81"/>
      <c r="I162" s="81"/>
      <c r="J162" s="81"/>
      <c r="K162" s="78"/>
    </row>
    <row r="163" spans="2:11" ht="18.75" customHeight="1">
      <c r="B163" s="88"/>
      <c r="C163" s="88"/>
      <c r="D163" s="88"/>
      <c r="E163" s="88"/>
      <c r="F163" s="88"/>
      <c r="G163" s="88"/>
      <c r="H163" s="88"/>
      <c r="I163" s="88"/>
      <c r="J163" s="88"/>
      <c r="K163" s="88"/>
    </row>
    <row r="164" spans="2:11" ht="7.5" customHeight="1">
      <c r="B164" s="70"/>
      <c r="C164" s="71"/>
      <c r="D164" s="71"/>
      <c r="E164" s="71"/>
      <c r="F164" s="71"/>
      <c r="G164" s="71"/>
      <c r="H164" s="71"/>
      <c r="I164" s="71"/>
      <c r="J164" s="71"/>
      <c r="K164" s="72"/>
    </row>
    <row r="165" spans="2:11" ht="45" customHeight="1">
      <c r="B165" s="73"/>
      <c r="C165" s="329" t="s">
        <v>711</v>
      </c>
      <c r="D165" s="329"/>
      <c r="E165" s="329"/>
      <c r="F165" s="329"/>
      <c r="G165" s="329"/>
      <c r="H165" s="329"/>
      <c r="I165" s="329"/>
      <c r="J165" s="329"/>
      <c r="K165" s="74"/>
    </row>
    <row r="166" spans="2:11" ht="17.25" customHeight="1">
      <c r="B166" s="73"/>
      <c r="C166" s="94" t="s">
        <v>639</v>
      </c>
      <c r="D166" s="94"/>
      <c r="E166" s="94"/>
      <c r="F166" s="94" t="s">
        <v>640</v>
      </c>
      <c r="G166" s="131"/>
      <c r="H166" s="132" t="s">
        <v>53</v>
      </c>
      <c r="I166" s="132" t="s">
        <v>56</v>
      </c>
      <c r="J166" s="94" t="s">
        <v>641</v>
      </c>
      <c r="K166" s="74"/>
    </row>
    <row r="167" spans="2:11" ht="17.25" customHeight="1">
      <c r="B167" s="75"/>
      <c r="C167" s="96" t="s">
        <v>642</v>
      </c>
      <c r="D167" s="96"/>
      <c r="E167" s="96"/>
      <c r="F167" s="97" t="s">
        <v>643</v>
      </c>
      <c r="G167" s="133"/>
      <c r="H167" s="134"/>
      <c r="I167" s="134"/>
      <c r="J167" s="96" t="s">
        <v>644</v>
      </c>
      <c r="K167" s="76"/>
    </row>
    <row r="168" spans="2:11" ht="5.25" customHeight="1">
      <c r="B168" s="102"/>
      <c r="C168" s="99"/>
      <c r="D168" s="99"/>
      <c r="E168" s="99"/>
      <c r="F168" s="99"/>
      <c r="G168" s="100"/>
      <c r="H168" s="99"/>
      <c r="I168" s="99"/>
      <c r="J168" s="99"/>
      <c r="K168" s="123"/>
    </row>
    <row r="169" spans="2:11" ht="15" customHeight="1">
      <c r="B169" s="102"/>
      <c r="C169" s="81" t="s">
        <v>648</v>
      </c>
      <c r="D169" s="81"/>
      <c r="E169" s="81"/>
      <c r="F169" s="101" t="s">
        <v>645</v>
      </c>
      <c r="G169" s="81"/>
      <c r="H169" s="81" t="s">
        <v>685</v>
      </c>
      <c r="I169" s="81" t="s">
        <v>647</v>
      </c>
      <c r="J169" s="81">
        <v>120</v>
      </c>
      <c r="K169" s="123"/>
    </row>
    <row r="170" spans="2:11" ht="15" customHeight="1">
      <c r="B170" s="102"/>
      <c r="C170" s="81" t="s">
        <v>694</v>
      </c>
      <c r="D170" s="81"/>
      <c r="E170" s="81"/>
      <c r="F170" s="101" t="s">
        <v>645</v>
      </c>
      <c r="G170" s="81"/>
      <c r="H170" s="81" t="s">
        <v>695</v>
      </c>
      <c r="I170" s="81" t="s">
        <v>647</v>
      </c>
      <c r="J170" s="81" t="s">
        <v>696</v>
      </c>
      <c r="K170" s="123"/>
    </row>
    <row r="171" spans="2:11" ht="15" customHeight="1">
      <c r="B171" s="102"/>
      <c r="C171" s="81" t="s">
        <v>593</v>
      </c>
      <c r="D171" s="81"/>
      <c r="E171" s="81"/>
      <c r="F171" s="101" t="s">
        <v>645</v>
      </c>
      <c r="G171" s="81"/>
      <c r="H171" s="81" t="s">
        <v>712</v>
      </c>
      <c r="I171" s="81" t="s">
        <v>647</v>
      </c>
      <c r="J171" s="81" t="s">
        <v>696</v>
      </c>
      <c r="K171" s="123"/>
    </row>
    <row r="172" spans="2:11" ht="15" customHeight="1">
      <c r="B172" s="102"/>
      <c r="C172" s="81" t="s">
        <v>650</v>
      </c>
      <c r="D172" s="81"/>
      <c r="E172" s="81"/>
      <c r="F172" s="101" t="s">
        <v>651</v>
      </c>
      <c r="G172" s="81"/>
      <c r="H172" s="81" t="s">
        <v>712</v>
      </c>
      <c r="I172" s="81" t="s">
        <v>647</v>
      </c>
      <c r="J172" s="81">
        <v>50</v>
      </c>
      <c r="K172" s="123"/>
    </row>
    <row r="173" spans="2:11" ht="15" customHeight="1">
      <c r="B173" s="102"/>
      <c r="C173" s="81" t="s">
        <v>653</v>
      </c>
      <c r="D173" s="81"/>
      <c r="E173" s="81"/>
      <c r="F173" s="101" t="s">
        <v>645</v>
      </c>
      <c r="G173" s="81"/>
      <c r="H173" s="81" t="s">
        <v>712</v>
      </c>
      <c r="I173" s="81" t="s">
        <v>655</v>
      </c>
      <c r="J173" s="81"/>
      <c r="K173" s="123"/>
    </row>
    <row r="174" spans="2:11" ht="15" customHeight="1">
      <c r="B174" s="102"/>
      <c r="C174" s="81" t="s">
        <v>664</v>
      </c>
      <c r="D174" s="81"/>
      <c r="E174" s="81"/>
      <c r="F174" s="101" t="s">
        <v>651</v>
      </c>
      <c r="G174" s="81"/>
      <c r="H174" s="81" t="s">
        <v>712</v>
      </c>
      <c r="I174" s="81" t="s">
        <v>647</v>
      </c>
      <c r="J174" s="81">
        <v>50</v>
      </c>
      <c r="K174" s="123"/>
    </row>
    <row r="175" spans="2:11" ht="15" customHeight="1">
      <c r="B175" s="102"/>
      <c r="C175" s="81" t="s">
        <v>672</v>
      </c>
      <c r="D175" s="81"/>
      <c r="E175" s="81"/>
      <c r="F175" s="101" t="s">
        <v>651</v>
      </c>
      <c r="G175" s="81"/>
      <c r="H175" s="81" t="s">
        <v>712</v>
      </c>
      <c r="I175" s="81" t="s">
        <v>647</v>
      </c>
      <c r="J175" s="81">
        <v>50</v>
      </c>
      <c r="K175" s="123"/>
    </row>
    <row r="176" spans="2:11" ht="15" customHeight="1">
      <c r="B176" s="102"/>
      <c r="C176" s="81" t="s">
        <v>670</v>
      </c>
      <c r="D176" s="81"/>
      <c r="E176" s="81"/>
      <c r="F176" s="101" t="s">
        <v>651</v>
      </c>
      <c r="G176" s="81"/>
      <c r="H176" s="81" t="s">
        <v>712</v>
      </c>
      <c r="I176" s="81" t="s">
        <v>647</v>
      </c>
      <c r="J176" s="81">
        <v>50</v>
      </c>
      <c r="K176" s="123"/>
    </row>
    <row r="177" spans="2:11" ht="15" customHeight="1">
      <c r="B177" s="102"/>
      <c r="C177" s="81" t="s">
        <v>119</v>
      </c>
      <c r="D177" s="81"/>
      <c r="E177" s="81"/>
      <c r="F177" s="101" t="s">
        <v>645</v>
      </c>
      <c r="G177" s="81"/>
      <c r="H177" s="81" t="s">
        <v>713</v>
      </c>
      <c r="I177" s="81" t="s">
        <v>714</v>
      </c>
      <c r="J177" s="81"/>
      <c r="K177" s="123"/>
    </row>
    <row r="178" spans="2:11" ht="15" customHeight="1">
      <c r="B178" s="102"/>
      <c r="C178" s="81" t="s">
        <v>56</v>
      </c>
      <c r="D178" s="81"/>
      <c r="E178" s="81"/>
      <c r="F178" s="101" t="s">
        <v>645</v>
      </c>
      <c r="G178" s="81"/>
      <c r="H178" s="81" t="s">
        <v>715</v>
      </c>
      <c r="I178" s="81" t="s">
        <v>716</v>
      </c>
      <c r="J178" s="81">
        <v>1</v>
      </c>
      <c r="K178" s="123"/>
    </row>
    <row r="179" spans="2:11" ht="15" customHeight="1">
      <c r="B179" s="102"/>
      <c r="C179" s="81" t="s">
        <v>52</v>
      </c>
      <c r="D179" s="81"/>
      <c r="E179" s="81"/>
      <c r="F179" s="101" t="s">
        <v>645</v>
      </c>
      <c r="G179" s="81"/>
      <c r="H179" s="81" t="s">
        <v>717</v>
      </c>
      <c r="I179" s="81" t="s">
        <v>647</v>
      </c>
      <c r="J179" s="81">
        <v>20</v>
      </c>
      <c r="K179" s="123"/>
    </row>
    <row r="180" spans="2:11" ht="15" customHeight="1">
      <c r="B180" s="102"/>
      <c r="C180" s="81" t="s">
        <v>53</v>
      </c>
      <c r="D180" s="81"/>
      <c r="E180" s="81"/>
      <c r="F180" s="101" t="s">
        <v>645</v>
      </c>
      <c r="G180" s="81"/>
      <c r="H180" s="81" t="s">
        <v>718</v>
      </c>
      <c r="I180" s="81" t="s">
        <v>647</v>
      </c>
      <c r="J180" s="81">
        <v>255</v>
      </c>
      <c r="K180" s="123"/>
    </row>
    <row r="181" spans="2:11" ht="15" customHeight="1">
      <c r="B181" s="102"/>
      <c r="C181" s="81" t="s">
        <v>120</v>
      </c>
      <c r="D181" s="81"/>
      <c r="E181" s="81"/>
      <c r="F181" s="101" t="s">
        <v>645</v>
      </c>
      <c r="G181" s="81"/>
      <c r="H181" s="81" t="s">
        <v>609</v>
      </c>
      <c r="I181" s="81" t="s">
        <v>647</v>
      </c>
      <c r="J181" s="81">
        <v>10</v>
      </c>
      <c r="K181" s="123"/>
    </row>
    <row r="182" spans="2:11" ht="15" customHeight="1">
      <c r="B182" s="102"/>
      <c r="C182" s="81" t="s">
        <v>121</v>
      </c>
      <c r="D182" s="81"/>
      <c r="E182" s="81"/>
      <c r="F182" s="101" t="s">
        <v>645</v>
      </c>
      <c r="G182" s="81"/>
      <c r="H182" s="81" t="s">
        <v>719</v>
      </c>
      <c r="I182" s="81" t="s">
        <v>680</v>
      </c>
      <c r="J182" s="81"/>
      <c r="K182" s="123"/>
    </row>
    <row r="183" spans="2:11" ht="15" customHeight="1">
      <c r="B183" s="102"/>
      <c r="C183" s="81" t="s">
        <v>720</v>
      </c>
      <c r="D183" s="81"/>
      <c r="E183" s="81"/>
      <c r="F183" s="101" t="s">
        <v>645</v>
      </c>
      <c r="G183" s="81"/>
      <c r="H183" s="81" t="s">
        <v>721</v>
      </c>
      <c r="I183" s="81" t="s">
        <v>680</v>
      </c>
      <c r="J183" s="81"/>
      <c r="K183" s="123"/>
    </row>
    <row r="184" spans="2:11" ht="15" customHeight="1">
      <c r="B184" s="102"/>
      <c r="C184" s="81" t="s">
        <v>709</v>
      </c>
      <c r="D184" s="81"/>
      <c r="E184" s="81"/>
      <c r="F184" s="101" t="s">
        <v>645</v>
      </c>
      <c r="G184" s="81"/>
      <c r="H184" s="81" t="s">
        <v>722</v>
      </c>
      <c r="I184" s="81" t="s">
        <v>680</v>
      </c>
      <c r="J184" s="81"/>
      <c r="K184" s="123"/>
    </row>
    <row r="185" spans="2:11" ht="15" customHeight="1">
      <c r="B185" s="102"/>
      <c r="C185" s="81" t="s">
        <v>123</v>
      </c>
      <c r="D185" s="81"/>
      <c r="E185" s="81"/>
      <c r="F185" s="101" t="s">
        <v>651</v>
      </c>
      <c r="G185" s="81"/>
      <c r="H185" s="81" t="s">
        <v>723</v>
      </c>
      <c r="I185" s="81" t="s">
        <v>647</v>
      </c>
      <c r="J185" s="81">
        <v>50</v>
      </c>
      <c r="K185" s="123"/>
    </row>
    <row r="186" spans="2:11" ht="15" customHeight="1">
      <c r="B186" s="102"/>
      <c r="C186" s="81" t="s">
        <v>724</v>
      </c>
      <c r="D186" s="81"/>
      <c r="E186" s="81"/>
      <c r="F186" s="101" t="s">
        <v>651</v>
      </c>
      <c r="G186" s="81"/>
      <c r="H186" s="81" t="s">
        <v>725</v>
      </c>
      <c r="I186" s="81" t="s">
        <v>726</v>
      </c>
      <c r="J186" s="81"/>
      <c r="K186" s="123"/>
    </row>
    <row r="187" spans="2:11" ht="15" customHeight="1">
      <c r="B187" s="102"/>
      <c r="C187" s="81" t="s">
        <v>727</v>
      </c>
      <c r="D187" s="81"/>
      <c r="E187" s="81"/>
      <c r="F187" s="101" t="s">
        <v>651</v>
      </c>
      <c r="G187" s="81"/>
      <c r="H187" s="81" t="s">
        <v>728</v>
      </c>
      <c r="I187" s="81" t="s">
        <v>726</v>
      </c>
      <c r="J187" s="81"/>
      <c r="K187" s="123"/>
    </row>
    <row r="188" spans="2:11" ht="15" customHeight="1">
      <c r="B188" s="102"/>
      <c r="C188" s="81" t="s">
        <v>729</v>
      </c>
      <c r="D188" s="81"/>
      <c r="E188" s="81"/>
      <c r="F188" s="101" t="s">
        <v>651</v>
      </c>
      <c r="G188" s="81"/>
      <c r="H188" s="81" t="s">
        <v>730</v>
      </c>
      <c r="I188" s="81" t="s">
        <v>726</v>
      </c>
      <c r="J188" s="81"/>
      <c r="K188" s="123"/>
    </row>
    <row r="189" spans="2:11" ht="15" customHeight="1">
      <c r="B189" s="102"/>
      <c r="C189" s="135" t="s">
        <v>731</v>
      </c>
      <c r="D189" s="81"/>
      <c r="E189" s="81"/>
      <c r="F189" s="101" t="s">
        <v>651</v>
      </c>
      <c r="G189" s="81"/>
      <c r="H189" s="81" t="s">
        <v>732</v>
      </c>
      <c r="I189" s="81" t="s">
        <v>733</v>
      </c>
      <c r="J189" s="136" t="s">
        <v>734</v>
      </c>
      <c r="K189" s="123"/>
    </row>
    <row r="190" spans="2:11" ht="15" customHeight="1">
      <c r="B190" s="102"/>
      <c r="C190" s="87" t="s">
        <v>41</v>
      </c>
      <c r="D190" s="81"/>
      <c r="E190" s="81"/>
      <c r="F190" s="101" t="s">
        <v>645</v>
      </c>
      <c r="G190" s="81"/>
      <c r="H190" s="78" t="s">
        <v>735</v>
      </c>
      <c r="I190" s="81" t="s">
        <v>736</v>
      </c>
      <c r="J190" s="81"/>
      <c r="K190" s="123"/>
    </row>
    <row r="191" spans="2:11" ht="15" customHeight="1">
      <c r="B191" s="102"/>
      <c r="C191" s="87" t="s">
        <v>737</v>
      </c>
      <c r="D191" s="81"/>
      <c r="E191" s="81"/>
      <c r="F191" s="101" t="s">
        <v>645</v>
      </c>
      <c r="G191" s="81"/>
      <c r="H191" s="81" t="s">
        <v>738</v>
      </c>
      <c r="I191" s="81" t="s">
        <v>680</v>
      </c>
      <c r="J191" s="81"/>
      <c r="K191" s="123"/>
    </row>
    <row r="192" spans="2:11" ht="15" customHeight="1">
      <c r="B192" s="102"/>
      <c r="C192" s="87" t="s">
        <v>739</v>
      </c>
      <c r="D192" s="81"/>
      <c r="E192" s="81"/>
      <c r="F192" s="101" t="s">
        <v>645</v>
      </c>
      <c r="G192" s="81"/>
      <c r="H192" s="81" t="s">
        <v>740</v>
      </c>
      <c r="I192" s="81" t="s">
        <v>680</v>
      </c>
      <c r="J192" s="81"/>
      <c r="K192" s="123"/>
    </row>
    <row r="193" spans="2:11" ht="15" customHeight="1">
      <c r="B193" s="102"/>
      <c r="C193" s="87" t="s">
        <v>741</v>
      </c>
      <c r="D193" s="81"/>
      <c r="E193" s="81"/>
      <c r="F193" s="101" t="s">
        <v>651</v>
      </c>
      <c r="G193" s="81"/>
      <c r="H193" s="81" t="s">
        <v>742</v>
      </c>
      <c r="I193" s="81" t="s">
        <v>680</v>
      </c>
      <c r="J193" s="81"/>
      <c r="K193" s="123"/>
    </row>
    <row r="194" spans="2:11" ht="15" customHeight="1">
      <c r="B194" s="129"/>
      <c r="C194" s="137"/>
      <c r="D194" s="111"/>
      <c r="E194" s="111"/>
      <c r="F194" s="111"/>
      <c r="G194" s="111"/>
      <c r="H194" s="111"/>
      <c r="I194" s="111"/>
      <c r="J194" s="111"/>
      <c r="K194" s="130"/>
    </row>
    <row r="195" spans="2:11" ht="18.75" customHeight="1">
      <c r="B195" s="78"/>
      <c r="C195" s="81"/>
      <c r="D195" s="81"/>
      <c r="E195" s="81"/>
      <c r="F195" s="101"/>
      <c r="G195" s="81"/>
      <c r="H195" s="81"/>
      <c r="I195" s="81"/>
      <c r="J195" s="81"/>
      <c r="K195" s="78"/>
    </row>
    <row r="196" spans="2:11" ht="18.75" customHeight="1">
      <c r="B196" s="78"/>
      <c r="C196" s="81"/>
      <c r="D196" s="81"/>
      <c r="E196" s="81"/>
      <c r="F196" s="101"/>
      <c r="G196" s="81"/>
      <c r="H196" s="81"/>
      <c r="I196" s="81"/>
      <c r="J196" s="81"/>
      <c r="K196" s="78"/>
    </row>
    <row r="197" spans="2:11" ht="18.75" customHeight="1">
      <c r="B197" s="88"/>
      <c r="C197" s="88"/>
      <c r="D197" s="88"/>
      <c r="E197" s="88"/>
      <c r="F197" s="88"/>
      <c r="G197" s="88"/>
      <c r="H197" s="88"/>
      <c r="I197" s="88"/>
      <c r="J197" s="88"/>
      <c r="K197" s="88"/>
    </row>
    <row r="198" spans="2:11" ht="13.5">
      <c r="B198" s="70"/>
      <c r="C198" s="71"/>
      <c r="D198" s="71"/>
      <c r="E198" s="71"/>
      <c r="F198" s="71"/>
      <c r="G198" s="71"/>
      <c r="H198" s="71"/>
      <c r="I198" s="71"/>
      <c r="J198" s="71"/>
      <c r="K198" s="72"/>
    </row>
    <row r="199" spans="2:11" ht="21">
      <c r="B199" s="73"/>
      <c r="C199" s="329" t="s">
        <v>743</v>
      </c>
      <c r="D199" s="329"/>
      <c r="E199" s="329"/>
      <c r="F199" s="329"/>
      <c r="G199" s="329"/>
      <c r="H199" s="329"/>
      <c r="I199" s="329"/>
      <c r="J199" s="329"/>
      <c r="K199" s="74"/>
    </row>
    <row r="200" spans="2:11" ht="25.5" customHeight="1">
      <c r="B200" s="73"/>
      <c r="C200" s="138" t="s">
        <v>744</v>
      </c>
      <c r="D200" s="138"/>
      <c r="E200" s="138"/>
      <c r="F200" s="138" t="s">
        <v>745</v>
      </c>
      <c r="G200" s="139"/>
      <c r="H200" s="332" t="s">
        <v>746</v>
      </c>
      <c r="I200" s="332"/>
      <c r="J200" s="332"/>
      <c r="K200" s="74"/>
    </row>
    <row r="201" spans="2:11" ht="5.25" customHeight="1">
      <c r="B201" s="102"/>
      <c r="C201" s="99"/>
      <c r="D201" s="99"/>
      <c r="E201" s="99"/>
      <c r="F201" s="99"/>
      <c r="G201" s="81"/>
      <c r="H201" s="99"/>
      <c r="I201" s="99"/>
      <c r="J201" s="99"/>
      <c r="K201" s="123"/>
    </row>
    <row r="202" spans="2:11" ht="15" customHeight="1">
      <c r="B202" s="102"/>
      <c r="C202" s="81" t="s">
        <v>736</v>
      </c>
      <c r="D202" s="81"/>
      <c r="E202" s="81"/>
      <c r="F202" s="101" t="s">
        <v>42</v>
      </c>
      <c r="G202" s="81"/>
      <c r="H202" s="331" t="s">
        <v>747</v>
      </c>
      <c r="I202" s="331"/>
      <c r="J202" s="331"/>
      <c r="K202" s="123"/>
    </row>
    <row r="203" spans="2:11" ht="15" customHeight="1">
      <c r="B203" s="102"/>
      <c r="C203" s="108"/>
      <c r="D203" s="81"/>
      <c r="E203" s="81"/>
      <c r="F203" s="101" t="s">
        <v>43</v>
      </c>
      <c r="G203" s="81"/>
      <c r="H203" s="331" t="s">
        <v>748</v>
      </c>
      <c r="I203" s="331"/>
      <c r="J203" s="331"/>
      <c r="K203" s="123"/>
    </row>
    <row r="204" spans="2:11" ht="15" customHeight="1">
      <c r="B204" s="102"/>
      <c r="C204" s="108"/>
      <c r="D204" s="81"/>
      <c r="E204" s="81"/>
      <c r="F204" s="101" t="s">
        <v>46</v>
      </c>
      <c r="G204" s="81"/>
      <c r="H204" s="331" t="s">
        <v>749</v>
      </c>
      <c r="I204" s="331"/>
      <c r="J204" s="331"/>
      <c r="K204" s="123"/>
    </row>
    <row r="205" spans="2:11" ht="15" customHeight="1">
      <c r="B205" s="102"/>
      <c r="C205" s="81"/>
      <c r="D205" s="81"/>
      <c r="E205" s="81"/>
      <c r="F205" s="101" t="s">
        <v>44</v>
      </c>
      <c r="G205" s="81"/>
      <c r="H205" s="331" t="s">
        <v>750</v>
      </c>
      <c r="I205" s="331"/>
      <c r="J205" s="331"/>
      <c r="K205" s="123"/>
    </row>
    <row r="206" spans="2:11" ht="15" customHeight="1">
      <c r="B206" s="102"/>
      <c r="C206" s="81"/>
      <c r="D206" s="81"/>
      <c r="E206" s="81"/>
      <c r="F206" s="101" t="s">
        <v>45</v>
      </c>
      <c r="G206" s="81"/>
      <c r="H206" s="331" t="s">
        <v>751</v>
      </c>
      <c r="I206" s="331"/>
      <c r="J206" s="331"/>
      <c r="K206" s="123"/>
    </row>
    <row r="207" spans="2:11" ht="15" customHeight="1">
      <c r="B207" s="102"/>
      <c r="C207" s="81"/>
      <c r="D207" s="81"/>
      <c r="E207" s="81"/>
      <c r="F207" s="101"/>
      <c r="G207" s="81"/>
      <c r="H207" s="81"/>
      <c r="I207" s="81"/>
      <c r="J207" s="81"/>
      <c r="K207" s="123"/>
    </row>
    <row r="208" spans="2:11" ht="15" customHeight="1">
      <c r="B208" s="102"/>
      <c r="C208" s="81" t="s">
        <v>692</v>
      </c>
      <c r="D208" s="81"/>
      <c r="E208" s="81"/>
      <c r="F208" s="101" t="s">
        <v>78</v>
      </c>
      <c r="G208" s="81"/>
      <c r="H208" s="331" t="s">
        <v>752</v>
      </c>
      <c r="I208" s="331"/>
      <c r="J208" s="331"/>
      <c r="K208" s="123"/>
    </row>
    <row r="209" spans="2:11" ht="15" customHeight="1">
      <c r="B209" s="102"/>
      <c r="C209" s="108"/>
      <c r="D209" s="81"/>
      <c r="E209" s="81"/>
      <c r="F209" s="101" t="s">
        <v>589</v>
      </c>
      <c r="G209" s="81"/>
      <c r="H209" s="331" t="s">
        <v>590</v>
      </c>
      <c r="I209" s="331"/>
      <c r="J209" s="331"/>
      <c r="K209" s="123"/>
    </row>
    <row r="210" spans="2:11" ht="15" customHeight="1">
      <c r="B210" s="102"/>
      <c r="C210" s="81"/>
      <c r="D210" s="81"/>
      <c r="E210" s="81"/>
      <c r="F210" s="101" t="s">
        <v>587</v>
      </c>
      <c r="G210" s="81"/>
      <c r="H210" s="331" t="s">
        <v>753</v>
      </c>
      <c r="I210" s="331"/>
      <c r="J210" s="331"/>
      <c r="K210" s="123"/>
    </row>
    <row r="211" spans="2:11" ht="15" customHeight="1">
      <c r="B211" s="140"/>
      <c r="C211" s="108"/>
      <c r="D211" s="108"/>
      <c r="E211" s="108"/>
      <c r="F211" s="101" t="s">
        <v>82</v>
      </c>
      <c r="G211" s="87"/>
      <c r="H211" s="330" t="s">
        <v>83</v>
      </c>
      <c r="I211" s="330"/>
      <c r="J211" s="330"/>
      <c r="K211" s="141"/>
    </row>
    <row r="212" spans="2:11" ht="15" customHeight="1">
      <c r="B212" s="140"/>
      <c r="C212" s="108"/>
      <c r="D212" s="108"/>
      <c r="E212" s="108"/>
      <c r="F212" s="101" t="s">
        <v>591</v>
      </c>
      <c r="G212" s="87"/>
      <c r="H212" s="330" t="s">
        <v>571</v>
      </c>
      <c r="I212" s="330"/>
      <c r="J212" s="330"/>
      <c r="K212" s="141"/>
    </row>
    <row r="213" spans="2:11" ht="15" customHeight="1">
      <c r="B213" s="140"/>
      <c r="C213" s="108"/>
      <c r="D213" s="108"/>
      <c r="E213" s="108"/>
      <c r="F213" s="142"/>
      <c r="G213" s="87"/>
      <c r="H213" s="143"/>
      <c r="I213" s="143"/>
      <c r="J213" s="143"/>
      <c r="K213" s="141"/>
    </row>
    <row r="214" spans="2:11" ht="15" customHeight="1">
      <c r="B214" s="140"/>
      <c r="C214" s="81" t="s">
        <v>716</v>
      </c>
      <c r="D214" s="108"/>
      <c r="E214" s="108"/>
      <c r="F214" s="101">
        <v>1</v>
      </c>
      <c r="G214" s="87"/>
      <c r="H214" s="330" t="s">
        <v>754</v>
      </c>
      <c r="I214" s="330"/>
      <c r="J214" s="330"/>
      <c r="K214" s="141"/>
    </row>
    <row r="215" spans="2:11" ht="15" customHeight="1">
      <c r="B215" s="140"/>
      <c r="C215" s="108"/>
      <c r="D215" s="108"/>
      <c r="E215" s="108"/>
      <c r="F215" s="101">
        <v>2</v>
      </c>
      <c r="G215" s="87"/>
      <c r="H215" s="330" t="s">
        <v>755</v>
      </c>
      <c r="I215" s="330"/>
      <c r="J215" s="330"/>
      <c r="K215" s="141"/>
    </row>
    <row r="216" spans="2:11" ht="15" customHeight="1">
      <c r="B216" s="140"/>
      <c r="C216" s="108"/>
      <c r="D216" s="108"/>
      <c r="E216" s="108"/>
      <c r="F216" s="101">
        <v>3</v>
      </c>
      <c r="G216" s="87"/>
      <c r="H216" s="330" t="s">
        <v>756</v>
      </c>
      <c r="I216" s="330"/>
      <c r="J216" s="330"/>
      <c r="K216" s="141"/>
    </row>
    <row r="217" spans="2:11" ht="15" customHeight="1">
      <c r="B217" s="140"/>
      <c r="C217" s="108"/>
      <c r="D217" s="108"/>
      <c r="E217" s="108"/>
      <c r="F217" s="101">
        <v>4</v>
      </c>
      <c r="G217" s="87"/>
      <c r="H217" s="330" t="s">
        <v>757</v>
      </c>
      <c r="I217" s="330"/>
      <c r="J217" s="330"/>
      <c r="K217" s="141"/>
    </row>
    <row r="218" spans="2:11" ht="12.75" customHeight="1">
      <c r="B218" s="144"/>
      <c r="C218" s="145"/>
      <c r="D218" s="145"/>
      <c r="E218" s="145"/>
      <c r="F218" s="145"/>
      <c r="G218" s="145"/>
      <c r="H218" s="145"/>
      <c r="I218" s="145"/>
      <c r="J218" s="145"/>
      <c r="K218" s="146"/>
    </row>
  </sheetData>
  <sheetProtection password="C772" sheet="1" objects="1" scenarios="1"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C3:J3"/>
    <mergeCell ref="C9:J9"/>
    <mergeCell ref="D10:J10"/>
    <mergeCell ref="D15:J15"/>
    <mergeCell ref="C4:J4"/>
    <mergeCell ref="C6:J6"/>
    <mergeCell ref="C7:J7"/>
    <mergeCell ref="D11:J11"/>
    <mergeCell ref="D16:J16"/>
    <mergeCell ref="D17:J17"/>
    <mergeCell ref="F18:J18"/>
    <mergeCell ref="D33:J33"/>
    <mergeCell ref="D34:J34"/>
    <mergeCell ref="F20:J20"/>
    <mergeCell ref="F23:J23"/>
    <mergeCell ref="F21:J21"/>
    <mergeCell ref="F22:J22"/>
    <mergeCell ref="F19:J19"/>
    <mergeCell ref="D47:J47"/>
    <mergeCell ref="E48:J48"/>
    <mergeCell ref="E49:J49"/>
    <mergeCell ref="D51:J51"/>
    <mergeCell ref="E50:J50"/>
    <mergeCell ref="C52:J52"/>
    <mergeCell ref="C54:J54"/>
    <mergeCell ref="C55:J55"/>
    <mergeCell ref="D61:J61"/>
    <mergeCell ref="C57:J57"/>
    <mergeCell ref="D58:J58"/>
    <mergeCell ref="D59:J59"/>
    <mergeCell ref="D60:J60"/>
    <mergeCell ref="D69:J69"/>
    <mergeCell ref="D70:J70"/>
    <mergeCell ref="C75:J75"/>
    <mergeCell ref="D62:J62"/>
    <mergeCell ref="D65:J65"/>
    <mergeCell ref="D66:J66"/>
    <mergeCell ref="D68:J68"/>
    <mergeCell ref="D63:J63"/>
    <mergeCell ref="D67:J6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Sedláčková Dagmar</dc:creator>
  <cp:keywords/>
  <dc:description/>
  <cp:lastModifiedBy>Furch Dalibor</cp:lastModifiedBy>
  <dcterms:created xsi:type="dcterms:W3CDTF">2019-02-08T11:50:26Z</dcterms:created>
  <dcterms:modified xsi:type="dcterms:W3CDTF">2019-02-21T15:46:02Z</dcterms:modified>
  <cp:category/>
  <cp:version/>
  <cp:contentType/>
  <cp:contentStatus/>
</cp:coreProperties>
</file>