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480" windowHeight="9090" firstSheet="1" activeTab="2"/>
  </bookViews>
  <sheets>
    <sheet name="Kryci list" sheetId="1" state="hidden" r:id="rId1"/>
    <sheet name="Rekapitulace" sheetId="2" r:id="rId2"/>
    <sheet name="1NP" sheetId="3" r:id="rId3"/>
    <sheet name="2NP" sheetId="4" r:id="rId4"/>
  </sheets>
  <definedNames>
    <definedName name="__MAIN__">#REF!</definedName>
    <definedName name="__MAIN2__" localSheetId="1">'Rekapitulace'!$B$1:$E$19</definedName>
    <definedName name="__MAIN2__">#REF!</definedName>
    <definedName name="__MAIN3__">'Kryci list'!$A$2:$C$18</definedName>
    <definedName name="__T0__">#REF!</definedName>
    <definedName name="__T1__">#REF!</definedName>
    <definedName name="__T2__">#REF!</definedName>
    <definedName name="__T3__">#REF!</definedName>
    <definedName name="__TE0__">'Kryci list'!$A$4:$H$14</definedName>
    <definedName name="__TE1__">'Kryci list'!#REF!</definedName>
    <definedName name="__TE2__">'Kryci list'!#REF!</definedName>
    <definedName name="__TR0__" localSheetId="1">'Rekapitulace'!$B$10:$C$11</definedName>
    <definedName name="__TR0__">#REF!</definedName>
    <definedName name="__TR1__" localSheetId="1">'Rekapitulace'!$B$11:$C$11</definedName>
    <definedName name="__TR1__">#REF!</definedName>
    <definedName name="_xlnm.Print_Titles" localSheetId="1">'Rekapitulace'!$8:$9</definedName>
    <definedName name="_xlnm.Print_Area" localSheetId="2">'1NP'!$A$2:$G$253</definedName>
    <definedName name="_xlnm.Print_Area" localSheetId="3">'2NP'!$A$2:$G$80</definedName>
  </definedNames>
  <calcPr fullCalcOnLoad="1"/>
</workbook>
</file>

<file path=xl/sharedStrings.xml><?xml version="1.0" encoding="utf-8"?>
<sst xmlns="http://schemas.openxmlformats.org/spreadsheetml/2006/main" count="683" uniqueCount="306">
  <si>
    <t>MJ</t>
  </si>
  <si>
    <t>m2</t>
  </si>
  <si>
    <t>kpl</t>
  </si>
  <si>
    <t>kus</t>
  </si>
  <si>
    <t>Fáze</t>
  </si>
  <si>
    <t>30218</t>
  </si>
  <si>
    <t>Firmy</t>
  </si>
  <si>
    <t>Jméno</t>
  </si>
  <si>
    <t>Název</t>
  </si>
  <si>
    <t>Popis</t>
  </si>
  <si>
    <t>Verze</t>
  </si>
  <si>
    <t>Výchozí</t>
  </si>
  <si>
    <t>Zakázka</t>
  </si>
  <si>
    <t>Typ Firmy</t>
  </si>
  <si>
    <t>Klasifikace</t>
  </si>
  <si>
    <t>Význam (funkce)</t>
  </si>
  <si>
    <t>Komentář</t>
  </si>
  <si>
    <t>Uživatelé</t>
  </si>
  <si>
    <t>CELKOVÁ REKAPITULACE AKCE</t>
  </si>
  <si>
    <t>Číslo zakázky</t>
  </si>
  <si>
    <t>Založená nabídka</t>
  </si>
  <si>
    <t>Nabídkový rozpočet</t>
  </si>
  <si>
    <t>Vytvoření přepážkové pokladny ČNB</t>
  </si>
  <si>
    <t>ks</t>
  </si>
  <si>
    <t>m</t>
  </si>
  <si>
    <t>m3</t>
  </si>
  <si>
    <t>Úpravy povrchů, podlahy, osazení</t>
  </si>
  <si>
    <t>Poplatek za skládku suti</t>
  </si>
  <si>
    <t>Přesun hmot HSV</t>
  </si>
  <si>
    <t>Práce a dodávky PSV</t>
  </si>
  <si>
    <t>Ústřední topení</t>
  </si>
  <si>
    <t>Přesun hmot pro zámečnické konstrukce v objektech v do 6 m</t>
  </si>
  <si>
    <t>P.Č.</t>
  </si>
  <si>
    <t>Popis položky</t>
  </si>
  <si>
    <t>Množství celkem</t>
  </si>
  <si>
    <t xml:space="preserve"> </t>
  </si>
  <si>
    <t>Výkaz výměr</t>
  </si>
  <si>
    <t>Cena celkem v Kč bez DPH:</t>
  </si>
  <si>
    <t>Ostatní blíže nespecifikované náklady nutné pro provedení díla</t>
  </si>
  <si>
    <t>TBS...Technicko bezpečnostní systémy</t>
  </si>
  <si>
    <t>Pozn.:</t>
  </si>
  <si>
    <t>Cenová tabulka</t>
  </si>
  <si>
    <t>v místnosti 168 (stávající značení)</t>
  </si>
  <si>
    <t>Konstrukce svislé</t>
  </si>
  <si>
    <t>Kapotáž potrubí ÚT deskami SDk včetně profilů</t>
  </si>
  <si>
    <t>místnost č. 132</t>
  </si>
  <si>
    <t>Konstrukce zámečnické</t>
  </si>
  <si>
    <t>Vybourání podkladního lože dlažby Taurus v místnosti 132 (staré značení)</t>
  </si>
  <si>
    <t>Vybourání dlažby Taurus v místnosti 132 (staré značení)</t>
  </si>
  <si>
    <t>Vybourání kamenné dlažby v místnosti 135 (staré značení)</t>
  </si>
  <si>
    <t>Vybourání podkladního lože kamenné dlažby v místnosti 135 (staré značení)</t>
  </si>
  <si>
    <t xml:space="preserve">Položení dlažby Taurus, místnost 132 </t>
  </si>
  <si>
    <t xml:space="preserve">Dodávka dlažby Taurus, místnost 132 </t>
  </si>
  <si>
    <t xml:space="preserve">Dokončovací práce </t>
  </si>
  <si>
    <t>Rozebrání dvojité podlahy kolem nové příčky v místnosti 168 a 135</t>
  </si>
  <si>
    <t>Položení a úprava dvojité podlahy kolem nové příčky v místnosti 168 a 135</t>
  </si>
  <si>
    <t>Zeď z cihel pálených plných na maltu MVC mezi místnostmi 132 a 102 na celou výšku místnosti (i nad podhled)</t>
  </si>
  <si>
    <t>Montáž podhledu z desek SDK</t>
  </si>
  <si>
    <t>v místnosti 132</t>
  </si>
  <si>
    <t>Vybourání umyvadla včetně připojovacích potrubí a jejich zaslepení, umyvadlo uskladnit v prostorách objednatele</t>
  </si>
  <si>
    <t>Demontáž a zaslepení potrubní pošty v místnosti 102 včetně likvidace</t>
  </si>
  <si>
    <t>místnost 132</t>
  </si>
  <si>
    <t>místnost 102</t>
  </si>
  <si>
    <t>Konstrukce truhlářské</t>
  </si>
  <si>
    <t>místnost 100 a 131 (doplnění otvoru  v příčce po dveřích)</t>
  </si>
  <si>
    <t>Lešení</t>
  </si>
  <si>
    <t>Vybourání desek podhledu SDK  tl. 12,5 cm</t>
  </si>
  <si>
    <t>11,5* 1,20+2*0,8</t>
  </si>
  <si>
    <t>Ochranná folie PE D+M</t>
  </si>
  <si>
    <t>Ostatní náklady</t>
  </si>
  <si>
    <t>1*11,4+1,2*1,35</t>
  </si>
  <si>
    <t>Demontáž a montáž dřevěných nárazníkových svodidel - místnost 108, upevnění kovovými kotvami do stěny</t>
  </si>
  <si>
    <t>14,4*3,06*2+1,2*3,06+1,33*3,99+0,13*3,06-0,9*1,97+14,4*1,3</t>
  </si>
  <si>
    <t>4*3,06+1,48*3,06-0,9*1,97+4,5*1+0,6*2,5</t>
  </si>
  <si>
    <t>4,5*3,06-1*2</t>
  </si>
  <si>
    <t>5,235*3,06</t>
  </si>
  <si>
    <t>1*3,06</t>
  </si>
  <si>
    <t>1,8*3,1+2*1,2</t>
  </si>
  <si>
    <t xml:space="preserve">Práce a dodávky HSV </t>
  </si>
  <si>
    <t>Bourání - 1NP</t>
  </si>
  <si>
    <t xml:space="preserve">Vnitrostaveništní doprava suti a vybouraných hmot </t>
  </si>
  <si>
    <t>Vybourání otvoru ve stěně železobetonové tl 400 mm pro prostup žlabů el. (1x silový, 1x datový)  mezi 220 a 232</t>
  </si>
  <si>
    <t>Konstrukce - sádrokartony - 1NP</t>
  </si>
  <si>
    <t>(2*4,450+3,370+3,080)*2</t>
  </si>
  <si>
    <t>Sokl z lišty PVC, místnosti 168, 135</t>
  </si>
  <si>
    <t>Sokl z dlažby TAURUS (dodávka i montáž)</t>
  </si>
  <si>
    <t>Sokl koberce v. 100 mm, 2NP,  místnost 232 (dodávka i montáž)</t>
  </si>
  <si>
    <t>Přesun hmot pro HSV</t>
  </si>
  <si>
    <t>Dělící polopříčka, tl. 125 mm, výška 1,6 m,  rozteč profilů dle dodavatele SDK konstrukce - dodávka</t>
  </si>
  <si>
    <t>Válcované profily pro příčku výšky 1,6 m- dodávka</t>
  </si>
  <si>
    <t>4,45+4,45+3,37+3,08</t>
  </si>
  <si>
    <t>polopříčka</t>
  </si>
  <si>
    <t>(2*4,450+3,370+3,080)*2*1,6</t>
  </si>
  <si>
    <t>strop</t>
  </si>
  <si>
    <t>stěny</t>
  </si>
  <si>
    <t>Elektroinstalace v místnosti 168</t>
  </si>
  <si>
    <t>Elektroinstalace v místnosti 102</t>
  </si>
  <si>
    <t>Elektroinstalace v místnosti 232</t>
  </si>
  <si>
    <t>Přeložky slaboproudu - 1NP</t>
  </si>
  <si>
    <t>Přesun hmot pro datové sítě - 1NP</t>
  </si>
  <si>
    <t>Přeložka evakuačního rozhlasu z místnosti 135 do místnosti 168</t>
  </si>
  <si>
    <t>Přesun hmot pro slaboproud - 1NP</t>
  </si>
  <si>
    <t>VZT</t>
  </si>
  <si>
    <t>Prostup příčkou pro  žlaby el. (1x silový, 1x datový)  mezi 220 a 225</t>
  </si>
  <si>
    <t>Odvoz suti a vybouraných hmot na skládku</t>
  </si>
  <si>
    <t>Dodávka světel F - FEC2 4x24W</t>
  </si>
  <si>
    <t>Zásuvka el. jednofázová</t>
  </si>
  <si>
    <t>Zásuvka el. třífázová</t>
  </si>
  <si>
    <t>Dvouzásuvka el. jednofázová</t>
  </si>
  <si>
    <t>Elektroinstalace v místnosti 178</t>
  </si>
  <si>
    <t>Zpětná montáž světel do nového podhledu</t>
  </si>
  <si>
    <t>Elektroinstalace v místnosti 135</t>
  </si>
  <si>
    <t>Dodávka světel A - Eleea 2x1x49W LRO</t>
  </si>
  <si>
    <t>Vypínač křížový</t>
  </si>
  <si>
    <t>Demontáž stávajících světel, rozvody ve stropě ponechat pro využití pro nová světla, zaslepení krabicemi, likvidace světel</t>
  </si>
  <si>
    <t>Dodávka světel C - Eleea 2x1x49W LB LRO</t>
  </si>
  <si>
    <t>Dodávka světel D - Eleea 2x1x49W LB LRO</t>
  </si>
  <si>
    <t>Dodávka světel B - Eleea 2x1x49W LB LRO</t>
  </si>
  <si>
    <t>Montáž světel</t>
  </si>
  <si>
    <t xml:space="preserve">Datové dvojzásuvky </t>
  </si>
  <si>
    <t>Ostatní práce (kabeláž apod.) včetně stavebních přípomocí jinde neoceněných</t>
  </si>
  <si>
    <t>Ostatní práce a dodávky elektro včetně stavebních přípomocí jinde neoceněných</t>
  </si>
  <si>
    <t>místnost č. 168</t>
  </si>
  <si>
    <t>131/100 (ostění po dozdění otvoru v příčce tl. 150 mm)</t>
  </si>
  <si>
    <t>Začištění ostění vybouraných otvoru pro dveře, mříže,průchody, styk z vybouranou zdí</t>
  </si>
  <si>
    <t>(10,4+1,2)*3,7</t>
  </si>
  <si>
    <t>Přesun hmot pro sádrokartonyv 2 NP</t>
  </si>
  <si>
    <t>Datová síť - 1NP</t>
  </si>
  <si>
    <t>Dílčí stavební úpravy v 1NP a 2NP</t>
  </si>
  <si>
    <t>ČNB Plzeň</t>
  </si>
  <si>
    <t>1NP</t>
  </si>
  <si>
    <t>2NP</t>
  </si>
  <si>
    <t>Zmražení, odříznutí a zavaření potrubí (2x1/2") k radiátorům</t>
  </si>
  <si>
    <t>1,350*0,3*3,55</t>
  </si>
  <si>
    <t>1,9*0,03*3,55</t>
  </si>
  <si>
    <t>Vnitřní omítka zdiva vápenocementová dvouvrstvá, štuková</t>
  </si>
  <si>
    <t>29A</t>
  </si>
  <si>
    <t>(4,2+1,33)*3,55 - 0,9*1,9</t>
  </si>
  <si>
    <t xml:space="preserve">Bourání </t>
  </si>
  <si>
    <t xml:space="preserve">Konstrukce - sádrokartony </t>
  </si>
  <si>
    <t>Malby -</t>
  </si>
  <si>
    <t xml:space="preserve">Elektroinstalace </t>
  </si>
  <si>
    <t xml:space="preserve">Přeložky slaboproudu </t>
  </si>
  <si>
    <t>Vybourání příčky mezi místnostmi 132 a 135 (stávající značení), tl. 150 mm z cihel pálených na maltu MVC</t>
  </si>
  <si>
    <t>Vybourání obkladu keramického v místnosti 132  včetně opravy podkladu</t>
  </si>
  <si>
    <t>(3,335+3,5)*3,55 včetně otvoru pro mřížku VZT</t>
  </si>
  <si>
    <t>131/132 (ostění pro mřížku na odvod vzduchu)</t>
  </si>
  <si>
    <t>Přizdívka z cihel pálených tl. 150 mm, místnost 132 včetně zhotovení otvoru pro přefukovou mřížku VZT navazujícího na stávající otvor v příčce mezi místnostmi 131 a 132</t>
  </si>
  <si>
    <t>Dodávka ocelové zárubně pro dveře mezi místnostmi 135 a 132, 900x1970 mm, nátěr syntetický, 1x základ, 2x vrchní nátěr</t>
  </si>
  <si>
    <t>Zavěšení dveřních křídel 900x1970 v m. 132</t>
  </si>
  <si>
    <t>Demontáž radiátoru ÚT včetně potrubí a armatur</t>
  </si>
  <si>
    <t>Osazení kukátek do dveří za ozdobnými dveřmi</t>
  </si>
  <si>
    <t>Zazdění otvoru v  příčce z cihel pálených na maltu MvC,  tl. 150 mm do 0,2 m2, mezi místnostmi 131 a 132</t>
  </si>
  <si>
    <t>1,95*5,325</t>
  </si>
  <si>
    <t>1,75*5,325</t>
  </si>
  <si>
    <t>3,85*5,325</t>
  </si>
  <si>
    <t>2*3,85+2*5,235-0,9</t>
  </si>
  <si>
    <t>3*10,4+1,2+1,35+1,2+0,3+0,45</t>
  </si>
  <si>
    <t>3*4-2*0,9+0,45</t>
  </si>
  <si>
    <t xml:space="preserve">Přesun hmot pro elektroinstalace </t>
  </si>
  <si>
    <t xml:space="preserve">Přesun hmot pro datové sítě </t>
  </si>
  <si>
    <t xml:space="preserve">Přesun hmot pro slaboproud </t>
  </si>
  <si>
    <t>58A</t>
  </si>
  <si>
    <t>12,3*2,4</t>
  </si>
  <si>
    <t>v místnosti 178</t>
  </si>
  <si>
    <t>4,8*2,4</t>
  </si>
  <si>
    <t>Úprava stávajících profilů podhledu SDK v místnostech 132, 135, 102, 168, 178 (částečná demontáž, úprava, doplnění)</t>
  </si>
  <si>
    <t>v místnosti 135 (stávající značení) a 102</t>
  </si>
  <si>
    <t>v místnosti 168</t>
  </si>
  <si>
    <t>12,3* 1+1,2*1,3</t>
  </si>
  <si>
    <t>14,4*1,3</t>
  </si>
  <si>
    <t>5,235*3,85</t>
  </si>
  <si>
    <t>Dodávka podhledových desek SDK, tl. 12,5 cm</t>
  </si>
  <si>
    <t>Protipožární ucpávky</t>
  </si>
  <si>
    <t>Priotipožární ucpávky dle požadavků požárněbezpečnostního řešení pro nové prostupy požárními úseky</t>
  </si>
  <si>
    <t>Ochranná hadice FX 25 šedá, PVC</t>
  </si>
  <si>
    <t>Ochranná hadice FX 16 šedá, PVC</t>
  </si>
  <si>
    <t>Ochranná hadice FX 20 šedá, PVC</t>
  </si>
  <si>
    <t>Ochranná hadice FX 32 šedá, PVC</t>
  </si>
  <si>
    <t>Krabice universální KU68, víčko KO68 - vč. montáže</t>
  </si>
  <si>
    <t>Krabice universální KU68, víčko, do sádrokartonu - vč. montáže</t>
  </si>
  <si>
    <t>Krabice odbočná s víkem do SDK - vč. montáže</t>
  </si>
  <si>
    <t>Krabice odbočná s víkem - vč. montáže</t>
  </si>
  <si>
    <t>Drobný instalační materiál</t>
  </si>
  <si>
    <t>Vyvěšení a likvidace dveřních křídel jednokřídlých dveří 800x1970 mezi místnostmi 131 a 132</t>
  </si>
  <si>
    <t>5,235*3,85+5,325*3,06*2+3,85*2*3,06-0,9*1,97</t>
  </si>
  <si>
    <t>3,85*3,3+3,8*3,06*2+3,8*3,06*2-0,9*3*1,97-0,6*2*1,97-0,3*0,15</t>
  </si>
  <si>
    <t>2*3,06+3,4*3,06+10</t>
  </si>
  <si>
    <t xml:space="preserve">Elektroinstalace - silnoproud </t>
  </si>
  <si>
    <t>1,9*3,55</t>
  </si>
  <si>
    <t>místnost 131 (doplnění otvoru  v příčce po dveřích)</t>
  </si>
  <si>
    <t>1*2</t>
  </si>
  <si>
    <t xml:space="preserve">Malby </t>
  </si>
  <si>
    <t xml:space="preserve">Podkladní betonová mazanina s vyrovnávací samonivelační stěrkou, místnost 132 </t>
  </si>
  <si>
    <t>(5,235+3,8)*3,55</t>
  </si>
  <si>
    <t>1,85*2,2-1,97*0,9</t>
  </si>
  <si>
    <t>1,85-0,9+1</t>
  </si>
  <si>
    <t>místnost 131, 100 (pouze doplnění u zazděných dveří a nových dveří)</t>
  </si>
  <si>
    <t>Stavební přípomoci pro Security Technologies s.r.o. výše neuvedené (dle jejich pokynů)</t>
  </si>
  <si>
    <t>místnost 178, 135 u bezpečnostní příčky</t>
  </si>
  <si>
    <t>Vybourání a likvidace zárubně dveří 1450x1970 mezi místnostmi 131 a 100</t>
  </si>
  <si>
    <t>29B</t>
  </si>
  <si>
    <t>Přechodová lišta v podlaze v místnosti 135 mezi zdvojenou podlahou a dlažbou</t>
  </si>
  <si>
    <t>Doplnění koberce, místnost 232 (dodávka i montáž)</t>
  </si>
  <si>
    <t>Dodávka a připevnění přefukové mřížky VZT 200x400 mm  - místnost 132</t>
  </si>
  <si>
    <t>1. dílčí plnění bez dodávek a prací určeného subzhotovitele</t>
  </si>
  <si>
    <t xml:space="preserve">2. dílčí plnění </t>
  </si>
  <si>
    <t>2. dílčí plnění</t>
  </si>
  <si>
    <t>50A</t>
  </si>
  <si>
    <t>Průběžný a závěrečný úklid</t>
  </si>
  <si>
    <t>16A</t>
  </si>
  <si>
    <t xml:space="preserve">Dokumentace skutečného provedení </t>
  </si>
  <si>
    <t>Požární dohled</t>
  </si>
  <si>
    <t>1. dílčí plnění - koordinační přirážka za určeného subdodavatele TBS (v % do žlutého pole)</t>
  </si>
  <si>
    <t>Příloha č.6</t>
  </si>
  <si>
    <t>Demontáž a likvidace ozdobných dveří - mezi 133/134 a místností 178 (staré značení)</t>
  </si>
  <si>
    <t>Prodloužení potrubí VZT o cca 1,3 m, posun požární klapky - místnost 132</t>
  </si>
  <si>
    <t>1. dílčí plnění bez dodávek a prací určeného subdodavatele</t>
  </si>
  <si>
    <t>1. dílčí plnění -  určený subdodavatel TBS - Security Technologies s.r.o.</t>
  </si>
  <si>
    <t>Prostup stěnou z cihel plných na maltu vápenocementovou tl. 250 mm, průměr 40mm</t>
  </si>
  <si>
    <t>Prostup stropem mezi 1NP a 2NP - průměr 40 mm, tl. žb. stropu 250 mm + podlaha 80 mm</t>
  </si>
  <si>
    <t>Uložení hadic do drážek ve zdi z cihel plných na maltu vápenocementovou</t>
  </si>
  <si>
    <t>Prostup SDK příčkou průměr 40mm</t>
  </si>
  <si>
    <t>99A</t>
  </si>
  <si>
    <t>Vysekání drážky ve zdi cihelné</t>
  </si>
  <si>
    <t>Zapravení drážky ve stěně cihelné</t>
  </si>
  <si>
    <t>73A</t>
  </si>
  <si>
    <t>74A</t>
  </si>
  <si>
    <t>Dvouzásuvka el. jednofázová (pro peněžní propusť)</t>
  </si>
  <si>
    <t>Datová síť  místnost 232</t>
  </si>
  <si>
    <t xml:space="preserve">Lešení </t>
  </si>
  <si>
    <t>Vyvěšení dveřních křídel dvoukřídlých dveří 1450x1970 mm a jejich likvidace mezi místnostmi 131 a 100</t>
  </si>
  <si>
    <t>Vybourání a likvidace zárubně dveří 800x1970 mm mezi místnostmi 131 a 132</t>
  </si>
  <si>
    <t>Malby směsí PRIMALEX, tekuté, disperzní, bílé, omyvatelné s dvojnásobnou penetrací</t>
  </si>
  <si>
    <r>
      <t>168</t>
    </r>
    <r>
      <rPr>
        <sz val="9"/>
        <rFont val="Arial CE"/>
        <family val="2"/>
      </rPr>
      <t>/178</t>
    </r>
    <r>
      <rPr>
        <sz val="9"/>
        <rFont val="Arial CE"/>
        <family val="0"/>
      </rPr>
      <t xml:space="preserve"> (ostění vybouraného průchodu ve stěně tl. 300 mm)</t>
    </r>
  </si>
  <si>
    <t>Přechodová lišta v podlaze u dveří mezi místnostmi 132 a 135</t>
  </si>
  <si>
    <t>Dodávka a montáž ochranných hadic pro datové kabely a krabic pro datové zásuvky</t>
  </si>
  <si>
    <t>Montáž zásuvek vč. přívodní kabeláže tažené v chráničkách v SDK příčce</t>
  </si>
  <si>
    <t>Začištění omítky a malby po demontáži a montáži prvků elektro včetně zapravení místa po demontáži projektoru</t>
  </si>
  <si>
    <t>Demontáž projektoru včetně likvidace</t>
  </si>
  <si>
    <t>Demontáž reproduktorů a plátna, předání objednateli</t>
  </si>
  <si>
    <t>Datová zásuvka 2xRJ45 Cat.5, nestíněná</t>
  </si>
  <si>
    <t>Revizní plastová dvířka 40x60 do sádrokartonu</t>
  </si>
  <si>
    <t>m.135</t>
  </si>
  <si>
    <t>m. 168 (pouze část stropu a nová příčka)</t>
  </si>
  <si>
    <t>m. 132</t>
  </si>
  <si>
    <t>m. 178 (pouze část stropu a nová příčka)</t>
  </si>
  <si>
    <t>m. 131</t>
  </si>
  <si>
    <t>m. 100 (pouze stěna u dveří)</t>
  </si>
  <si>
    <t>m. 102 (částečně)</t>
  </si>
  <si>
    <t xml:space="preserve">v místnosti 178 </t>
  </si>
  <si>
    <t>4,8*1,2+0,9*1,3</t>
  </si>
  <si>
    <t>v místnosti 102 včetně stávajících revizních dvířek</t>
  </si>
  <si>
    <t>v místnosti 135 včetně revizních dvířek</t>
  </si>
  <si>
    <t>v místnosti 132  včetně revizních dvířek</t>
  </si>
  <si>
    <t>Prostup skleněnou příčkou z místnosti 168 prům. 50 mm včetně chráničky prostupu sklem</t>
  </si>
  <si>
    <t>Ostatní práce a dodávky elektro včetně úprav v rozvaděči a stavebních přípomocí jinde neoceněných</t>
  </si>
  <si>
    <r>
      <t>Vybourání otvoru ve stěně z cihel pálených, tl. 300</t>
    </r>
    <r>
      <rPr>
        <sz val="9"/>
        <rFont val="Arial CE"/>
        <family val="2"/>
      </rPr>
      <t xml:space="preserve"> </t>
    </r>
    <r>
      <rPr>
        <sz val="9"/>
        <rFont val="Arial CE"/>
        <family val="0"/>
      </rPr>
      <t>mm (mezi 168 a 178 (stávající značení)</t>
    </r>
  </si>
  <si>
    <t>Ostatní práce a dodávky elektro včetně stavebních přípomocí jinde neoceněných včetně natažení nového přívodu z rozvaděče v m. 179 (podhledem) do m. 132 pro zásuvky 230 a 400V vč. potřebné úpravy v rozvaděči</t>
  </si>
  <si>
    <t>Montáž nových světel (napojení na stávající silové napájení (se stávajícím vypínačem) bodových světel)</t>
  </si>
  <si>
    <t>Montáž zásuvek (přeložení stávající zásuvky lištou)</t>
  </si>
  <si>
    <t>Demontáž stávajících světel v podhledu včetně zaslepení kabeláže krabicemi, jejich  likvidace a zapravení SDK podhledu</t>
  </si>
  <si>
    <t>Demontáž stávajících světel v podhledu vč. zakončení kabelů krabicí</t>
  </si>
  <si>
    <t>Dodávka světel E - FAC 1x35W EVG (napojení na stávající silové napájení světel v 168)</t>
  </si>
  <si>
    <t>Montáž vypínače vč. přívodní kabeláže (v SDK, zasekáním nebo lištou v případě montáže na železobetonovou konstrukci)</t>
  </si>
  <si>
    <t>Přeložení krabice el. (silnoproud) původně v místnosti 168 v místě nové příčky</t>
  </si>
  <si>
    <t>9A</t>
  </si>
  <si>
    <t>Dozdění otvoru v  z cihel plných na maltu vápenocementovou v bezpečnostní příčce železobetonové, mezi místnostmi 131 a 100, v tl. 150 mm včetně ukotvení do stávající žb.stěny, stavební velikost otvoru je požadována 1,1x2,14 m, otvor po vybourání obezdívky dveří bude 1,85x2,2 mm, cca 1,8 m2 k dozdění</t>
  </si>
  <si>
    <t>1,75*5,325+10,00</t>
  </si>
  <si>
    <t>5,325*1,95</t>
  </si>
  <si>
    <t>Montážní otvor do SDK podhledu 500x500 mm - vč. montáže</t>
  </si>
  <si>
    <t>Montáž zásuvek a vypínače vč. přívodní kabeláže (zasekání do stěn)</t>
  </si>
  <si>
    <t>Vypínač</t>
  </si>
  <si>
    <t>60A</t>
  </si>
  <si>
    <t>61A</t>
  </si>
  <si>
    <t xml:space="preserve">Dvouzásuvka el.jednofázová </t>
  </si>
  <si>
    <t>Montáž datových zásuvek (přeložení stávající zásuvky lištou v rámci silnoproudu, viz pol.66)</t>
  </si>
  <si>
    <t>61B</t>
  </si>
  <si>
    <t>Příprava pro datovou zásuvku - zhotovení podomítkové krabice+hadice nad podhled</t>
  </si>
  <si>
    <t>Montáž datových zásuvek (vč. přívodní kabeláže - nad podhled k reviznímu otvoru - zde bude zanechána rezerva kabelu 30m)</t>
  </si>
  <si>
    <t>Datový instalační kabel U/UTP Cat.5, PVC -dodávka v trase dle pol. 29</t>
  </si>
  <si>
    <t>Kabeláž v připraveném žlabu a trase z místnosti 251, přes 225 do 232(do krabic v příčce SDK) -montáž</t>
  </si>
  <si>
    <t>Demontáž stávajících světel v podhledu - 4 ks vč. zaslepení kabelů krabicí</t>
  </si>
  <si>
    <t>Vybourání otvoru ve stěně z cihel pálených, tl. 250 mm mezi místnostmi 132 a 135, tl. 250 mm,na požadovanou velikost otvoru pro zárubeň 900x1970 mm, dodávka a osazení překladu</t>
  </si>
  <si>
    <t>Vybourání obezdívky dveří 1450x1970 mezi 100 a 131 z cihel pálených plných na maltu vápenocementovou dveří v žb.příčce, výsledný otvor bude 1,85x2,2 m, cca 1,2 m2</t>
  </si>
  <si>
    <t>132 (pruhy po vybouraná příčce tl. 150 mm)</t>
  </si>
  <si>
    <r>
      <t xml:space="preserve">Příčka SDK bezpečnostní DURAGIPS, bezpečnostní třída 3 dle ČSN PENV 1627, tl. 150 mm, výška 3,7 m </t>
    </r>
    <r>
      <rPr>
        <sz val="9"/>
        <rFont val="Arial CE"/>
        <family val="2"/>
      </rPr>
      <t>mezi  m. 135, 168 - 1. část</t>
    </r>
  </si>
  <si>
    <r>
      <t xml:space="preserve">Příčka SDK bezpečnostní DURAGIPS, bezpečnostní třída 3 dle ČSN PENV 1627, tl. 150 mm, výška 3,55 m </t>
    </r>
    <r>
      <rPr>
        <sz val="9"/>
        <rFont val="Arial CE"/>
        <family val="2"/>
      </rPr>
      <t>mezi  m. 135, 168,178 včetně otvoru velikosti 802 x 2022 mm pro rám  peněžní propusti dle podkladů od firmy Security Technologies s.r.o., otvor bude lemován zesíleným profilem UA a prostupy pro technická vedení příčkou budou provedeny systémovými prostupy  - 2. část</t>
    </r>
  </si>
  <si>
    <t>Přesun hmot pro sádrokartony v 1 NP</t>
  </si>
  <si>
    <t>Montáž ocelové zárubně pro dveře mezi místnostmi 135 a 132</t>
  </si>
  <si>
    <t>Elektroinstalace v místnosti 132</t>
  </si>
  <si>
    <t>Montáž nových světel vč. rozvodů a vypínače (napojeno na silnoproudý přívod stávajícího osvětlení v 135 (staré značení)</t>
  </si>
  <si>
    <t>Montáž dvojzásuvky do SDK příčky vč. přívodní kabeláže z nově budovaného napájení pro místnost 132</t>
  </si>
  <si>
    <t>Datová síť v místnosti 132</t>
  </si>
  <si>
    <t>Datová ciť v místnosti 102</t>
  </si>
  <si>
    <t>Uložení hadic do bezpečnostní SDK příčky</t>
  </si>
  <si>
    <t>Dělící polopříčka, tl. 125 mm, výška 1,6 m,  s válcovanými profily kotvenými do podlahy, rozteč profilů dle dodavatele SDK konstrukce - montáž</t>
  </si>
  <si>
    <t>Žlab  nad podhledem z místnosti 225 do 232, pod stropem místnosti 232 a následně svisle po stěně až k SDK příčce výšky 1,6m (odděleně pro silnoproud a pro datovou síť)</t>
  </si>
  <si>
    <t xml:space="preserve">Datové sítě v místnosti 232 - montáž </t>
  </si>
  <si>
    <t>Protipožární ucpávky dle požadavků požárně bezpečnostního řešení pro nové prostupy požárními úseky</t>
  </si>
  <si>
    <t>Malby směsi PRIMALEX tekuté, disperzní, bílé, omyvatelné s dvojnásobnou penetrací</t>
  </si>
  <si>
    <t>Dodávka dveří jednokřídlovýh, dřevěných, odolných proti poškození, konstrukce MDF, levých, hladkých, fólie HPL laminát bílá, 900x1970, včetně kování, kliky s příslušenstvím, vložkového zámku a mřížky pro přefuk VZT mezi m. 132 a 135</t>
  </si>
  <si>
    <t>Cena jednotková v Kč bez DPH</t>
  </si>
  <si>
    <t>Cena celkem v Kč bez DPH</t>
  </si>
  <si>
    <t>Celková cena v Kč bez DPH</t>
  </si>
  <si>
    <t xml:space="preserve">Cena CELKEM bez DPH v Kč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</si>
</sst>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,##0.000"/>
    <numFmt numFmtId="178" formatCode="0.00_ ;\-0.00\ "/>
    <numFmt numFmtId="179" formatCode="#,##0.00_ ;\-#,##0.00\ "/>
    <numFmt numFmtId="180" formatCode="#,##0.0"/>
    <numFmt numFmtId="181" formatCode="#"/>
    <numFmt numFmtId="182" formatCode="0.0%"/>
    <numFmt numFmtId="183" formatCode="0.000%"/>
    <numFmt numFmtId="184" formatCode="0.000"/>
  </numFmts>
  <fonts count="54">
    <font>
      <sz val="10"/>
      <name val="Arial"/>
      <family val="0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1"/>
      <color indexed="18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11"/>
      <color indexed="18"/>
      <name val="Arial"/>
      <family val="2"/>
    </font>
    <font>
      <b/>
      <sz val="18"/>
      <color indexed="25"/>
      <name val="Arial"/>
      <family val="2"/>
    </font>
    <font>
      <sz val="12"/>
      <color indexed="25"/>
      <name val="Arial"/>
      <family val="2"/>
    </font>
    <font>
      <b/>
      <sz val="12"/>
      <name val="Arial"/>
      <family val="2"/>
    </font>
    <font>
      <b/>
      <sz val="11"/>
      <color indexed="8"/>
      <name val="Tahoma"/>
      <family val="2"/>
    </font>
    <font>
      <sz val="8"/>
      <name val="Arial"/>
      <family val="0"/>
    </font>
    <font>
      <b/>
      <sz val="10"/>
      <color indexed="8"/>
      <name val="Tahoma"/>
      <family val="2"/>
    </font>
    <font>
      <sz val="7"/>
      <name val="Arial CE"/>
      <family val="0"/>
    </font>
    <font>
      <b/>
      <sz val="9"/>
      <color indexed="20"/>
      <name val="Arial CE"/>
      <family val="0"/>
    </font>
    <font>
      <b/>
      <sz val="9"/>
      <color indexed="18"/>
      <name val="Arial CE"/>
      <family val="0"/>
    </font>
    <font>
      <sz val="9"/>
      <name val="Arial CE"/>
      <family val="0"/>
    </font>
    <font>
      <i/>
      <sz val="11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0"/>
    </font>
    <font>
      <b/>
      <i/>
      <sz val="9"/>
      <color indexed="1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9"/>
      <name val="Arial CE"/>
      <family val="0"/>
    </font>
    <font>
      <b/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" borderId="8" applyNumberFormat="0" applyAlignment="0" applyProtection="0"/>
    <xf numFmtId="0" fontId="51" fillId="19" borderId="8" applyNumberFormat="0" applyAlignment="0" applyProtection="0"/>
    <xf numFmtId="0" fontId="52" fillId="19" borderId="9" applyNumberFormat="0" applyAlignment="0" applyProtection="0"/>
    <xf numFmtId="0" fontId="5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45" applyAlignment="1">
      <alignment/>
    </xf>
    <xf numFmtId="49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2" fillId="0" borderId="0" xfId="45" applyNumberFormat="1" applyFont="1" applyBorder="1" applyAlignment="1">
      <alignment horizontal="left"/>
    </xf>
    <xf numFmtId="0" fontId="45" fillId="0" borderId="0" xfId="45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13" fillId="0" borderId="0" xfId="41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/>
    </xf>
    <xf numFmtId="0" fontId="7" fillId="0" borderId="8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13" fillId="0" borderId="0" xfId="41" applyNumberFormat="1" applyFont="1" applyFill="1" applyBorder="1" applyAlignment="1">
      <alignment horizontal="left"/>
    </xf>
    <xf numFmtId="0" fontId="0" fillId="0" borderId="8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4" fillId="0" borderId="0" xfId="0" applyNumberFormat="1" applyFont="1" applyAlignment="1">
      <alignment horizontal="left" indent="1"/>
    </xf>
    <xf numFmtId="0" fontId="19" fillId="0" borderId="0" xfId="0" applyFont="1" applyAlignment="1">
      <alignment/>
    </xf>
    <xf numFmtId="0" fontId="2" fillId="7" borderId="11" xfId="0" applyFont="1" applyFill="1" applyBorder="1" applyAlignment="1">
      <alignment horizontal="left"/>
    </xf>
    <xf numFmtId="49" fontId="20" fillId="0" borderId="0" xfId="0" applyNumberFormat="1" applyFont="1" applyAlignment="1">
      <alignment horizontal="right"/>
    </xf>
    <xf numFmtId="181" fontId="25" fillId="24" borderId="0" xfId="0" applyNumberFormat="1" applyFont="1" applyFill="1" applyBorder="1" applyAlignment="1" applyProtection="1">
      <alignment horizontal="left"/>
      <protection/>
    </xf>
    <xf numFmtId="181" fontId="25" fillId="24" borderId="0" xfId="0" applyNumberFormat="1" applyFont="1" applyFill="1" applyBorder="1" applyAlignment="1" applyProtection="1">
      <alignment horizontal="left" wrapText="1"/>
      <protection/>
    </xf>
    <xf numFmtId="177" fontId="25" fillId="24" borderId="0" xfId="0" applyNumberFormat="1" applyFont="1" applyFill="1" applyBorder="1" applyAlignment="1" applyProtection="1">
      <alignment horizontal="right"/>
      <protection/>
    </xf>
    <xf numFmtId="181" fontId="26" fillId="24" borderId="0" xfId="0" applyNumberFormat="1" applyFont="1" applyFill="1" applyBorder="1" applyAlignment="1" applyProtection="1">
      <alignment horizontal="left"/>
      <protection/>
    </xf>
    <xf numFmtId="181" fontId="26" fillId="24" borderId="0" xfId="0" applyNumberFormat="1" applyFont="1" applyFill="1" applyBorder="1" applyAlignment="1" applyProtection="1">
      <alignment horizontal="left" wrapText="1"/>
      <protection/>
    </xf>
    <xf numFmtId="177" fontId="26" fillId="24" borderId="0" xfId="0" applyNumberFormat="1" applyFont="1" applyFill="1" applyBorder="1" applyAlignment="1" applyProtection="1">
      <alignment horizontal="right"/>
      <protection/>
    </xf>
    <xf numFmtId="181" fontId="27" fillId="24" borderId="12" xfId="0" applyNumberFormat="1" applyFont="1" applyFill="1" applyBorder="1" applyAlignment="1" applyProtection="1">
      <alignment horizontal="left" vertical="center"/>
      <protection/>
    </xf>
    <xf numFmtId="181" fontId="27" fillId="24" borderId="12" xfId="0" applyNumberFormat="1" applyFont="1" applyFill="1" applyBorder="1" applyAlignment="1" applyProtection="1">
      <alignment horizontal="left" vertical="center" wrapText="1"/>
      <protection/>
    </xf>
    <xf numFmtId="177" fontId="27" fillId="24" borderId="12" xfId="0" applyNumberFormat="1" applyFont="1" applyFill="1" applyBorder="1" applyAlignment="1" applyProtection="1">
      <alignment horizontal="right" vertical="center"/>
      <protection/>
    </xf>
    <xf numFmtId="181" fontId="27" fillId="24" borderId="0" xfId="0" applyNumberFormat="1" applyFont="1" applyFill="1" applyBorder="1" applyAlignment="1" applyProtection="1">
      <alignment horizontal="right" vertical="center"/>
      <protection/>
    </xf>
    <xf numFmtId="181" fontId="27" fillId="24" borderId="0" xfId="0" applyNumberFormat="1" applyFont="1" applyFill="1" applyBorder="1" applyAlignment="1" applyProtection="1">
      <alignment horizontal="left" vertical="center"/>
      <protection/>
    </xf>
    <xf numFmtId="181" fontId="27" fillId="24" borderId="0" xfId="0" applyNumberFormat="1" applyFont="1" applyFill="1" applyBorder="1" applyAlignment="1" applyProtection="1">
      <alignment horizontal="left" vertical="center" wrapText="1"/>
      <protection/>
    </xf>
    <xf numFmtId="177" fontId="27" fillId="24" borderId="0" xfId="0" applyNumberFormat="1" applyFont="1" applyFill="1" applyBorder="1" applyAlignment="1" applyProtection="1">
      <alignment horizontal="right" vertical="center"/>
      <protection/>
    </xf>
    <xf numFmtId="181" fontId="27" fillId="24" borderId="13" xfId="0" applyNumberFormat="1" applyFont="1" applyFill="1" applyBorder="1" applyAlignment="1" applyProtection="1">
      <alignment horizontal="left" vertical="center"/>
      <protection/>
    </xf>
    <xf numFmtId="177" fontId="27" fillId="24" borderId="13" xfId="0" applyNumberFormat="1" applyFont="1" applyFill="1" applyBorder="1" applyAlignment="1" applyProtection="1">
      <alignment horizontal="right" vertical="center"/>
      <protection/>
    </xf>
    <xf numFmtId="181" fontId="27" fillId="24" borderId="14" xfId="0" applyNumberFormat="1" applyFont="1" applyFill="1" applyBorder="1" applyAlignment="1" applyProtection="1">
      <alignment horizontal="left" vertical="center"/>
      <protection/>
    </xf>
    <xf numFmtId="181" fontId="27" fillId="24" borderId="14" xfId="0" applyNumberFormat="1" applyFont="1" applyFill="1" applyBorder="1" applyAlignment="1" applyProtection="1">
      <alignment horizontal="left" vertical="center" wrapText="1"/>
      <protection/>
    </xf>
    <xf numFmtId="177" fontId="27" fillId="24" borderId="14" xfId="0" applyNumberFormat="1" applyFont="1" applyFill="1" applyBorder="1" applyAlignment="1" applyProtection="1">
      <alignment horizontal="right" vertical="center"/>
      <protection/>
    </xf>
    <xf numFmtId="181" fontId="27" fillId="24" borderId="15" xfId="0" applyNumberFormat="1" applyFont="1" applyFill="1" applyBorder="1" applyAlignment="1" applyProtection="1">
      <alignment horizontal="left" vertical="center"/>
      <protection/>
    </xf>
    <xf numFmtId="181" fontId="27" fillId="24" borderId="15" xfId="0" applyNumberFormat="1" applyFont="1" applyFill="1" applyBorder="1" applyAlignment="1" applyProtection="1">
      <alignment horizontal="left" vertical="center" wrapText="1"/>
      <protection/>
    </xf>
    <xf numFmtId="177" fontId="27" fillId="24" borderId="15" xfId="0" applyNumberFormat="1" applyFont="1" applyFill="1" applyBorder="1" applyAlignment="1" applyProtection="1">
      <alignment horizontal="right" vertical="center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49" fontId="1" fillId="0" borderId="17" xfId="0" applyNumberFormat="1" applyFont="1" applyBorder="1" applyAlignment="1">
      <alignment horizontal="center" wrapText="1"/>
    </xf>
    <xf numFmtId="49" fontId="29" fillId="0" borderId="17" xfId="0" applyNumberFormat="1" applyFont="1" applyBorder="1" applyAlignment="1">
      <alignment horizontal="center"/>
    </xf>
    <xf numFmtId="181" fontId="27" fillId="24" borderId="18" xfId="0" applyNumberFormat="1" applyFont="1" applyFill="1" applyBorder="1" applyAlignment="1" applyProtection="1">
      <alignment horizontal="right" vertical="center"/>
      <protection/>
    </xf>
    <xf numFmtId="4" fontId="27" fillId="17" borderId="12" xfId="0" applyNumberFormat="1" applyFont="1" applyFill="1" applyBorder="1" applyAlignment="1" applyProtection="1">
      <alignment horizontal="right" vertical="center"/>
      <protection locked="0"/>
    </xf>
    <xf numFmtId="4" fontId="27" fillId="17" borderId="13" xfId="0" applyNumberFormat="1" applyFont="1" applyFill="1" applyBorder="1" applyAlignment="1" applyProtection="1">
      <alignment horizontal="right" vertical="center"/>
      <protection locked="0"/>
    </xf>
    <xf numFmtId="4" fontId="27" fillId="17" borderId="14" xfId="0" applyNumberFormat="1" applyFont="1" applyFill="1" applyBorder="1" applyAlignment="1" applyProtection="1">
      <alignment horizontal="right" vertical="center"/>
      <protection locked="0"/>
    </xf>
    <xf numFmtId="4" fontId="27" fillId="17" borderId="15" xfId="0" applyNumberFormat="1" applyFont="1" applyFill="1" applyBorder="1" applyAlignment="1" applyProtection="1">
      <alignment horizontal="right" vertical="center"/>
      <protection locked="0"/>
    </xf>
    <xf numFmtId="10" fontId="17" fillId="17" borderId="19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25" fillId="24" borderId="0" xfId="0" applyNumberFormat="1" applyFont="1" applyFill="1" applyBorder="1" applyAlignment="1" applyProtection="1">
      <alignment horizontal="right"/>
      <protection/>
    </xf>
    <xf numFmtId="4" fontId="26" fillId="24" borderId="0" xfId="0" applyNumberFormat="1" applyFont="1" applyFill="1" applyBorder="1" applyAlignment="1" applyProtection="1">
      <alignment horizontal="right"/>
      <protection/>
    </xf>
    <xf numFmtId="4" fontId="27" fillId="24" borderId="20" xfId="0" applyNumberFormat="1" applyFont="1" applyFill="1" applyBorder="1" applyAlignment="1" applyProtection="1">
      <alignment horizontal="right" vertical="center"/>
      <protection/>
    </xf>
    <xf numFmtId="4" fontId="27" fillId="24" borderId="21" xfId="0" applyNumberFormat="1" applyFont="1" applyFill="1" applyBorder="1" applyAlignment="1" applyProtection="1">
      <alignment horizontal="right" vertical="center"/>
      <protection/>
    </xf>
    <xf numFmtId="4" fontId="27" fillId="24" borderId="22" xfId="0" applyNumberFormat="1" applyFont="1" applyFill="1" applyBorder="1" applyAlignment="1" applyProtection="1">
      <alignment horizontal="right" vertical="center"/>
      <protection/>
    </xf>
    <xf numFmtId="4" fontId="27" fillId="24" borderId="23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/>
      <protection/>
    </xf>
    <xf numFmtId="181" fontId="27" fillId="0" borderId="0" xfId="0" applyNumberFormat="1" applyFont="1" applyFill="1" applyBorder="1" applyAlignment="1" applyProtection="1">
      <alignment horizontal="left" vertical="center" wrapText="1"/>
      <protection/>
    </xf>
    <xf numFmtId="181" fontId="27" fillId="24" borderId="24" xfId="0" applyNumberFormat="1" applyFont="1" applyFill="1" applyBorder="1" applyAlignment="1" applyProtection="1">
      <alignment horizontal="left" vertical="center"/>
      <protection/>
    </xf>
    <xf numFmtId="177" fontId="27" fillId="24" borderId="24" xfId="0" applyNumberFormat="1" applyFont="1" applyFill="1" applyBorder="1" applyAlignment="1" applyProtection="1">
      <alignment horizontal="right" vertical="center"/>
      <protection/>
    </xf>
    <xf numFmtId="4" fontId="27" fillId="17" borderId="24" xfId="0" applyNumberFormat="1" applyFont="1" applyFill="1" applyBorder="1" applyAlignment="1" applyProtection="1">
      <alignment horizontal="right" vertical="center"/>
      <protection locked="0"/>
    </xf>
    <xf numFmtId="2" fontId="27" fillId="24" borderId="0" xfId="0" applyNumberFormat="1" applyFont="1" applyFill="1" applyBorder="1" applyAlignment="1" applyProtection="1">
      <alignment horizontal="left" vertical="center" wrapText="1"/>
      <protection/>
    </xf>
    <xf numFmtId="4" fontId="23" fillId="0" borderId="25" xfId="0" applyNumberFormat="1" applyFont="1" applyFill="1" applyBorder="1" applyAlignment="1" applyProtection="1">
      <alignment horizontal="right"/>
      <protection/>
    </xf>
    <xf numFmtId="4" fontId="27" fillId="25" borderId="12" xfId="0" applyNumberFormat="1" applyFont="1" applyFill="1" applyBorder="1" applyAlignment="1" applyProtection="1">
      <alignment horizontal="right" vertical="center"/>
      <protection locked="0"/>
    </xf>
    <xf numFmtId="181" fontId="27" fillId="24" borderId="26" xfId="0" applyNumberFormat="1" applyFont="1" applyFill="1" applyBorder="1" applyAlignment="1" applyProtection="1">
      <alignment horizontal="left" vertical="center"/>
      <protection/>
    </xf>
    <xf numFmtId="177" fontId="27" fillId="24" borderId="26" xfId="0" applyNumberFormat="1" applyFont="1" applyFill="1" applyBorder="1" applyAlignment="1" applyProtection="1">
      <alignment horizontal="right" vertical="center"/>
      <protection/>
    </xf>
    <xf numFmtId="181" fontId="31" fillId="24" borderId="0" xfId="0" applyNumberFormat="1" applyFont="1" applyFill="1" applyBorder="1" applyAlignment="1" applyProtection="1">
      <alignment horizontal="left" wrapText="1"/>
      <protection/>
    </xf>
    <xf numFmtId="183" fontId="27" fillId="24" borderId="0" xfId="0" applyNumberFormat="1" applyFont="1" applyFill="1" applyBorder="1" applyAlignment="1" applyProtection="1">
      <alignment horizontal="right" vertical="center"/>
      <protection/>
    </xf>
    <xf numFmtId="183" fontId="27" fillId="0" borderId="0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/>
      <protection/>
    </xf>
    <xf numFmtId="177" fontId="27" fillId="0" borderId="13" xfId="0" applyNumberFormat="1" applyFont="1" applyFill="1" applyBorder="1" applyAlignment="1" applyProtection="1">
      <alignment horizontal="right" vertical="center"/>
      <protection/>
    </xf>
    <xf numFmtId="177" fontId="27" fillId="0" borderId="12" xfId="0" applyNumberFormat="1" applyFont="1" applyFill="1" applyBorder="1" applyAlignment="1" applyProtection="1">
      <alignment horizontal="right" vertical="center"/>
      <protection/>
    </xf>
    <xf numFmtId="177" fontId="27" fillId="0" borderId="26" xfId="0" applyNumberFormat="1" applyFont="1" applyFill="1" applyBorder="1" applyAlignment="1" applyProtection="1">
      <alignment horizontal="right" vertical="center"/>
      <protection/>
    </xf>
    <xf numFmtId="181" fontId="25" fillId="24" borderId="27" xfId="0" applyNumberFormat="1" applyFont="1" applyFill="1" applyBorder="1" applyAlignment="1" applyProtection="1">
      <alignment horizontal="right"/>
      <protection/>
    </xf>
    <xf numFmtId="181" fontId="26" fillId="24" borderId="27" xfId="0" applyNumberFormat="1" applyFont="1" applyFill="1" applyBorder="1" applyAlignment="1" applyProtection="1">
      <alignment horizontal="right"/>
      <protection/>
    </xf>
    <xf numFmtId="181" fontId="27" fillId="24" borderId="28" xfId="0" applyNumberFormat="1" applyFont="1" applyFill="1" applyBorder="1" applyAlignment="1" applyProtection="1">
      <alignment horizontal="left" vertical="center" wrapText="1"/>
      <protection/>
    </xf>
    <xf numFmtId="181" fontId="27" fillId="24" borderId="29" xfId="0" applyNumberFormat="1" applyFont="1" applyFill="1" applyBorder="1" applyAlignment="1" applyProtection="1">
      <alignment horizontal="left" vertical="center" wrapText="1"/>
      <protection/>
    </xf>
    <xf numFmtId="181" fontId="27" fillId="24" borderId="30" xfId="0" applyNumberFormat="1" applyFont="1" applyFill="1" applyBorder="1" applyAlignment="1" applyProtection="1">
      <alignment horizontal="left" vertical="center" wrapText="1"/>
      <protection/>
    </xf>
    <xf numFmtId="181" fontId="27" fillId="24" borderId="31" xfId="0" applyNumberFormat="1" applyFont="1" applyFill="1" applyBorder="1" applyAlignment="1" applyProtection="1">
      <alignment horizontal="left" vertical="center" wrapText="1"/>
      <protection/>
    </xf>
    <xf numFmtId="181" fontId="27" fillId="0" borderId="28" xfId="0" applyNumberFormat="1" applyFont="1" applyFill="1" applyBorder="1" applyAlignment="1" applyProtection="1">
      <alignment horizontal="left" vertical="center" wrapText="1"/>
      <protection/>
    </xf>
    <xf numFmtId="181" fontId="27" fillId="24" borderId="32" xfId="0" applyNumberFormat="1" applyFont="1" applyFill="1" applyBorder="1" applyAlignment="1" applyProtection="1">
      <alignment horizontal="left" vertical="center" wrapText="1"/>
      <protection/>
    </xf>
    <xf numFmtId="181" fontId="27" fillId="24" borderId="33" xfId="0" applyNumberFormat="1" applyFont="1" applyFill="1" applyBorder="1" applyAlignment="1" applyProtection="1">
      <alignment horizontal="right" vertical="center"/>
      <protection/>
    </xf>
    <xf numFmtId="181" fontId="27" fillId="24" borderId="34" xfId="0" applyNumberFormat="1" applyFont="1" applyFill="1" applyBorder="1" applyAlignment="1" applyProtection="1">
      <alignment horizontal="right" vertical="center"/>
      <protection/>
    </xf>
    <xf numFmtId="181" fontId="26" fillId="24" borderId="34" xfId="0" applyNumberFormat="1" applyFont="1" applyFill="1" applyBorder="1" applyAlignment="1" applyProtection="1">
      <alignment horizontal="right"/>
      <protection/>
    </xf>
    <xf numFmtId="181" fontId="25" fillId="24" borderId="34" xfId="0" applyNumberFormat="1" applyFont="1" applyFill="1" applyBorder="1" applyAlignment="1" applyProtection="1">
      <alignment horizontal="right"/>
      <protection/>
    </xf>
    <xf numFmtId="181" fontId="26" fillId="24" borderId="34" xfId="0" applyNumberFormat="1" applyFont="1" applyFill="1" applyBorder="1" applyAlignment="1" applyProtection="1">
      <alignment horizontal="left" wrapText="1"/>
      <protection/>
    </xf>
    <xf numFmtId="181" fontId="27" fillId="24" borderId="35" xfId="0" applyNumberFormat="1" applyFont="1" applyFill="1" applyBorder="1" applyAlignment="1" applyProtection="1">
      <alignment horizontal="right" vertical="center"/>
      <protection/>
    </xf>
    <xf numFmtId="181" fontId="26" fillId="24" borderId="36" xfId="0" applyNumberFormat="1" applyFont="1" applyFill="1" applyBorder="1" applyAlignment="1" applyProtection="1">
      <alignment horizontal="right"/>
      <protection/>
    </xf>
    <xf numFmtId="181" fontId="25" fillId="24" borderId="37" xfId="0" applyNumberFormat="1" applyFont="1" applyFill="1" applyBorder="1" applyAlignment="1" applyProtection="1">
      <alignment horizontal="right"/>
      <protection/>
    </xf>
    <xf numFmtId="181" fontId="26" fillId="24" borderId="38" xfId="0" applyNumberFormat="1" applyFont="1" applyFill="1" applyBorder="1" applyAlignment="1" applyProtection="1">
      <alignment horizontal="right"/>
      <protection/>
    </xf>
    <xf numFmtId="181" fontId="26" fillId="24" borderId="39" xfId="0" applyNumberFormat="1" applyFont="1" applyFill="1" applyBorder="1" applyAlignment="1" applyProtection="1">
      <alignment horizontal="right"/>
      <protection/>
    </xf>
    <xf numFmtId="0" fontId="0" fillId="0" borderId="40" xfId="0" applyBorder="1" applyAlignment="1" applyProtection="1">
      <alignment/>
      <protection/>
    </xf>
    <xf numFmtId="181" fontId="27" fillId="24" borderId="41" xfId="0" applyNumberFormat="1" applyFont="1" applyFill="1" applyBorder="1" applyAlignment="1" applyProtection="1">
      <alignment horizontal="right" vertical="center"/>
      <protection/>
    </xf>
    <xf numFmtId="181" fontId="27" fillId="24" borderId="42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 horizontal="right"/>
      <protection/>
    </xf>
    <xf numFmtId="184" fontId="27" fillId="0" borderId="12" xfId="0" applyNumberFormat="1" applyFont="1" applyFill="1" applyBorder="1" applyAlignment="1" applyProtection="1">
      <alignment horizontal="right" vertical="center"/>
      <protection/>
    </xf>
    <xf numFmtId="4" fontId="27" fillId="24" borderId="44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7" borderId="11" xfId="0" applyNumberFormat="1" applyFont="1" applyFill="1" applyBorder="1" applyAlignment="1">
      <alignment/>
    </xf>
    <xf numFmtId="4" fontId="27" fillId="24" borderId="45" xfId="0" applyNumberFormat="1" applyFont="1" applyFill="1" applyBorder="1" applyAlignment="1" applyProtection="1">
      <alignment horizontal="right" vertical="center"/>
      <protection/>
    </xf>
    <xf numFmtId="181" fontId="27" fillId="24" borderId="46" xfId="0" applyNumberFormat="1" applyFont="1" applyFill="1" applyBorder="1" applyAlignment="1" applyProtection="1">
      <alignment horizontal="left" vertical="center" wrapText="1"/>
      <protection/>
    </xf>
    <xf numFmtId="181" fontId="27" fillId="24" borderId="47" xfId="0" applyNumberFormat="1" applyFont="1" applyFill="1" applyBorder="1" applyAlignment="1" applyProtection="1">
      <alignment horizontal="left" vertical="center" wrapText="1"/>
      <protection/>
    </xf>
    <xf numFmtId="181" fontId="27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2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181" fontId="35" fillId="24" borderId="0" xfId="0" applyNumberFormat="1" applyFont="1" applyFill="1" applyBorder="1" applyAlignment="1" applyProtection="1">
      <alignment horizontal="left" wrapText="1"/>
      <protection/>
    </xf>
    <xf numFmtId="181" fontId="36" fillId="24" borderId="0" xfId="0" applyNumberFormat="1" applyFont="1" applyFill="1" applyBorder="1" applyAlignment="1" applyProtection="1">
      <alignment horizontal="left" wrapText="1"/>
      <protection/>
    </xf>
    <xf numFmtId="181" fontId="27" fillId="24" borderId="22" xfId="0" applyNumberFormat="1" applyFont="1" applyFill="1" applyBorder="1" applyAlignment="1" applyProtection="1">
      <alignment horizontal="right" vertical="center"/>
      <protection/>
    </xf>
    <xf numFmtId="181" fontId="27" fillId="24" borderId="44" xfId="0" applyNumberFormat="1" applyFont="1" applyFill="1" applyBorder="1" applyAlignment="1" applyProtection="1">
      <alignment horizontal="right" vertical="center"/>
      <protection/>
    </xf>
    <xf numFmtId="4" fontId="27" fillId="24" borderId="35" xfId="0" applyNumberFormat="1" applyFont="1" applyFill="1" applyBorder="1" applyAlignment="1" applyProtection="1">
      <alignment horizontal="right" vertical="center"/>
      <protection/>
    </xf>
    <xf numFmtId="164" fontId="18" fillId="7" borderId="0" xfId="0" applyNumberFormat="1" applyFont="1" applyFill="1" applyAlignment="1">
      <alignment horizontal="center"/>
    </xf>
    <xf numFmtId="0" fontId="18" fillId="7" borderId="0" xfId="0" applyNumberFormat="1" applyFont="1" applyFill="1" applyAlignment="1">
      <alignment horizontal="center"/>
    </xf>
    <xf numFmtId="4" fontId="21" fillId="0" borderId="48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24" fillId="0" borderId="49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27" fillId="24" borderId="0" xfId="0" applyNumberFormat="1" applyFont="1" applyFill="1" applyBorder="1" applyAlignment="1" applyProtection="1">
      <alignment horizontal="right" vertical="center"/>
      <protection/>
    </xf>
    <xf numFmtId="4" fontId="27" fillId="0" borderId="24" xfId="0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/>
      <protection/>
    </xf>
    <xf numFmtId="4" fontId="27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51" xfId="0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A4" sqref="A4:H14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8" customFormat="1" ht="23.25">
      <c r="A1" s="14" t="s">
        <v>21</v>
      </c>
      <c r="B1" s="15"/>
    </row>
    <row r="2" spans="1:2" ht="30" customHeight="1">
      <c r="A2" s="16"/>
      <c r="B2" s="17"/>
    </row>
    <row r="3" spans="1:2" ht="19.5">
      <c r="A3" s="18" t="s">
        <v>12</v>
      </c>
      <c r="B3" s="17"/>
    </row>
    <row r="4" spans="1:2" ht="12.75">
      <c r="A4" s="19" t="s">
        <v>19</v>
      </c>
      <c r="B4" s="20" t="s">
        <v>5</v>
      </c>
    </row>
    <row r="5" spans="1:2" ht="12.75">
      <c r="A5" s="19" t="s">
        <v>12</v>
      </c>
      <c r="B5" s="20" t="s">
        <v>22</v>
      </c>
    </row>
    <row r="6" spans="1:2" ht="12.75">
      <c r="A6" s="19" t="s">
        <v>14</v>
      </c>
      <c r="B6" s="20"/>
    </row>
    <row r="7" spans="1:2" ht="12.75">
      <c r="A7" s="19" t="s">
        <v>4</v>
      </c>
      <c r="B7" s="20" t="s">
        <v>20</v>
      </c>
    </row>
    <row r="8" spans="1:2" ht="12.75">
      <c r="A8" s="21" t="s">
        <v>16</v>
      </c>
      <c r="B8" s="22"/>
    </row>
    <row r="9" spans="1:2" ht="30" customHeight="1">
      <c r="A9" s="23"/>
      <c r="B9" s="17"/>
    </row>
    <row r="10" spans="1:2" ht="19.5">
      <c r="A10" s="24" t="s">
        <v>10</v>
      </c>
      <c r="B10" s="17"/>
    </row>
    <row r="11" spans="1:2" ht="12.75">
      <c r="A11" s="19" t="s">
        <v>9</v>
      </c>
      <c r="B11" s="20" t="s">
        <v>11</v>
      </c>
    </row>
    <row r="12" spans="1:2" ht="12.75">
      <c r="A12" s="21" t="s">
        <v>16</v>
      </c>
      <c r="B12" s="22"/>
    </row>
    <row r="13" spans="1:2" ht="12.75">
      <c r="A13" s="16"/>
      <c r="B13" s="17"/>
    </row>
    <row r="14" spans="1:2" ht="30" customHeight="1">
      <c r="A14" s="18" t="s">
        <v>6</v>
      </c>
      <c r="B14" s="17"/>
    </row>
    <row r="15" spans="1:2" ht="19.5" customHeight="1">
      <c r="A15" s="21" t="s">
        <v>13</v>
      </c>
      <c r="B15" s="25" t="s">
        <v>8</v>
      </c>
    </row>
    <row r="16" ht="12.75">
      <c r="A16" s="16"/>
    </row>
    <row r="17" ht="19.5">
      <c r="A17" s="18" t="s">
        <v>17</v>
      </c>
    </row>
    <row r="18" spans="1:2" ht="12.75">
      <c r="A18" t="s">
        <v>15</v>
      </c>
      <c r="B18" t="s">
        <v>7</v>
      </c>
    </row>
    <row r="19" ht="14.25">
      <c r="G19" s="7"/>
    </row>
    <row r="20" ht="12.75">
      <c r="G20" s="6"/>
    </row>
    <row r="21" ht="12.75">
      <c r="G21" s="6"/>
    </row>
    <row r="22" ht="14.25">
      <c r="G22" s="7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8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D13" sqref="D13"/>
    </sheetView>
  </sheetViews>
  <sheetFormatPr defaultColWidth="9.140625" defaultRowHeight="12.75" outlineLevelRow="1"/>
  <cols>
    <col min="1" max="1" width="6.28125" style="0" customWidth="1"/>
    <col min="2" max="2" width="94.28125" style="0" customWidth="1"/>
    <col min="3" max="3" width="18.7109375" style="0" customWidth="1"/>
  </cols>
  <sheetData>
    <row r="1" spans="1:4" ht="15.75" customHeight="1">
      <c r="A1" s="5"/>
      <c r="C1" s="34" t="s">
        <v>214</v>
      </c>
      <c r="D1" s="3"/>
    </row>
    <row r="2" spans="1:4" ht="15.75" customHeight="1">
      <c r="A2" s="5"/>
      <c r="B2" s="27" t="s">
        <v>41</v>
      </c>
      <c r="D2" s="3"/>
    </row>
    <row r="3" spans="2:4" ht="14.25" customHeight="1">
      <c r="B3" s="1"/>
      <c r="C3" s="2"/>
      <c r="D3" s="3"/>
    </row>
    <row r="4" spans="2:4" ht="22.5" customHeight="1">
      <c r="B4" s="136" t="s">
        <v>18</v>
      </c>
      <c r="C4" s="136"/>
      <c r="D4" s="3"/>
    </row>
    <row r="5" spans="2:4" ht="22.5" customHeight="1">
      <c r="B5" s="137" t="s">
        <v>128</v>
      </c>
      <c r="C5" s="137"/>
      <c r="D5" s="3"/>
    </row>
    <row r="6" spans="2:4" ht="22.5" customHeight="1">
      <c r="B6" s="137" t="s">
        <v>129</v>
      </c>
      <c r="C6" s="137"/>
      <c r="D6" s="3"/>
    </row>
    <row r="7" spans="2:4" ht="20.25" customHeight="1">
      <c r="B7" s="1"/>
      <c r="C7" s="2"/>
      <c r="D7" s="3"/>
    </row>
    <row r="8" spans="2:4" ht="24.75" thickBot="1">
      <c r="B8" s="61" t="s">
        <v>9</v>
      </c>
      <c r="C8" s="60" t="s">
        <v>305</v>
      </c>
      <c r="D8" s="4"/>
    </row>
    <row r="9" spans="2:4" ht="12.75">
      <c r="B9" s="9"/>
      <c r="C9" s="119"/>
      <c r="D9" s="4"/>
    </row>
    <row r="10" spans="2:3" s="29" customFormat="1" ht="21" customHeight="1">
      <c r="B10" s="28"/>
      <c r="C10" s="120"/>
    </row>
    <row r="11" spans="2:3" s="30" customFormat="1" ht="21" customHeight="1" outlineLevel="1">
      <c r="B11" s="31" t="s">
        <v>217</v>
      </c>
      <c r="C11" s="121">
        <f>1NP!G253</f>
        <v>0</v>
      </c>
    </row>
    <row r="12" spans="2:3" s="30" customFormat="1" ht="21" customHeight="1" outlineLevel="1" thickBot="1">
      <c r="B12" s="31" t="s">
        <v>218</v>
      </c>
      <c r="C12" s="121">
        <v>36984</v>
      </c>
    </row>
    <row r="13" spans="2:4" s="30" customFormat="1" ht="21" customHeight="1" outlineLevel="1" thickBot="1">
      <c r="B13" s="31" t="s">
        <v>213</v>
      </c>
      <c r="C13" s="121">
        <f>C12*D13</f>
        <v>0</v>
      </c>
      <c r="D13" s="67"/>
    </row>
    <row r="14" spans="2:3" s="30" customFormat="1" ht="21" customHeight="1" outlineLevel="1">
      <c r="B14" s="31" t="s">
        <v>207</v>
      </c>
      <c r="C14" s="121">
        <f>2NP!G80</f>
        <v>0</v>
      </c>
    </row>
    <row r="15" spans="2:3" ht="13.5" outlineLevel="1" thickBot="1">
      <c r="B15" s="10"/>
      <c r="C15" s="122"/>
    </row>
    <row r="16" spans="2:3" s="32" customFormat="1" ht="21" customHeight="1">
      <c r="B16" s="33" t="s">
        <v>304</v>
      </c>
      <c r="C16" s="123">
        <f>SUM(C11:C14)</f>
        <v>36984</v>
      </c>
    </row>
    <row r="17" spans="2:3" s="12" customFormat="1" ht="12.75">
      <c r="B17" s="26"/>
      <c r="C17" s="13"/>
    </row>
    <row r="18" spans="1:2" s="11" customFormat="1" ht="14.25">
      <c r="A18" s="59" t="s">
        <v>40</v>
      </c>
      <c r="B18" s="59" t="s">
        <v>39</v>
      </c>
    </row>
  </sheetData>
  <sheetProtection password="CC06" sheet="1"/>
  <mergeCells count="3">
    <mergeCell ref="B4:C4"/>
    <mergeCell ref="B5:C5"/>
    <mergeCell ref="B6:C6"/>
  </mergeCells>
  <printOptions/>
  <pageMargins left="0.6692913385826772" right="0.5118110236220472" top="0.5511811023622047" bottom="0.7874015748031497" header="0.5118110236220472" footer="0.3937007874015748"/>
  <pageSetup horizontalDpi="600" verticalDpi="600" orientation="landscape" paperSize="9" r:id="rId1"/>
  <headerFooter alignWithMargins="0">
    <oddFooter>&amp;L&amp;8www.euroCALC.cz&amp;C&amp;8&amp;P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5"/>
  <sheetViews>
    <sheetView tabSelected="1" zoomScalePageLayoutView="0" workbookViewId="0" topLeftCell="A136">
      <selection activeCell="F20" sqref="F20"/>
    </sheetView>
  </sheetViews>
  <sheetFormatPr defaultColWidth="9.140625" defaultRowHeight="12.75"/>
  <cols>
    <col min="1" max="1" width="4.57421875" style="68" customWidth="1"/>
    <col min="2" max="2" width="4.00390625" style="68" customWidth="1"/>
    <col min="3" max="3" width="48.57421875" style="68" bestFit="1" customWidth="1"/>
    <col min="4" max="4" width="4.00390625" style="68" bestFit="1" customWidth="1"/>
    <col min="5" max="5" width="10.140625" style="68" bestFit="1" customWidth="1"/>
    <col min="6" max="7" width="11.7109375" style="68" customWidth="1"/>
    <col min="8" max="16384" width="9.140625" style="68" customWidth="1"/>
  </cols>
  <sheetData>
    <row r="1" ht="29.25" customHeight="1">
      <c r="C1" s="143" t="s">
        <v>205</v>
      </c>
    </row>
    <row r="2" spans="1:7" ht="19.5">
      <c r="A2" s="140" t="s">
        <v>32</v>
      </c>
      <c r="B2" s="144"/>
      <c r="C2" s="56" t="s">
        <v>33</v>
      </c>
      <c r="D2" s="56" t="s">
        <v>0</v>
      </c>
      <c r="E2" s="56" t="s">
        <v>34</v>
      </c>
      <c r="F2" s="56" t="s">
        <v>302</v>
      </c>
      <c r="G2" s="145" t="s">
        <v>303</v>
      </c>
    </row>
    <row r="3" spans="1:7" ht="12.75">
      <c r="A3" s="57" t="s">
        <v>35</v>
      </c>
      <c r="B3" s="58" t="s">
        <v>35</v>
      </c>
      <c r="C3" s="58" t="s">
        <v>36</v>
      </c>
      <c r="D3" s="58" t="s">
        <v>35</v>
      </c>
      <c r="E3" s="58" t="s">
        <v>35</v>
      </c>
      <c r="F3" s="58" t="s">
        <v>35</v>
      </c>
      <c r="G3" s="146" t="s">
        <v>35</v>
      </c>
    </row>
    <row r="4" spans="1:3" ht="12.75">
      <c r="A4" s="147"/>
      <c r="B4" s="148"/>
      <c r="C4" s="149"/>
    </row>
    <row r="5" spans="1:7" ht="12.75">
      <c r="A5" s="92"/>
      <c r="B5" s="92"/>
      <c r="C5" s="131" t="s">
        <v>78</v>
      </c>
      <c r="D5" s="35"/>
      <c r="E5" s="37"/>
      <c r="F5" s="69"/>
      <c r="G5" s="69"/>
    </row>
    <row r="6" spans="1:7" ht="12.75">
      <c r="A6" s="106">
        <v>0</v>
      </c>
      <c r="B6" s="93">
        <v>0</v>
      </c>
      <c r="C6" s="131" t="s">
        <v>79</v>
      </c>
      <c r="D6" s="38"/>
      <c r="E6" s="40"/>
      <c r="F6" s="70"/>
      <c r="G6" s="70"/>
    </row>
    <row r="7" spans="1:8" ht="24">
      <c r="A7" s="62" t="s">
        <v>130</v>
      </c>
      <c r="B7" s="133">
        <v>1</v>
      </c>
      <c r="C7" s="94" t="s">
        <v>143</v>
      </c>
      <c r="D7" s="41" t="s">
        <v>1</v>
      </c>
      <c r="E7" s="43">
        <f>E8</f>
        <v>16.0191</v>
      </c>
      <c r="F7" s="63"/>
      <c r="G7" s="71">
        <f>E7*F7</f>
        <v>0</v>
      </c>
      <c r="H7" s="75"/>
    </row>
    <row r="8" spans="1:7" ht="12.75">
      <c r="A8" s="62"/>
      <c r="B8" s="133"/>
      <c r="C8" s="46" t="s">
        <v>75</v>
      </c>
      <c r="D8" s="45"/>
      <c r="E8" s="43">
        <f>5.235*3.06</f>
        <v>16.0191</v>
      </c>
      <c r="F8" s="150"/>
      <c r="G8" s="71"/>
    </row>
    <row r="9" spans="1:8" ht="24">
      <c r="A9" s="62" t="s">
        <v>130</v>
      </c>
      <c r="B9" s="133">
        <v>2</v>
      </c>
      <c r="C9" s="94" t="s">
        <v>257</v>
      </c>
      <c r="D9" s="41" t="s">
        <v>25</v>
      </c>
      <c r="E9" s="43">
        <f>E10</f>
        <v>1.43775</v>
      </c>
      <c r="F9" s="63"/>
      <c r="G9" s="71">
        <f>E9*F9</f>
        <v>0</v>
      </c>
      <c r="H9" s="75"/>
    </row>
    <row r="10" spans="1:7" ht="12.75">
      <c r="A10" s="62"/>
      <c r="B10" s="133"/>
      <c r="C10" s="46" t="s">
        <v>133</v>
      </c>
      <c r="D10" s="45"/>
      <c r="E10" s="47">
        <f>1.35*0.3*3.55</f>
        <v>1.43775</v>
      </c>
      <c r="F10" s="150"/>
      <c r="G10" s="71"/>
    </row>
    <row r="11" spans="1:8" ht="48">
      <c r="A11" s="62" t="s">
        <v>130</v>
      </c>
      <c r="B11" s="134">
        <v>3</v>
      </c>
      <c r="C11" s="94" t="s">
        <v>283</v>
      </c>
      <c r="D11" s="41" t="s">
        <v>2</v>
      </c>
      <c r="E11" s="43">
        <f>E12</f>
        <v>1</v>
      </c>
      <c r="F11" s="63"/>
      <c r="G11" s="71">
        <f>E11*F11</f>
        <v>0</v>
      </c>
      <c r="H11" s="75"/>
    </row>
    <row r="12" spans="1:8" ht="24">
      <c r="A12" s="62" t="s">
        <v>130</v>
      </c>
      <c r="B12" s="101">
        <v>4</v>
      </c>
      <c r="C12" s="94" t="s">
        <v>59</v>
      </c>
      <c r="D12" s="41" t="s">
        <v>23</v>
      </c>
      <c r="E12" s="43">
        <v>1</v>
      </c>
      <c r="F12" s="63"/>
      <c r="G12" s="71">
        <f aca="true" t="shared" si="0" ref="G12:G24">E12*F12</f>
        <v>0</v>
      </c>
      <c r="H12" s="75"/>
    </row>
    <row r="13" spans="1:8" ht="24">
      <c r="A13" s="62" t="s">
        <v>130</v>
      </c>
      <c r="B13" s="101">
        <v>5</v>
      </c>
      <c r="C13" s="94" t="s">
        <v>60</v>
      </c>
      <c r="D13" s="41" t="s">
        <v>2</v>
      </c>
      <c r="E13" s="43">
        <v>1</v>
      </c>
      <c r="F13" s="63"/>
      <c r="G13" s="71">
        <f t="shared" si="0"/>
        <v>0</v>
      </c>
      <c r="H13" s="75"/>
    </row>
    <row r="14" spans="1:8" ht="36">
      <c r="A14" s="62" t="s">
        <v>130</v>
      </c>
      <c r="B14" s="101">
        <v>6</v>
      </c>
      <c r="C14" s="94" t="s">
        <v>284</v>
      </c>
      <c r="D14" s="41" t="s">
        <v>23</v>
      </c>
      <c r="E14" s="43">
        <v>1</v>
      </c>
      <c r="F14" s="63"/>
      <c r="G14" s="71">
        <f>E14*F14</f>
        <v>0</v>
      </c>
      <c r="H14" s="75"/>
    </row>
    <row r="15" spans="1:8" ht="24">
      <c r="A15" s="62" t="s">
        <v>130</v>
      </c>
      <c r="B15" s="101">
        <v>7</v>
      </c>
      <c r="C15" s="94" t="s">
        <v>200</v>
      </c>
      <c r="D15" s="41" t="s">
        <v>23</v>
      </c>
      <c r="E15" s="43">
        <v>1</v>
      </c>
      <c r="F15" s="63"/>
      <c r="G15" s="71">
        <f t="shared" si="0"/>
        <v>0</v>
      </c>
      <c r="H15" s="75"/>
    </row>
    <row r="16" spans="1:8" ht="24">
      <c r="A16" s="62" t="s">
        <v>130</v>
      </c>
      <c r="B16" s="101">
        <v>8</v>
      </c>
      <c r="C16" s="94" t="s">
        <v>231</v>
      </c>
      <c r="D16" s="41" t="s">
        <v>2</v>
      </c>
      <c r="E16" s="43">
        <v>1</v>
      </c>
      <c r="F16" s="63"/>
      <c r="G16" s="71">
        <f t="shared" si="0"/>
        <v>0</v>
      </c>
      <c r="H16" s="75"/>
    </row>
    <row r="17" spans="1:8" ht="24">
      <c r="A17" s="62" t="s">
        <v>130</v>
      </c>
      <c r="B17" s="101">
        <v>9</v>
      </c>
      <c r="C17" s="94" t="s">
        <v>232</v>
      </c>
      <c r="D17" s="41" t="s">
        <v>23</v>
      </c>
      <c r="E17" s="43">
        <v>1</v>
      </c>
      <c r="F17" s="63"/>
      <c r="G17" s="71">
        <f t="shared" si="0"/>
        <v>0</v>
      </c>
      <c r="H17" s="75"/>
    </row>
    <row r="18" spans="1:8" ht="24">
      <c r="A18" s="62" t="s">
        <v>130</v>
      </c>
      <c r="B18" s="101" t="s">
        <v>266</v>
      </c>
      <c r="C18" s="94" t="s">
        <v>184</v>
      </c>
      <c r="D18" s="41" t="s">
        <v>23</v>
      </c>
      <c r="E18" s="43">
        <v>1</v>
      </c>
      <c r="F18" s="63"/>
      <c r="G18" s="71">
        <f t="shared" si="0"/>
        <v>0</v>
      </c>
      <c r="H18" s="75"/>
    </row>
    <row r="19" spans="1:7" ht="24">
      <c r="A19" s="62" t="s">
        <v>130</v>
      </c>
      <c r="B19" s="101">
        <v>10</v>
      </c>
      <c r="C19" s="94" t="s">
        <v>215</v>
      </c>
      <c r="D19" s="41" t="s">
        <v>23</v>
      </c>
      <c r="E19" s="43">
        <v>2</v>
      </c>
      <c r="F19" s="63"/>
      <c r="G19" s="71">
        <f>E19*F19</f>
        <v>0</v>
      </c>
    </row>
    <row r="20" spans="1:8" ht="24">
      <c r="A20" s="62" t="s">
        <v>130</v>
      </c>
      <c r="B20" s="101">
        <v>11</v>
      </c>
      <c r="C20" s="95" t="s">
        <v>144</v>
      </c>
      <c r="D20" s="77" t="s">
        <v>1</v>
      </c>
      <c r="E20" s="78">
        <f>E21</f>
        <v>7.98</v>
      </c>
      <c r="F20" s="79"/>
      <c r="G20" s="71">
        <f t="shared" si="0"/>
        <v>0</v>
      </c>
      <c r="H20" s="75"/>
    </row>
    <row r="21" spans="1:8" ht="12.75">
      <c r="A21" s="62"/>
      <c r="B21" s="101"/>
      <c r="C21" s="95" t="s">
        <v>77</v>
      </c>
      <c r="D21" s="77"/>
      <c r="E21" s="78">
        <f>1.8*3.1+2*1.2</f>
        <v>7.98</v>
      </c>
      <c r="F21" s="151"/>
      <c r="G21" s="71"/>
      <c r="H21" s="75"/>
    </row>
    <row r="22" spans="1:7" ht="12.75">
      <c r="A22" s="62" t="s">
        <v>130</v>
      </c>
      <c r="B22" s="101">
        <v>12</v>
      </c>
      <c r="C22" s="95" t="s">
        <v>80</v>
      </c>
      <c r="D22" s="48" t="s">
        <v>2</v>
      </c>
      <c r="E22" s="49">
        <v>1</v>
      </c>
      <c r="F22" s="64"/>
      <c r="G22" s="71">
        <f t="shared" si="0"/>
        <v>0</v>
      </c>
    </row>
    <row r="23" spans="1:7" ht="12.75">
      <c r="A23" s="62" t="s">
        <v>130</v>
      </c>
      <c r="B23" s="101">
        <v>13</v>
      </c>
      <c r="C23" s="95" t="s">
        <v>104</v>
      </c>
      <c r="D23" s="48" t="s">
        <v>2</v>
      </c>
      <c r="E23" s="49">
        <v>1</v>
      </c>
      <c r="F23" s="64"/>
      <c r="G23" s="71">
        <f t="shared" si="0"/>
        <v>0</v>
      </c>
    </row>
    <row r="24" spans="1:7" ht="12.75">
      <c r="A24" s="62" t="s">
        <v>130</v>
      </c>
      <c r="B24" s="101">
        <v>14</v>
      </c>
      <c r="C24" s="125" t="s">
        <v>27</v>
      </c>
      <c r="D24" s="41" t="s">
        <v>2</v>
      </c>
      <c r="E24" s="43">
        <v>1</v>
      </c>
      <c r="F24" s="63"/>
      <c r="G24" s="71">
        <f t="shared" si="0"/>
        <v>0</v>
      </c>
    </row>
    <row r="25" spans="1:7" ht="12.75">
      <c r="A25" s="62"/>
      <c r="B25" s="101"/>
      <c r="C25" s="46"/>
      <c r="D25" s="45"/>
      <c r="E25" s="47"/>
      <c r="F25" s="152"/>
      <c r="G25" s="124"/>
    </row>
    <row r="26" spans="1:7" ht="12.75">
      <c r="A26" s="62"/>
      <c r="B26" s="102">
        <v>0</v>
      </c>
      <c r="C26" s="131" t="s">
        <v>43</v>
      </c>
      <c r="D26" s="38"/>
      <c r="E26" s="40"/>
      <c r="F26" s="70"/>
      <c r="G26" s="74"/>
    </row>
    <row r="27" spans="1:7" ht="24">
      <c r="A27" s="62" t="s">
        <v>130</v>
      </c>
      <c r="B27" s="101">
        <v>15</v>
      </c>
      <c r="C27" s="94" t="s">
        <v>56</v>
      </c>
      <c r="D27" s="41" t="s">
        <v>25</v>
      </c>
      <c r="E27" s="43">
        <f>E28</f>
        <v>2.0235</v>
      </c>
      <c r="F27" s="63"/>
      <c r="G27" s="71">
        <f aca="true" t="shared" si="1" ref="G27:G32">E27*F27</f>
        <v>0</v>
      </c>
    </row>
    <row r="28" spans="1:7" ht="12.75">
      <c r="A28" s="62"/>
      <c r="B28" s="101"/>
      <c r="C28" s="46" t="s">
        <v>134</v>
      </c>
      <c r="D28" s="45"/>
      <c r="E28" s="47">
        <f>1.9*0.3*3.55</f>
        <v>2.0235</v>
      </c>
      <c r="F28" s="150"/>
      <c r="G28" s="71"/>
    </row>
    <row r="29" spans="1:7" ht="36">
      <c r="A29" s="62" t="s">
        <v>130</v>
      </c>
      <c r="B29" s="101">
        <v>16</v>
      </c>
      <c r="C29" s="94" t="s">
        <v>147</v>
      </c>
      <c r="D29" s="41" t="s">
        <v>1</v>
      </c>
      <c r="E29" s="43">
        <f>E30</f>
        <v>24.264249999999997</v>
      </c>
      <c r="F29" s="63"/>
      <c r="G29" s="71">
        <f t="shared" si="1"/>
        <v>0</v>
      </c>
    </row>
    <row r="30" spans="1:7" ht="12.75">
      <c r="A30" s="62"/>
      <c r="B30" s="101"/>
      <c r="C30" s="46" t="s">
        <v>145</v>
      </c>
      <c r="D30" s="45"/>
      <c r="E30" s="47">
        <f>(3.335+3.5)*3.55</f>
        <v>24.264249999999997</v>
      </c>
      <c r="F30" s="150"/>
      <c r="G30" s="71"/>
    </row>
    <row r="31" spans="1:7" ht="24">
      <c r="A31" s="62" t="s">
        <v>130</v>
      </c>
      <c r="B31" s="101">
        <v>17</v>
      </c>
      <c r="C31" s="94" t="s">
        <v>152</v>
      </c>
      <c r="D31" s="41" t="s">
        <v>23</v>
      </c>
      <c r="E31" s="43">
        <v>1</v>
      </c>
      <c r="F31" s="63"/>
      <c r="G31" s="71">
        <f t="shared" si="1"/>
        <v>0</v>
      </c>
    </row>
    <row r="32" spans="1:8" ht="72">
      <c r="A32" s="62" t="s">
        <v>130</v>
      </c>
      <c r="B32" s="101">
        <v>18</v>
      </c>
      <c r="C32" s="127" t="s">
        <v>267</v>
      </c>
      <c r="D32" s="41" t="s">
        <v>23</v>
      </c>
      <c r="E32" s="43">
        <v>1</v>
      </c>
      <c r="F32" s="63"/>
      <c r="G32" s="71">
        <f t="shared" si="1"/>
        <v>0</v>
      </c>
      <c r="H32" s="75"/>
    </row>
    <row r="33" spans="1:7" ht="12.75">
      <c r="A33" s="62"/>
      <c r="B33" s="101"/>
      <c r="C33" s="46"/>
      <c r="D33" s="45"/>
      <c r="E33" s="47"/>
      <c r="F33" s="152"/>
      <c r="G33" s="72"/>
    </row>
    <row r="34" spans="1:7" ht="12.75">
      <c r="A34" s="62"/>
      <c r="B34" s="102">
        <v>0</v>
      </c>
      <c r="C34" s="131" t="s">
        <v>26</v>
      </c>
      <c r="D34" s="38"/>
      <c r="E34" s="40"/>
      <c r="F34" s="70"/>
      <c r="G34" s="74"/>
    </row>
    <row r="35" spans="1:7" ht="12.75">
      <c r="A35" s="62" t="s">
        <v>130</v>
      </c>
      <c r="B35" s="101">
        <v>19</v>
      </c>
      <c r="C35" s="94" t="s">
        <v>135</v>
      </c>
      <c r="D35" s="41" t="s">
        <v>1</v>
      </c>
      <c r="E35" s="43">
        <f>SUM(E37:E41)</f>
        <v>40.81925</v>
      </c>
      <c r="F35" s="63"/>
      <c r="G35" s="71">
        <f>E35*F35</f>
        <v>0</v>
      </c>
    </row>
    <row r="36" spans="1:7" ht="12.75">
      <c r="A36" s="62"/>
      <c r="B36" s="101"/>
      <c r="C36" s="46" t="s">
        <v>61</v>
      </c>
      <c r="D36" s="45"/>
      <c r="E36" s="47"/>
      <c r="F36" s="150"/>
      <c r="G36" s="72"/>
    </row>
    <row r="37" spans="1:7" ht="12.75">
      <c r="A37" s="62"/>
      <c r="B37" s="101"/>
      <c r="C37" s="46" t="s">
        <v>194</v>
      </c>
      <c r="D37" s="45"/>
      <c r="E37" s="47">
        <f>(5.235+3.8)*3.55</f>
        <v>32.07425</v>
      </c>
      <c r="F37" s="150"/>
      <c r="G37" s="73"/>
    </row>
    <row r="38" spans="1:7" ht="12.75">
      <c r="A38" s="62"/>
      <c r="B38" s="101"/>
      <c r="C38" s="46" t="s">
        <v>62</v>
      </c>
      <c r="D38" s="45"/>
      <c r="E38" s="47"/>
      <c r="F38" s="150"/>
      <c r="G38" s="73"/>
    </row>
    <row r="39" spans="1:7" ht="12.75">
      <c r="A39" s="62"/>
      <c r="B39" s="101"/>
      <c r="C39" s="46" t="s">
        <v>189</v>
      </c>
      <c r="D39" s="45"/>
      <c r="E39" s="47">
        <f>1.9*3.55</f>
        <v>6.744999999999999</v>
      </c>
      <c r="F39" s="150"/>
      <c r="G39" s="73"/>
    </row>
    <row r="40" spans="1:7" ht="12.75">
      <c r="A40" s="62"/>
      <c r="B40" s="101"/>
      <c r="C40" s="46" t="s">
        <v>64</v>
      </c>
      <c r="D40" s="45"/>
      <c r="E40" s="47"/>
      <c r="F40" s="150"/>
      <c r="G40" s="73"/>
    </row>
    <row r="41" spans="1:7" ht="12.75">
      <c r="A41" s="62"/>
      <c r="B41" s="101"/>
      <c r="C41" s="46" t="s">
        <v>195</v>
      </c>
      <c r="D41" s="45"/>
      <c r="E41" s="47">
        <v>2</v>
      </c>
      <c r="F41" s="150"/>
      <c r="G41" s="73"/>
    </row>
    <row r="42" spans="1:7" ht="12.75">
      <c r="A42" s="62"/>
      <c r="B42" s="101"/>
      <c r="C42" s="46" t="s">
        <v>190</v>
      </c>
      <c r="D42" s="45"/>
      <c r="E42" s="47"/>
      <c r="F42" s="150"/>
      <c r="G42" s="73"/>
    </row>
    <row r="43" spans="1:7" ht="12.75">
      <c r="A43" s="62"/>
      <c r="B43" s="101"/>
      <c r="C43" s="46" t="s">
        <v>191</v>
      </c>
      <c r="D43" s="45"/>
      <c r="E43" s="47">
        <v>2</v>
      </c>
      <c r="F43" s="150"/>
      <c r="G43" s="74"/>
    </row>
    <row r="44" spans="1:7" ht="24">
      <c r="A44" s="62" t="s">
        <v>130</v>
      </c>
      <c r="B44" s="101">
        <v>20</v>
      </c>
      <c r="C44" s="94" t="s">
        <v>124</v>
      </c>
      <c r="D44" s="41" t="s">
        <v>2</v>
      </c>
      <c r="E44" s="43">
        <v>1</v>
      </c>
      <c r="F44" s="63"/>
      <c r="G44" s="71">
        <f>E44*F44</f>
        <v>0</v>
      </c>
    </row>
    <row r="45" spans="1:7" ht="12.75">
      <c r="A45" s="62"/>
      <c r="B45" s="101"/>
      <c r="C45" s="46" t="s">
        <v>123</v>
      </c>
      <c r="D45" s="45"/>
      <c r="E45" s="47"/>
      <c r="F45" s="150"/>
      <c r="G45" s="73"/>
    </row>
    <row r="46" spans="1:7" ht="13.5" customHeight="1">
      <c r="A46" s="62"/>
      <c r="B46" s="101"/>
      <c r="C46" s="46" t="s">
        <v>146</v>
      </c>
      <c r="D46" s="45"/>
      <c r="E46" s="47"/>
      <c r="F46" s="150"/>
      <c r="G46" s="73"/>
    </row>
    <row r="47" spans="1:7" ht="13.5" customHeight="1">
      <c r="A47" s="62"/>
      <c r="B47" s="101"/>
      <c r="C47" s="46" t="s">
        <v>234</v>
      </c>
      <c r="D47" s="45"/>
      <c r="E47" s="47"/>
      <c r="F47" s="150"/>
      <c r="G47" s="73"/>
    </row>
    <row r="48" spans="1:7" ht="12.75">
      <c r="A48" s="62"/>
      <c r="B48" s="101"/>
      <c r="C48" s="46" t="s">
        <v>285</v>
      </c>
      <c r="D48" s="45"/>
      <c r="E48" s="47"/>
      <c r="F48" s="150"/>
      <c r="G48" s="74"/>
    </row>
    <row r="49" spans="1:7" ht="12.75">
      <c r="A49" s="62" t="s">
        <v>130</v>
      </c>
      <c r="B49" s="101">
        <v>21</v>
      </c>
      <c r="C49" s="94" t="s">
        <v>48</v>
      </c>
      <c r="D49" s="41" t="s">
        <v>1</v>
      </c>
      <c r="E49" s="43">
        <f>E50</f>
        <v>10.383750000000001</v>
      </c>
      <c r="F49" s="63"/>
      <c r="G49" s="71">
        <f>E49*F49</f>
        <v>0</v>
      </c>
    </row>
    <row r="50" spans="1:7" ht="12.75">
      <c r="A50" s="62"/>
      <c r="B50" s="101"/>
      <c r="C50" s="46" t="s">
        <v>153</v>
      </c>
      <c r="D50" s="45"/>
      <c r="E50" s="47">
        <f>1.95*5.325</f>
        <v>10.383750000000001</v>
      </c>
      <c r="F50" s="150"/>
      <c r="G50" s="71"/>
    </row>
    <row r="51" spans="1:7" ht="24">
      <c r="A51" s="62" t="s">
        <v>130</v>
      </c>
      <c r="B51" s="101">
        <v>22</v>
      </c>
      <c r="C51" s="94" t="s">
        <v>47</v>
      </c>
      <c r="D51" s="41" t="s">
        <v>1</v>
      </c>
      <c r="E51" s="43">
        <f>E52</f>
        <v>10.383750000000001</v>
      </c>
      <c r="F51" s="63"/>
      <c r="G51" s="71">
        <f>E51*F51</f>
        <v>0</v>
      </c>
    </row>
    <row r="52" spans="1:7" ht="12.75">
      <c r="A52" s="62"/>
      <c r="B52" s="101"/>
      <c r="C52" s="46" t="s">
        <v>153</v>
      </c>
      <c r="D52" s="45"/>
      <c r="E52" s="47">
        <f>1.95*5.325</f>
        <v>10.383750000000001</v>
      </c>
      <c r="F52" s="150"/>
      <c r="G52" s="71"/>
    </row>
    <row r="53" spans="1:7" ht="12.75">
      <c r="A53" s="62" t="s">
        <v>130</v>
      </c>
      <c r="B53" s="101">
        <v>23</v>
      </c>
      <c r="C53" s="94" t="s">
        <v>49</v>
      </c>
      <c r="D53" s="41" t="s">
        <v>1</v>
      </c>
      <c r="E53" s="43">
        <f>E54</f>
        <v>9.31875</v>
      </c>
      <c r="F53" s="63"/>
      <c r="G53" s="71">
        <f>E53*F53</f>
        <v>0</v>
      </c>
    </row>
    <row r="54" spans="1:7" ht="12.75">
      <c r="A54" s="62"/>
      <c r="B54" s="101"/>
      <c r="C54" s="46" t="s">
        <v>154</v>
      </c>
      <c r="D54" s="45"/>
      <c r="E54" s="47">
        <f>1.75*5.325</f>
        <v>9.31875</v>
      </c>
      <c r="F54" s="150"/>
      <c r="G54" s="71"/>
    </row>
    <row r="55" spans="1:7" ht="24">
      <c r="A55" s="62" t="s">
        <v>130</v>
      </c>
      <c r="B55" s="101">
        <v>24</v>
      </c>
      <c r="C55" s="94" t="s">
        <v>50</v>
      </c>
      <c r="D55" s="41" t="s">
        <v>1</v>
      </c>
      <c r="E55" s="43">
        <f>SUM(E53:E54)</f>
        <v>18.6375</v>
      </c>
      <c r="F55" s="63"/>
      <c r="G55" s="71">
        <f aca="true" t="shared" si="2" ref="G55:G65">E55*F55</f>
        <v>0</v>
      </c>
    </row>
    <row r="56" spans="1:7" ht="12.75">
      <c r="A56" s="62"/>
      <c r="B56" s="101"/>
      <c r="C56" s="46" t="s">
        <v>154</v>
      </c>
      <c r="D56" s="45"/>
      <c r="E56" s="47">
        <f>1.75*5.325</f>
        <v>9.31875</v>
      </c>
      <c r="F56" s="150"/>
      <c r="G56" s="71"/>
    </row>
    <row r="57" spans="1:7" ht="24">
      <c r="A57" s="62" t="s">
        <v>130</v>
      </c>
      <c r="B57" s="101">
        <v>25</v>
      </c>
      <c r="C57" s="94" t="s">
        <v>193</v>
      </c>
      <c r="D57" s="41" t="s">
        <v>1</v>
      </c>
      <c r="E57" s="43">
        <f>E58</f>
        <v>20.501250000000002</v>
      </c>
      <c r="F57" s="63"/>
      <c r="G57" s="71">
        <f t="shared" si="2"/>
        <v>0</v>
      </c>
    </row>
    <row r="58" spans="1:7" ht="12.75">
      <c r="A58" s="62"/>
      <c r="B58" s="101"/>
      <c r="C58" s="46" t="s">
        <v>155</v>
      </c>
      <c r="D58" s="45"/>
      <c r="E58" s="47">
        <f>3.85*5.325</f>
        <v>20.501250000000002</v>
      </c>
      <c r="F58" s="150"/>
      <c r="G58" s="71"/>
    </row>
    <row r="59" spans="1:7" ht="12.75">
      <c r="A59" s="62" t="s">
        <v>130</v>
      </c>
      <c r="B59" s="101">
        <v>26</v>
      </c>
      <c r="C59" s="94" t="s">
        <v>51</v>
      </c>
      <c r="D59" s="41" t="s">
        <v>1</v>
      </c>
      <c r="E59" s="43">
        <f>E60</f>
        <v>20.501250000000002</v>
      </c>
      <c r="F59" s="63"/>
      <c r="G59" s="71">
        <f t="shared" si="2"/>
        <v>0</v>
      </c>
    </row>
    <row r="60" spans="1:7" ht="12.75">
      <c r="A60" s="62"/>
      <c r="B60" s="101"/>
      <c r="C60" s="46" t="s">
        <v>155</v>
      </c>
      <c r="D60" s="45"/>
      <c r="E60" s="47">
        <f>3.85*5.325</f>
        <v>20.501250000000002</v>
      </c>
      <c r="F60" s="150"/>
      <c r="G60" s="71"/>
    </row>
    <row r="61" spans="1:7" ht="12.75">
      <c r="A61" s="62" t="s">
        <v>130</v>
      </c>
      <c r="B61" s="101">
        <v>27</v>
      </c>
      <c r="C61" s="94" t="s">
        <v>52</v>
      </c>
      <c r="D61" s="41" t="s">
        <v>1</v>
      </c>
      <c r="E61" s="43">
        <f>E62</f>
        <v>20.501250000000002</v>
      </c>
      <c r="F61" s="63"/>
      <c r="G61" s="71">
        <f t="shared" si="2"/>
        <v>0</v>
      </c>
    </row>
    <row r="62" spans="1:7" ht="12.75">
      <c r="A62" s="62"/>
      <c r="B62" s="101"/>
      <c r="C62" s="46" t="s">
        <v>155</v>
      </c>
      <c r="D62" s="45"/>
      <c r="E62" s="47">
        <f>3.85*5.325</f>
        <v>20.501250000000002</v>
      </c>
      <c r="F62" s="150"/>
      <c r="G62" s="71"/>
    </row>
    <row r="63" spans="1:12" ht="12.75">
      <c r="A63" s="62" t="s">
        <v>130</v>
      </c>
      <c r="B63" s="101">
        <v>28</v>
      </c>
      <c r="C63" s="94" t="s">
        <v>84</v>
      </c>
      <c r="D63" s="41" t="s">
        <v>24</v>
      </c>
      <c r="E63" s="43">
        <f>E64</f>
        <v>48.00000000000001</v>
      </c>
      <c r="F63" s="63"/>
      <c r="G63" s="71">
        <f t="shared" si="2"/>
        <v>0</v>
      </c>
      <c r="L63" s="130"/>
    </row>
    <row r="64" spans="1:12" ht="12.75">
      <c r="A64" s="62"/>
      <c r="B64" s="101"/>
      <c r="C64" s="46" t="s">
        <v>157</v>
      </c>
      <c r="D64" s="45"/>
      <c r="E64" s="47">
        <f>3*14.5+1.2+1.35+1.2+0.3+0.45</f>
        <v>48.00000000000001</v>
      </c>
      <c r="F64" s="70"/>
      <c r="G64" s="71"/>
      <c r="L64" s="130"/>
    </row>
    <row r="65" spans="1:12" ht="12.75">
      <c r="A65" s="62" t="s">
        <v>130</v>
      </c>
      <c r="B65" s="101">
        <v>29</v>
      </c>
      <c r="C65" s="94" t="s">
        <v>85</v>
      </c>
      <c r="D65" s="41" t="s">
        <v>24</v>
      </c>
      <c r="E65" s="43">
        <f>SUM(E66:E73)</f>
        <v>31.87</v>
      </c>
      <c r="F65" s="63"/>
      <c r="G65" s="71">
        <f t="shared" si="2"/>
        <v>0</v>
      </c>
      <c r="L65" s="130"/>
    </row>
    <row r="66" spans="1:12" ht="12.75">
      <c r="A66" s="62"/>
      <c r="B66" s="101"/>
      <c r="C66" s="46" t="s">
        <v>61</v>
      </c>
      <c r="D66" s="45"/>
      <c r="E66" s="47"/>
      <c r="F66" s="70"/>
      <c r="G66" s="72"/>
      <c r="L66" s="130"/>
    </row>
    <row r="67" spans="1:12" ht="12.75">
      <c r="A67" s="62"/>
      <c r="B67" s="101"/>
      <c r="C67" s="46" t="s">
        <v>156</v>
      </c>
      <c r="D67" s="45"/>
      <c r="E67" s="47">
        <f>2*3.85+2*5.235-0.9</f>
        <v>17.270000000000003</v>
      </c>
      <c r="F67" s="70"/>
      <c r="G67" s="73"/>
      <c r="L67" s="130"/>
    </row>
    <row r="68" spans="1:12" ht="24">
      <c r="A68" s="62"/>
      <c r="B68" s="101"/>
      <c r="C68" s="46" t="s">
        <v>197</v>
      </c>
      <c r="D68" s="45"/>
      <c r="E68" s="47"/>
      <c r="F68" s="70"/>
      <c r="G68" s="73"/>
      <c r="L68" s="130"/>
    </row>
    <row r="69" spans="1:12" ht="12.75">
      <c r="A69" s="62"/>
      <c r="B69" s="101"/>
      <c r="C69" s="80" t="s">
        <v>196</v>
      </c>
      <c r="D69" s="45"/>
      <c r="E69" s="47">
        <f>1.85-0.9+1</f>
        <v>1.9500000000000002</v>
      </c>
      <c r="F69" s="70"/>
      <c r="G69" s="73"/>
      <c r="L69" s="130"/>
    </row>
    <row r="70" spans="1:12" ht="12.75">
      <c r="A70" s="62"/>
      <c r="B70" s="101"/>
      <c r="C70" s="46" t="s">
        <v>62</v>
      </c>
      <c r="D70" s="45"/>
      <c r="E70" s="47"/>
      <c r="F70" s="70"/>
      <c r="G70" s="73"/>
      <c r="L70" s="130"/>
    </row>
    <row r="71" spans="1:12" ht="12.75">
      <c r="A71" s="62"/>
      <c r="B71" s="101"/>
      <c r="C71" s="46">
        <v>2</v>
      </c>
      <c r="D71" s="45"/>
      <c r="E71" s="47">
        <f>C71</f>
        <v>2</v>
      </c>
      <c r="F71" s="70"/>
      <c r="G71" s="73"/>
      <c r="L71" s="130"/>
    </row>
    <row r="72" spans="1:12" ht="12.75">
      <c r="A72" s="62"/>
      <c r="B72" s="101"/>
      <c r="C72" s="46" t="s">
        <v>199</v>
      </c>
      <c r="D72" s="45"/>
      <c r="E72" s="47"/>
      <c r="F72" s="70"/>
      <c r="G72" s="73"/>
      <c r="L72" s="130"/>
    </row>
    <row r="73" spans="1:12" ht="12.75">
      <c r="A73" s="62"/>
      <c r="B73" s="101"/>
      <c r="C73" s="46" t="s">
        <v>158</v>
      </c>
      <c r="D73" s="45"/>
      <c r="E73" s="47">
        <f>3*4-2*0.9+0.45</f>
        <v>10.649999999999999</v>
      </c>
      <c r="F73" s="70"/>
      <c r="G73" s="73"/>
      <c r="L73" s="130"/>
    </row>
    <row r="74" spans="1:12" ht="24">
      <c r="A74" s="62" t="s">
        <v>130</v>
      </c>
      <c r="B74" s="101" t="s">
        <v>136</v>
      </c>
      <c r="C74" s="94" t="s">
        <v>235</v>
      </c>
      <c r="D74" s="41" t="s">
        <v>24</v>
      </c>
      <c r="E74" s="43">
        <v>0.9</v>
      </c>
      <c r="F74" s="63"/>
      <c r="G74" s="71">
        <f>E74*F74</f>
        <v>0</v>
      </c>
      <c r="L74" s="130"/>
    </row>
    <row r="75" spans="1:12" ht="24">
      <c r="A75" s="62" t="s">
        <v>130</v>
      </c>
      <c r="B75" s="101" t="s">
        <v>201</v>
      </c>
      <c r="C75" s="94" t="s">
        <v>202</v>
      </c>
      <c r="D75" s="41" t="s">
        <v>24</v>
      </c>
      <c r="E75" s="43">
        <v>1.2</v>
      </c>
      <c r="F75" s="63"/>
      <c r="G75" s="71">
        <f>E75*F75</f>
        <v>0</v>
      </c>
      <c r="L75" s="130"/>
    </row>
    <row r="76" spans="1:12" ht="12.75">
      <c r="A76" s="62"/>
      <c r="B76" s="101"/>
      <c r="C76" s="46"/>
      <c r="D76" s="45"/>
      <c r="E76" s="47"/>
      <c r="F76" s="70"/>
      <c r="G76" s="73"/>
      <c r="L76" s="130"/>
    </row>
    <row r="77" spans="1:12" ht="12.75">
      <c r="A77" s="62"/>
      <c r="B77" s="102">
        <v>0</v>
      </c>
      <c r="C77" s="131" t="s">
        <v>65</v>
      </c>
      <c r="D77" s="38"/>
      <c r="E77" s="40"/>
      <c r="F77" s="70"/>
      <c r="G77" s="74"/>
      <c r="L77" s="130"/>
    </row>
    <row r="78" spans="1:12" ht="12.75">
      <c r="A78" s="62" t="s">
        <v>130</v>
      </c>
      <c r="B78" s="101">
        <v>30</v>
      </c>
      <c r="C78" s="94" t="s">
        <v>230</v>
      </c>
      <c r="D78" s="41" t="s">
        <v>2</v>
      </c>
      <c r="E78" s="43">
        <v>1</v>
      </c>
      <c r="F78" s="63"/>
      <c r="G78" s="71">
        <f>E78*F78</f>
        <v>0</v>
      </c>
      <c r="L78" s="130"/>
    </row>
    <row r="79" spans="1:12" ht="12.75">
      <c r="A79" s="62"/>
      <c r="B79" s="101"/>
      <c r="C79" s="46"/>
      <c r="D79" s="45"/>
      <c r="E79" s="47"/>
      <c r="F79" s="152"/>
      <c r="G79" s="71"/>
      <c r="L79" s="130"/>
    </row>
    <row r="80" spans="1:12" ht="12.75">
      <c r="A80" s="62"/>
      <c r="B80" s="102">
        <v>0</v>
      </c>
      <c r="C80" s="131" t="s">
        <v>28</v>
      </c>
      <c r="D80" s="38"/>
      <c r="E80" s="40"/>
      <c r="F80" s="70"/>
      <c r="G80" s="71"/>
      <c r="L80" s="130"/>
    </row>
    <row r="81" spans="1:7" ht="12.75">
      <c r="A81" s="62" t="s">
        <v>130</v>
      </c>
      <c r="B81" s="101">
        <v>31</v>
      </c>
      <c r="C81" s="94" t="s">
        <v>87</v>
      </c>
      <c r="D81" s="41" t="s">
        <v>2</v>
      </c>
      <c r="E81" s="43">
        <v>1</v>
      </c>
      <c r="F81" s="82"/>
      <c r="G81" s="71">
        <f>E81*F81</f>
        <v>0</v>
      </c>
    </row>
    <row r="82" spans="1:7" ht="12.75">
      <c r="A82" s="62"/>
      <c r="B82" s="101"/>
      <c r="C82" s="46"/>
      <c r="D82" s="45"/>
      <c r="E82" s="47"/>
      <c r="F82" s="152"/>
      <c r="G82" s="72"/>
    </row>
    <row r="83" spans="1:7" ht="12.75">
      <c r="A83" s="62"/>
      <c r="B83" s="103"/>
      <c r="C83" s="131" t="s">
        <v>29</v>
      </c>
      <c r="D83" s="35"/>
      <c r="E83" s="37"/>
      <c r="F83" s="69"/>
      <c r="G83" s="73"/>
    </row>
    <row r="84" spans="1:7" ht="12.75">
      <c r="A84" s="62"/>
      <c r="B84" s="102">
        <v>0</v>
      </c>
      <c r="C84" s="131" t="s">
        <v>82</v>
      </c>
      <c r="D84" s="38"/>
      <c r="E84" s="40"/>
      <c r="F84" s="70"/>
      <c r="G84" s="74"/>
    </row>
    <row r="85" spans="1:8" ht="36">
      <c r="A85" s="62" t="s">
        <v>130</v>
      </c>
      <c r="B85" s="101">
        <v>32</v>
      </c>
      <c r="C85" s="94" t="s">
        <v>286</v>
      </c>
      <c r="D85" s="41" t="s">
        <v>24</v>
      </c>
      <c r="E85" s="43">
        <f>E86</f>
        <v>42.92</v>
      </c>
      <c r="F85" s="63"/>
      <c r="G85" s="71">
        <f>E85*F85</f>
        <v>0</v>
      </c>
      <c r="H85" s="75"/>
    </row>
    <row r="86" spans="1:7" ht="12.75">
      <c r="A86" s="62"/>
      <c r="B86" s="101"/>
      <c r="C86" s="46" t="s">
        <v>125</v>
      </c>
      <c r="D86" s="45"/>
      <c r="E86" s="47">
        <f>(10.4+1.2)*3.7</f>
        <v>42.92</v>
      </c>
      <c r="F86" s="150"/>
      <c r="G86" s="71"/>
    </row>
    <row r="87" spans="1:8" ht="84">
      <c r="A87" s="62" t="s">
        <v>130</v>
      </c>
      <c r="B87" s="101">
        <v>33</v>
      </c>
      <c r="C87" s="94" t="s">
        <v>287</v>
      </c>
      <c r="D87" s="41" t="s">
        <v>24</v>
      </c>
      <c r="E87" s="43">
        <f>E88</f>
        <v>17.921499999999998</v>
      </c>
      <c r="F87" s="63"/>
      <c r="G87" s="71">
        <f>E87*F87</f>
        <v>0</v>
      </c>
      <c r="H87" s="75"/>
    </row>
    <row r="88" spans="1:7" ht="12.75">
      <c r="A88" s="62"/>
      <c r="B88" s="101"/>
      <c r="C88" s="46" t="s">
        <v>137</v>
      </c>
      <c r="D88" s="45"/>
      <c r="E88" s="47">
        <f>(4.2+1.33)*3.55-0.9*1.9</f>
        <v>17.921499999999998</v>
      </c>
      <c r="F88" s="150"/>
      <c r="G88" s="71"/>
    </row>
    <row r="89" spans="1:7" ht="12.75">
      <c r="A89" s="62" t="s">
        <v>130</v>
      </c>
      <c r="B89" s="101">
        <v>34</v>
      </c>
      <c r="C89" s="94" t="s">
        <v>44</v>
      </c>
      <c r="D89" s="41" t="s">
        <v>1</v>
      </c>
      <c r="E89" s="43">
        <f>E90</f>
        <v>3.06</v>
      </c>
      <c r="F89" s="63"/>
      <c r="G89" s="71">
        <f>E89*F89</f>
        <v>0</v>
      </c>
    </row>
    <row r="90" spans="1:7" ht="12.75">
      <c r="A90" s="62"/>
      <c r="B90" s="101"/>
      <c r="C90" s="46" t="s">
        <v>76</v>
      </c>
      <c r="D90" s="45"/>
      <c r="E90" s="47">
        <f>3.06</f>
        <v>3.06</v>
      </c>
      <c r="F90" s="150"/>
      <c r="G90" s="71"/>
    </row>
    <row r="91" spans="1:8" ht="12.75">
      <c r="A91" s="62" t="s">
        <v>130</v>
      </c>
      <c r="B91" s="101">
        <v>35</v>
      </c>
      <c r="C91" s="94" t="s">
        <v>66</v>
      </c>
      <c r="D91" s="41" t="s">
        <v>1</v>
      </c>
      <c r="E91" s="43">
        <f>SUM(E92:E99)</f>
        <v>70.56700000000001</v>
      </c>
      <c r="F91" s="63"/>
      <c r="G91" s="71">
        <f>E91*F91</f>
        <v>0</v>
      </c>
      <c r="H91" s="75"/>
    </row>
    <row r="92" spans="1:7" ht="12.75">
      <c r="A92" s="62"/>
      <c r="B92" s="101"/>
      <c r="C92" s="46" t="s">
        <v>167</v>
      </c>
      <c r="D92" s="45"/>
      <c r="E92" s="47"/>
      <c r="F92" s="150"/>
      <c r="G92" s="72"/>
    </row>
    <row r="93" spans="1:7" ht="12.75">
      <c r="A93" s="62"/>
      <c r="B93" s="101"/>
      <c r="C93" s="46" t="s">
        <v>268</v>
      </c>
      <c r="D93" s="45"/>
      <c r="E93" s="47">
        <f>1.75*5.325+10</f>
        <v>19.31875</v>
      </c>
      <c r="F93" s="150"/>
      <c r="G93" s="73"/>
    </row>
    <row r="94" spans="1:7" ht="12.75">
      <c r="A94" s="62"/>
      <c r="B94" s="101"/>
      <c r="C94" s="46" t="s">
        <v>42</v>
      </c>
      <c r="D94" s="45"/>
      <c r="E94" s="47"/>
      <c r="F94" s="150"/>
      <c r="G94" s="73"/>
    </row>
    <row r="95" spans="1:7" ht="12.75">
      <c r="A95" s="62"/>
      <c r="B95" s="101"/>
      <c r="C95" s="46" t="s">
        <v>163</v>
      </c>
      <c r="D95" s="45"/>
      <c r="E95" s="47">
        <f>12.3*2.4</f>
        <v>29.52</v>
      </c>
      <c r="F95" s="150"/>
      <c r="G95" s="73"/>
    </row>
    <row r="96" spans="1:7" ht="12.75">
      <c r="A96" s="62"/>
      <c r="B96" s="101"/>
      <c r="C96" s="46" t="s">
        <v>164</v>
      </c>
      <c r="D96" s="45"/>
      <c r="E96" s="47"/>
      <c r="F96" s="150"/>
      <c r="G96" s="73"/>
    </row>
    <row r="97" spans="1:7" ht="12.75">
      <c r="A97" s="62"/>
      <c r="B97" s="101"/>
      <c r="C97" s="46" t="s">
        <v>165</v>
      </c>
      <c r="D97" s="45"/>
      <c r="E97" s="47">
        <f>4.8*2.4</f>
        <v>11.52</v>
      </c>
      <c r="F97" s="150"/>
      <c r="G97" s="73"/>
    </row>
    <row r="98" spans="1:7" ht="12.75">
      <c r="A98" s="62"/>
      <c r="B98" s="101"/>
      <c r="C98" s="46" t="s">
        <v>58</v>
      </c>
      <c r="D98" s="45"/>
      <c r="E98" s="47"/>
      <c r="F98" s="150"/>
      <c r="G98" s="73"/>
    </row>
    <row r="99" spans="1:7" ht="12.75">
      <c r="A99" s="62"/>
      <c r="B99" s="101"/>
      <c r="C99" s="46" t="s">
        <v>269</v>
      </c>
      <c r="D99" s="45"/>
      <c r="E99" s="47">
        <f>5.235*1.95</f>
        <v>10.20825</v>
      </c>
      <c r="F99" s="150"/>
      <c r="G99" s="74"/>
    </row>
    <row r="100" spans="1:7" ht="31.5" customHeight="1">
      <c r="A100" s="62" t="s">
        <v>130</v>
      </c>
      <c r="B100" s="101">
        <v>36</v>
      </c>
      <c r="C100" s="94" t="s">
        <v>166</v>
      </c>
      <c r="D100" s="41" t="s">
        <v>2</v>
      </c>
      <c r="E100" s="43">
        <v>1</v>
      </c>
      <c r="F100" s="63"/>
      <c r="G100" s="71">
        <f>E100*F100</f>
        <v>0</v>
      </c>
    </row>
    <row r="101" spans="1:8" ht="12.75">
      <c r="A101" s="62" t="s">
        <v>130</v>
      </c>
      <c r="B101" s="101">
        <v>37</v>
      </c>
      <c r="C101" s="98" t="s">
        <v>57</v>
      </c>
      <c r="D101" s="41" t="s">
        <v>1</v>
      </c>
      <c r="E101" s="43">
        <f>SUM(E102:E111)</f>
        <v>69.66475</v>
      </c>
      <c r="F101" s="63"/>
      <c r="G101" s="71">
        <f>E101*F101</f>
        <v>0</v>
      </c>
      <c r="H101" s="75"/>
    </row>
    <row r="102" spans="1:7" ht="12.75">
      <c r="A102" s="62"/>
      <c r="B102" s="101"/>
      <c r="C102" s="46" t="s">
        <v>252</v>
      </c>
      <c r="D102" s="45"/>
      <c r="E102" s="47"/>
      <c r="F102" s="150"/>
      <c r="G102" s="72"/>
    </row>
    <row r="103" spans="1:7" ht="12.75">
      <c r="A103" s="62"/>
      <c r="B103" s="101"/>
      <c r="C103" s="80">
        <v>10</v>
      </c>
      <c r="D103" s="45"/>
      <c r="E103" s="47">
        <v>10</v>
      </c>
      <c r="F103" s="150"/>
      <c r="G103" s="73"/>
    </row>
    <row r="104" spans="1:7" ht="12.75">
      <c r="A104" s="62"/>
      <c r="B104" s="101"/>
      <c r="C104" s="46" t="s">
        <v>168</v>
      </c>
      <c r="D104" s="45"/>
      <c r="E104" s="47"/>
      <c r="F104" s="150"/>
      <c r="G104" s="73"/>
    </row>
    <row r="105" spans="1:7" ht="12.75">
      <c r="A105" s="62"/>
      <c r="B105" s="101"/>
      <c r="C105" s="46" t="s">
        <v>169</v>
      </c>
      <c r="D105" s="45"/>
      <c r="E105" s="47">
        <f>12.3*1+1.2*1.3</f>
        <v>13.860000000000001</v>
      </c>
      <c r="F105" s="150"/>
      <c r="G105" s="73"/>
    </row>
    <row r="106" spans="1:7" ht="12.75">
      <c r="A106" s="62"/>
      <c r="B106" s="101"/>
      <c r="C106" s="46" t="s">
        <v>253</v>
      </c>
      <c r="D106" s="45"/>
      <c r="E106" s="47"/>
      <c r="F106" s="150"/>
      <c r="G106" s="73"/>
    </row>
    <row r="107" spans="1:7" ht="12.75">
      <c r="A107" s="62"/>
      <c r="B107" s="101"/>
      <c r="C107" s="76" t="s">
        <v>170</v>
      </c>
      <c r="D107" s="45"/>
      <c r="E107" s="47">
        <f>14.4*1.3</f>
        <v>18.720000000000002</v>
      </c>
      <c r="F107" s="150"/>
      <c r="G107" s="73"/>
    </row>
    <row r="108" spans="1:7" ht="12.75">
      <c r="A108" s="62"/>
      <c r="B108" s="101"/>
      <c r="C108" s="46" t="s">
        <v>254</v>
      </c>
      <c r="D108" s="45"/>
      <c r="E108" s="47"/>
      <c r="F108" s="150"/>
      <c r="G108" s="73"/>
    </row>
    <row r="109" spans="1:7" ht="12.75">
      <c r="A109" s="62"/>
      <c r="B109" s="101"/>
      <c r="C109" s="46" t="s">
        <v>171</v>
      </c>
      <c r="D109" s="45"/>
      <c r="E109" s="47">
        <f>5.235*3.85</f>
        <v>20.15475</v>
      </c>
      <c r="F109" s="150"/>
      <c r="G109" s="73"/>
    </row>
    <row r="110" spans="1:7" ht="12.75">
      <c r="A110" s="62"/>
      <c r="B110" s="101"/>
      <c r="C110" s="46" t="s">
        <v>250</v>
      </c>
      <c r="D110" s="45"/>
      <c r="E110" s="47"/>
      <c r="F110" s="150"/>
      <c r="G110" s="73"/>
    </row>
    <row r="111" spans="1:7" ht="12.75">
      <c r="A111" s="62"/>
      <c r="B111" s="101"/>
      <c r="C111" s="46" t="s">
        <v>251</v>
      </c>
      <c r="D111" s="45"/>
      <c r="E111" s="47">
        <f>4.8*1.2+0.9*1.3</f>
        <v>6.93</v>
      </c>
      <c r="F111" s="150"/>
      <c r="G111" s="73"/>
    </row>
    <row r="112" spans="1:8" ht="12.75">
      <c r="A112" s="62" t="s">
        <v>130</v>
      </c>
      <c r="B112" s="101">
        <v>38</v>
      </c>
      <c r="C112" s="98" t="s">
        <v>172</v>
      </c>
      <c r="D112" s="41" t="s">
        <v>1</v>
      </c>
      <c r="E112" s="43">
        <f>SUM(E113:E122)</f>
        <v>69.66475</v>
      </c>
      <c r="F112" s="63"/>
      <c r="G112" s="71">
        <f>E112*F112</f>
        <v>0</v>
      </c>
      <c r="H112" s="75"/>
    </row>
    <row r="113" spans="1:7" ht="12.75">
      <c r="A113" s="62"/>
      <c r="B113" s="101"/>
      <c r="C113" s="46" t="s">
        <v>252</v>
      </c>
      <c r="D113" s="45"/>
      <c r="E113" s="47"/>
      <c r="F113" s="150"/>
      <c r="G113" s="72"/>
    </row>
    <row r="114" spans="1:7" ht="12.75">
      <c r="A114" s="62"/>
      <c r="B114" s="101"/>
      <c r="C114" s="80">
        <v>10</v>
      </c>
      <c r="D114" s="45"/>
      <c r="E114" s="47">
        <v>10</v>
      </c>
      <c r="F114" s="150"/>
      <c r="G114" s="73"/>
    </row>
    <row r="115" spans="1:7" ht="12.75">
      <c r="A115" s="62"/>
      <c r="B115" s="101"/>
      <c r="C115" s="46" t="s">
        <v>168</v>
      </c>
      <c r="D115" s="45"/>
      <c r="E115" s="47"/>
      <c r="F115" s="150"/>
      <c r="G115" s="73"/>
    </row>
    <row r="116" spans="1:7" ht="12.75">
      <c r="A116" s="62"/>
      <c r="B116" s="101"/>
      <c r="C116" s="46" t="s">
        <v>169</v>
      </c>
      <c r="D116" s="45"/>
      <c r="E116" s="47">
        <f>12.3*1+1.2*1.3</f>
        <v>13.860000000000001</v>
      </c>
      <c r="F116" s="150"/>
      <c r="G116" s="73"/>
    </row>
    <row r="117" spans="1:7" ht="12.75">
      <c r="A117" s="62"/>
      <c r="B117" s="101"/>
      <c r="C117" s="46" t="s">
        <v>253</v>
      </c>
      <c r="D117" s="45"/>
      <c r="E117" s="47"/>
      <c r="F117" s="150"/>
      <c r="G117" s="73"/>
    </row>
    <row r="118" spans="1:7" ht="12.75">
      <c r="A118" s="62"/>
      <c r="B118" s="101"/>
      <c r="C118" s="76" t="s">
        <v>170</v>
      </c>
      <c r="D118" s="45"/>
      <c r="E118" s="47">
        <f>14.4*1.3</f>
        <v>18.720000000000002</v>
      </c>
      <c r="F118" s="150"/>
      <c r="G118" s="73"/>
    </row>
    <row r="119" spans="1:7" ht="12.75">
      <c r="A119" s="62"/>
      <c r="B119" s="101"/>
      <c r="C119" s="46" t="s">
        <v>254</v>
      </c>
      <c r="D119" s="45"/>
      <c r="E119" s="47"/>
      <c r="F119" s="150"/>
      <c r="G119" s="73"/>
    </row>
    <row r="120" spans="1:7" ht="12.75">
      <c r="A120" s="62"/>
      <c r="B120" s="101"/>
      <c r="C120" s="46" t="s">
        <v>171</v>
      </c>
      <c r="D120" s="45"/>
      <c r="E120" s="47">
        <f>5.235*3.85</f>
        <v>20.15475</v>
      </c>
      <c r="F120" s="150"/>
      <c r="G120" s="73"/>
    </row>
    <row r="121" spans="1:7" ht="12.75">
      <c r="A121" s="62"/>
      <c r="B121" s="101"/>
      <c r="C121" s="46" t="s">
        <v>250</v>
      </c>
      <c r="D121" s="45"/>
      <c r="E121" s="47"/>
      <c r="F121" s="150"/>
      <c r="G121" s="73"/>
    </row>
    <row r="122" spans="1:7" ht="12.75">
      <c r="A122" s="62"/>
      <c r="B122" s="101"/>
      <c r="C122" s="46" t="s">
        <v>251</v>
      </c>
      <c r="D122" s="45"/>
      <c r="E122" s="47">
        <f>4.8*1.2+0.9*1.3</f>
        <v>6.93</v>
      </c>
      <c r="F122" s="150"/>
      <c r="G122" s="73"/>
    </row>
    <row r="123" spans="1:7" ht="12.75">
      <c r="A123" s="62" t="s">
        <v>130</v>
      </c>
      <c r="B123" s="101">
        <v>39</v>
      </c>
      <c r="C123" s="94" t="s">
        <v>288</v>
      </c>
      <c r="D123" s="41" t="s">
        <v>2</v>
      </c>
      <c r="E123" s="43">
        <v>1</v>
      </c>
      <c r="F123" s="63"/>
      <c r="G123" s="71">
        <f>E123*F123</f>
        <v>0</v>
      </c>
    </row>
    <row r="124" spans="1:7" ht="12.75">
      <c r="A124" s="62"/>
      <c r="B124" s="101"/>
      <c r="C124" s="46"/>
      <c r="D124" s="45"/>
      <c r="E124" s="86"/>
      <c r="F124" s="152"/>
      <c r="G124" s="72"/>
    </row>
    <row r="125" spans="1:7" ht="12.75">
      <c r="A125" s="62"/>
      <c r="B125" s="102">
        <v>0</v>
      </c>
      <c r="C125" s="131" t="s">
        <v>46</v>
      </c>
      <c r="D125" s="38"/>
      <c r="E125" s="40"/>
      <c r="F125" s="70"/>
      <c r="G125" s="74"/>
    </row>
    <row r="126" spans="1:7" ht="24">
      <c r="A126" s="62" t="s">
        <v>130</v>
      </c>
      <c r="B126" s="101">
        <v>40</v>
      </c>
      <c r="C126" s="94" t="s">
        <v>289</v>
      </c>
      <c r="D126" s="41" t="s">
        <v>23</v>
      </c>
      <c r="E126" s="43">
        <v>1</v>
      </c>
      <c r="F126" s="63"/>
      <c r="G126" s="71">
        <f aca="true" t="shared" si="3" ref="G126:G132">E126*F126</f>
        <v>0</v>
      </c>
    </row>
    <row r="127" spans="1:8" ht="42" customHeight="1">
      <c r="A127" s="62" t="s">
        <v>130</v>
      </c>
      <c r="B127" s="101">
        <v>41</v>
      </c>
      <c r="C127" s="94" t="s">
        <v>148</v>
      </c>
      <c r="D127" s="48" t="s">
        <v>2</v>
      </c>
      <c r="E127" s="49">
        <v>1</v>
      </c>
      <c r="F127" s="64"/>
      <c r="G127" s="71">
        <f t="shared" si="3"/>
        <v>0</v>
      </c>
      <c r="H127" s="75"/>
    </row>
    <row r="128" spans="1:7" ht="24">
      <c r="A128" s="62" t="s">
        <v>130</v>
      </c>
      <c r="B128" s="101">
        <v>42</v>
      </c>
      <c r="C128" s="94" t="s">
        <v>54</v>
      </c>
      <c r="D128" s="41" t="s">
        <v>1</v>
      </c>
      <c r="E128" s="43">
        <f>SUM(E129:E129)</f>
        <v>15.399999999999999</v>
      </c>
      <c r="F128" s="63"/>
      <c r="G128" s="71">
        <f t="shared" si="3"/>
        <v>0</v>
      </c>
    </row>
    <row r="129" spans="1:7" ht="12.75">
      <c r="A129" s="62"/>
      <c r="B129" s="101"/>
      <c r="C129" s="46" t="s">
        <v>67</v>
      </c>
      <c r="D129" s="45"/>
      <c r="E129" s="47">
        <f>11.5*1.2+2*0.8</f>
        <v>15.399999999999999</v>
      </c>
      <c r="F129" s="150"/>
      <c r="G129" s="71"/>
    </row>
    <row r="130" spans="1:7" ht="24">
      <c r="A130" s="62" t="s">
        <v>130</v>
      </c>
      <c r="B130" s="101">
        <v>43</v>
      </c>
      <c r="C130" s="94" t="s">
        <v>55</v>
      </c>
      <c r="D130" s="41" t="s">
        <v>2</v>
      </c>
      <c r="E130" s="43">
        <f>SUM(E131:E131)</f>
        <v>15.399999999999999</v>
      </c>
      <c r="F130" s="63"/>
      <c r="G130" s="71">
        <f t="shared" si="3"/>
        <v>0</v>
      </c>
    </row>
    <row r="131" spans="1:7" ht="12.75">
      <c r="A131" s="62"/>
      <c r="B131" s="101"/>
      <c r="C131" s="46" t="s">
        <v>67</v>
      </c>
      <c r="D131" s="45"/>
      <c r="E131" s="47">
        <f>11.5*1.2+2*0.8</f>
        <v>15.399999999999999</v>
      </c>
      <c r="F131" s="150"/>
      <c r="G131" s="71"/>
    </row>
    <row r="132" spans="1:7" ht="24">
      <c r="A132" s="62" t="s">
        <v>130</v>
      </c>
      <c r="B132" s="101">
        <v>44</v>
      </c>
      <c r="C132" s="94" t="s">
        <v>31</v>
      </c>
      <c r="D132" s="41" t="s">
        <v>2</v>
      </c>
      <c r="E132" s="43">
        <v>1</v>
      </c>
      <c r="F132" s="63"/>
      <c r="G132" s="71">
        <f t="shared" si="3"/>
        <v>0</v>
      </c>
    </row>
    <row r="133" spans="1:7" ht="12.75">
      <c r="A133" s="62"/>
      <c r="B133" s="101"/>
      <c r="C133" s="46"/>
      <c r="D133" s="45"/>
      <c r="E133" s="47"/>
      <c r="F133" s="152"/>
      <c r="G133" s="72"/>
    </row>
    <row r="134" spans="1:7" ht="12.75">
      <c r="A134" s="62"/>
      <c r="B134" s="102">
        <v>0</v>
      </c>
      <c r="C134" s="131" t="s">
        <v>63</v>
      </c>
      <c r="D134" s="38"/>
      <c r="E134" s="40"/>
      <c r="F134" s="70"/>
      <c r="G134" s="74"/>
    </row>
    <row r="135" spans="1:7" ht="24">
      <c r="A135" s="62" t="s">
        <v>130</v>
      </c>
      <c r="B135" s="101">
        <v>45</v>
      </c>
      <c r="C135" s="94" t="s">
        <v>71</v>
      </c>
      <c r="D135" s="41" t="s">
        <v>24</v>
      </c>
      <c r="E135" s="43">
        <v>4.5</v>
      </c>
      <c r="F135" s="63"/>
      <c r="G135" s="71">
        <f>E135*F135</f>
        <v>0</v>
      </c>
    </row>
    <row r="136" spans="1:7" ht="12.75">
      <c r="A136" s="62" t="s">
        <v>130</v>
      </c>
      <c r="B136" s="101">
        <v>46</v>
      </c>
      <c r="C136" s="94" t="s">
        <v>151</v>
      </c>
      <c r="D136" s="41" t="s">
        <v>23</v>
      </c>
      <c r="E136" s="43">
        <v>2</v>
      </c>
      <c r="F136" s="63"/>
      <c r="G136" s="71">
        <f>E136*F136</f>
        <v>0</v>
      </c>
    </row>
    <row r="137" spans="1:7" ht="12.75">
      <c r="A137" s="62" t="s">
        <v>130</v>
      </c>
      <c r="B137" s="101">
        <v>47</v>
      </c>
      <c r="C137" s="94" t="s">
        <v>149</v>
      </c>
      <c r="D137" s="41" t="s">
        <v>2</v>
      </c>
      <c r="E137" s="43">
        <v>1</v>
      </c>
      <c r="F137" s="63"/>
      <c r="G137" s="71">
        <f>E137*F137</f>
        <v>0</v>
      </c>
    </row>
    <row r="138" spans="1:8" ht="52.5" customHeight="1">
      <c r="A138" s="62" t="s">
        <v>130</v>
      </c>
      <c r="B138" s="101">
        <v>48</v>
      </c>
      <c r="C138" s="94" t="s">
        <v>301</v>
      </c>
      <c r="D138" s="41" t="s">
        <v>2</v>
      </c>
      <c r="E138" s="43">
        <v>1</v>
      </c>
      <c r="F138" s="63"/>
      <c r="G138" s="71">
        <f>E138*F138</f>
        <v>0</v>
      </c>
      <c r="H138" s="75"/>
    </row>
    <row r="139" spans="1:7" ht="12.75">
      <c r="A139" s="62"/>
      <c r="B139" s="101"/>
      <c r="C139" s="46"/>
      <c r="D139" s="45"/>
      <c r="E139" s="47"/>
      <c r="F139" s="152"/>
      <c r="G139" s="72"/>
    </row>
    <row r="140" spans="1:7" ht="12.75">
      <c r="A140" s="62"/>
      <c r="B140" s="102">
        <v>0</v>
      </c>
      <c r="C140" s="131" t="s">
        <v>192</v>
      </c>
      <c r="D140" s="38"/>
      <c r="E140" s="40"/>
      <c r="F140" s="70"/>
      <c r="G140" s="74"/>
    </row>
    <row r="141" spans="1:7" ht="24">
      <c r="A141" s="62" t="s">
        <v>130</v>
      </c>
      <c r="B141" s="101">
        <v>49</v>
      </c>
      <c r="C141" s="94" t="s">
        <v>233</v>
      </c>
      <c r="D141" s="41" t="s">
        <v>1</v>
      </c>
      <c r="E141" s="43">
        <f>SUM(E142:E155)</f>
        <v>312.98005</v>
      </c>
      <c r="F141" s="63"/>
      <c r="G141" s="71">
        <f>E141*F141</f>
        <v>0</v>
      </c>
    </row>
    <row r="142" spans="1:7" ht="12.75">
      <c r="A142" s="62"/>
      <c r="B142" s="101"/>
      <c r="C142" s="46" t="s">
        <v>245</v>
      </c>
      <c r="D142" s="45"/>
      <c r="E142" s="47"/>
      <c r="F142" s="150"/>
      <c r="G142" s="72"/>
    </row>
    <row r="143" spans="1:7" ht="12.75">
      <c r="A143" s="62"/>
      <c r="B143" s="101"/>
      <c r="C143" s="46" t="s">
        <v>185</v>
      </c>
      <c r="D143" s="45"/>
      <c r="E143" s="47">
        <f>5.235*3.85+5.325*3.06*2+3.85*2*3.06-0.9*1.97</f>
        <v>74.53275000000001</v>
      </c>
      <c r="F143" s="150"/>
      <c r="G143" s="73"/>
    </row>
    <row r="144" spans="1:7" ht="12.75">
      <c r="A144" s="62"/>
      <c r="B144" s="101"/>
      <c r="C144" s="46" t="s">
        <v>243</v>
      </c>
      <c r="D144" s="45"/>
      <c r="E144" s="47"/>
      <c r="F144" s="150"/>
      <c r="G144" s="73"/>
    </row>
    <row r="145" spans="1:7" ht="24">
      <c r="A145" s="62"/>
      <c r="B145" s="101"/>
      <c r="C145" s="46" t="s">
        <v>72</v>
      </c>
      <c r="D145" s="45"/>
      <c r="E145" s="47">
        <f>14.4*3.06*2+1.2*3.06+1.33*3.99+0.13*3.06-0.8*1.97+14.4*1.3</f>
        <v>114.64850000000001</v>
      </c>
      <c r="F145" s="150"/>
      <c r="G145" s="73"/>
    </row>
    <row r="146" spans="1:7" ht="12.75">
      <c r="A146" s="62"/>
      <c r="B146" s="101"/>
      <c r="C146" s="46" t="s">
        <v>244</v>
      </c>
      <c r="D146" s="45"/>
      <c r="E146" s="47"/>
      <c r="F146" s="150"/>
      <c r="G146" s="73"/>
    </row>
    <row r="147" spans="1:7" ht="12.75">
      <c r="A147" s="62"/>
      <c r="B147" s="101"/>
      <c r="C147" s="46" t="s">
        <v>70</v>
      </c>
      <c r="D147" s="45"/>
      <c r="E147" s="47">
        <f>1*11.4+1.2*1.35</f>
        <v>13.02</v>
      </c>
      <c r="F147" s="150"/>
      <c r="G147" s="73"/>
    </row>
    <row r="148" spans="1:7" ht="12.75">
      <c r="A148" s="62"/>
      <c r="B148" s="101"/>
      <c r="C148" s="46" t="s">
        <v>246</v>
      </c>
      <c r="D148" s="45"/>
      <c r="E148" s="47"/>
      <c r="F148" s="150"/>
      <c r="G148" s="73"/>
    </row>
    <row r="149" spans="1:7" ht="12.75">
      <c r="A149" s="62"/>
      <c r="B149" s="101"/>
      <c r="C149" s="46" t="s">
        <v>73</v>
      </c>
      <c r="D149" s="45"/>
      <c r="E149" s="47">
        <f>4*3.06+1.48*3.06-0.9*1.97+4.5*1+0.6*2.5</f>
        <v>20.9958</v>
      </c>
      <c r="F149" s="150"/>
      <c r="G149" s="73"/>
    </row>
    <row r="150" spans="1:7" ht="12.75">
      <c r="A150" s="62"/>
      <c r="B150" s="101"/>
      <c r="C150" s="46" t="s">
        <v>247</v>
      </c>
      <c r="D150" s="45"/>
      <c r="E150" s="47"/>
      <c r="F150" s="150"/>
      <c r="G150" s="73"/>
    </row>
    <row r="151" spans="1:7" ht="24">
      <c r="A151" s="62"/>
      <c r="B151" s="101"/>
      <c r="C151" s="46" t="s">
        <v>186</v>
      </c>
      <c r="D151" s="45"/>
      <c r="E151" s="47">
        <f>3.85*3.3+3.8*3.06*2+3.8*3.06*2-0.9*3*1.97-0.6*2*1.97-0.3*0.15</f>
        <v>51.489</v>
      </c>
      <c r="F151" s="150"/>
      <c r="G151" s="73"/>
    </row>
    <row r="152" spans="1:7" ht="12.75">
      <c r="A152" s="62"/>
      <c r="B152" s="101"/>
      <c r="C152" s="46" t="s">
        <v>248</v>
      </c>
      <c r="D152" s="45"/>
      <c r="E152" s="47"/>
      <c r="F152" s="150"/>
      <c r="G152" s="73"/>
    </row>
    <row r="153" spans="1:7" ht="12.75">
      <c r="A153" s="62"/>
      <c r="B153" s="101"/>
      <c r="C153" s="46" t="s">
        <v>74</v>
      </c>
      <c r="D153" s="45"/>
      <c r="E153" s="47">
        <f>4.5*3.06-1*2</f>
        <v>11.77</v>
      </c>
      <c r="F153" s="150"/>
      <c r="G153" s="73"/>
    </row>
    <row r="154" spans="1:7" ht="12.75">
      <c r="A154" s="62"/>
      <c r="B154" s="101"/>
      <c r="C154" s="46" t="s">
        <v>249</v>
      </c>
      <c r="D154" s="45"/>
      <c r="E154" s="47"/>
      <c r="F154" s="150"/>
      <c r="G154" s="73"/>
    </row>
    <row r="155" spans="1:7" ht="12.75">
      <c r="A155" s="62"/>
      <c r="B155" s="101"/>
      <c r="C155" s="46" t="s">
        <v>187</v>
      </c>
      <c r="D155" s="45"/>
      <c r="E155" s="47">
        <f>2*3.06+3.4*3.06+10</f>
        <v>26.524</v>
      </c>
      <c r="F155" s="150"/>
      <c r="G155" s="73"/>
    </row>
    <row r="156" spans="1:7" ht="12.75">
      <c r="A156" s="62"/>
      <c r="B156" s="101"/>
      <c r="C156" s="46"/>
      <c r="D156" s="45"/>
      <c r="E156" s="47"/>
      <c r="F156" s="150"/>
      <c r="G156" s="73"/>
    </row>
    <row r="157" spans="1:7" ht="12.75">
      <c r="A157" s="62"/>
      <c r="B157" s="102">
        <v>0</v>
      </c>
      <c r="C157" s="131" t="s">
        <v>53</v>
      </c>
      <c r="D157" s="38"/>
      <c r="E157" s="40"/>
      <c r="F157" s="70"/>
      <c r="G157" s="74"/>
    </row>
    <row r="158" spans="1:7" ht="12.75">
      <c r="A158" s="62" t="s">
        <v>130</v>
      </c>
      <c r="B158" s="101">
        <v>50</v>
      </c>
      <c r="C158" s="94" t="s">
        <v>68</v>
      </c>
      <c r="D158" s="41" t="s">
        <v>2</v>
      </c>
      <c r="E158" s="43">
        <v>1</v>
      </c>
      <c r="F158" s="63"/>
      <c r="G158" s="71">
        <f>E158*F158</f>
        <v>0</v>
      </c>
    </row>
    <row r="159" spans="1:7" ht="12.75">
      <c r="A159" s="62" t="s">
        <v>130</v>
      </c>
      <c r="B159" s="101" t="s">
        <v>208</v>
      </c>
      <c r="C159" s="94" t="s">
        <v>209</v>
      </c>
      <c r="D159" s="41" t="s">
        <v>2</v>
      </c>
      <c r="E159" s="43">
        <v>1</v>
      </c>
      <c r="F159" s="63"/>
      <c r="G159" s="71">
        <f aca="true" t="shared" si="4" ref="G159:G212">E159*F159</f>
        <v>0</v>
      </c>
    </row>
    <row r="160" spans="1:7" ht="12.75">
      <c r="A160" s="62"/>
      <c r="B160" s="101"/>
      <c r="C160" s="46"/>
      <c r="D160" s="45"/>
      <c r="E160" s="47"/>
      <c r="F160" s="152"/>
      <c r="G160" s="72"/>
    </row>
    <row r="161" spans="1:7" ht="12.75">
      <c r="A161" s="62"/>
      <c r="B161" s="102">
        <v>0</v>
      </c>
      <c r="C161" s="131" t="s">
        <v>30</v>
      </c>
      <c r="D161" s="38"/>
      <c r="E161" s="40"/>
      <c r="F161" s="70"/>
      <c r="G161" s="74"/>
    </row>
    <row r="162" spans="1:7" ht="12.75">
      <c r="A162" s="62" t="s">
        <v>130</v>
      </c>
      <c r="B162" s="101">
        <v>51</v>
      </c>
      <c r="C162" s="94" t="s">
        <v>132</v>
      </c>
      <c r="D162" s="41" t="s">
        <v>2</v>
      </c>
      <c r="E162" s="43">
        <v>2</v>
      </c>
      <c r="F162" s="63"/>
      <c r="G162" s="71">
        <f t="shared" si="4"/>
        <v>0</v>
      </c>
    </row>
    <row r="163" spans="1:7" ht="12.75">
      <c r="A163" s="62" t="s">
        <v>130</v>
      </c>
      <c r="B163" s="101">
        <v>52</v>
      </c>
      <c r="C163" s="94" t="s">
        <v>150</v>
      </c>
      <c r="D163" s="41" t="s">
        <v>3</v>
      </c>
      <c r="E163" s="43">
        <f>SUM(E164:E165)</f>
        <v>2</v>
      </c>
      <c r="F163" s="63"/>
      <c r="G163" s="71">
        <f t="shared" si="4"/>
        <v>0</v>
      </c>
    </row>
    <row r="164" spans="1:7" ht="12.75">
      <c r="A164" s="62"/>
      <c r="B164" s="101"/>
      <c r="C164" s="46" t="s">
        <v>45</v>
      </c>
      <c r="D164" s="45"/>
      <c r="E164" s="47">
        <v>1</v>
      </c>
      <c r="F164" s="150"/>
      <c r="G164" s="72"/>
    </row>
    <row r="165" spans="1:7" ht="12.75">
      <c r="A165" s="62"/>
      <c r="B165" s="101"/>
      <c r="C165" s="46" t="s">
        <v>122</v>
      </c>
      <c r="D165" s="45"/>
      <c r="E165" s="47">
        <v>1</v>
      </c>
      <c r="F165" s="150"/>
      <c r="G165" s="73"/>
    </row>
    <row r="166" spans="1:7" ht="12.75">
      <c r="A166" s="62"/>
      <c r="B166" s="101"/>
      <c r="C166" s="46"/>
      <c r="D166" s="45"/>
      <c r="E166" s="47"/>
      <c r="F166" s="150"/>
      <c r="G166" s="73"/>
    </row>
    <row r="167" spans="1:7" ht="12.75">
      <c r="A167" s="62"/>
      <c r="B167" s="102">
        <v>0</v>
      </c>
      <c r="C167" s="131" t="s">
        <v>102</v>
      </c>
      <c r="D167" s="38"/>
      <c r="E167" s="40"/>
      <c r="F167" s="70"/>
      <c r="G167" s="74"/>
    </row>
    <row r="168" spans="1:7" ht="24">
      <c r="A168" s="62" t="s">
        <v>130</v>
      </c>
      <c r="B168" s="101">
        <v>53</v>
      </c>
      <c r="C168" s="94" t="s">
        <v>216</v>
      </c>
      <c r="D168" s="41" t="s">
        <v>2</v>
      </c>
      <c r="E168" s="43">
        <v>1</v>
      </c>
      <c r="F168" s="63"/>
      <c r="G168" s="71">
        <f t="shared" si="4"/>
        <v>0</v>
      </c>
    </row>
    <row r="169" spans="1:7" ht="24">
      <c r="A169" s="62" t="s">
        <v>130</v>
      </c>
      <c r="B169" s="101">
        <v>54</v>
      </c>
      <c r="C169" s="94" t="s">
        <v>204</v>
      </c>
      <c r="D169" s="41" t="s">
        <v>2</v>
      </c>
      <c r="E169" s="43">
        <v>1</v>
      </c>
      <c r="F169" s="63"/>
      <c r="G169" s="71">
        <f>E169*F169</f>
        <v>0</v>
      </c>
    </row>
    <row r="170" spans="1:7" ht="12.75">
      <c r="A170" s="62"/>
      <c r="B170" s="153"/>
      <c r="C170" s="149"/>
      <c r="G170" s="72"/>
    </row>
    <row r="171" spans="1:7" s="39" customFormat="1" ht="12">
      <c r="A171" s="62"/>
      <c r="B171" s="104">
        <v>0</v>
      </c>
      <c r="C171" s="131" t="s">
        <v>188</v>
      </c>
      <c r="G171" s="73"/>
    </row>
    <row r="172" spans="1:7" s="39" customFormat="1" ht="12">
      <c r="A172" s="62"/>
      <c r="B172" s="104">
        <v>0</v>
      </c>
      <c r="C172" s="132" t="s">
        <v>95</v>
      </c>
      <c r="G172" s="74"/>
    </row>
    <row r="173" spans="1:7" ht="24">
      <c r="A173" s="62" t="s">
        <v>130</v>
      </c>
      <c r="B173" s="101">
        <v>55</v>
      </c>
      <c r="C173" s="94" t="s">
        <v>282</v>
      </c>
      <c r="D173" s="41" t="s">
        <v>2</v>
      </c>
      <c r="E173" s="43">
        <v>1</v>
      </c>
      <c r="F173" s="63"/>
      <c r="G173" s="71">
        <f t="shared" si="4"/>
        <v>0</v>
      </c>
    </row>
    <row r="174" spans="1:7" ht="24">
      <c r="A174" s="62" t="s">
        <v>130</v>
      </c>
      <c r="B174" s="101">
        <v>57</v>
      </c>
      <c r="C174" s="96" t="s">
        <v>121</v>
      </c>
      <c r="D174" s="50" t="s">
        <v>2</v>
      </c>
      <c r="E174" s="52">
        <v>1</v>
      </c>
      <c r="F174" s="65"/>
      <c r="G174" s="71">
        <f t="shared" si="4"/>
        <v>0</v>
      </c>
    </row>
    <row r="175" spans="1:7" s="39" customFormat="1" ht="12">
      <c r="A175" s="62"/>
      <c r="B175" s="104"/>
      <c r="C175" s="132" t="s">
        <v>290</v>
      </c>
      <c r="G175" s="71"/>
    </row>
    <row r="176" spans="1:7" ht="36">
      <c r="A176" s="62" t="s">
        <v>130</v>
      </c>
      <c r="B176" s="101">
        <v>58</v>
      </c>
      <c r="C176" s="94" t="s">
        <v>291</v>
      </c>
      <c r="D176" s="41" t="s">
        <v>23</v>
      </c>
      <c r="E176" s="43">
        <v>6</v>
      </c>
      <c r="F176" s="63"/>
      <c r="G176" s="71">
        <f t="shared" si="4"/>
        <v>0</v>
      </c>
    </row>
    <row r="177" spans="1:7" ht="12.75">
      <c r="A177" s="62" t="s">
        <v>130</v>
      </c>
      <c r="B177" s="101" t="s">
        <v>162</v>
      </c>
      <c r="C177" s="94" t="s">
        <v>105</v>
      </c>
      <c r="D177" s="77" t="s">
        <v>23</v>
      </c>
      <c r="E177" s="78">
        <v>6</v>
      </c>
      <c r="F177" s="79"/>
      <c r="G177" s="71">
        <f t="shared" si="4"/>
        <v>0</v>
      </c>
    </row>
    <row r="178" spans="1:7" ht="12.75">
      <c r="A178" s="62" t="s">
        <v>130</v>
      </c>
      <c r="B178" s="101">
        <v>59</v>
      </c>
      <c r="C178" s="94" t="s">
        <v>272</v>
      </c>
      <c r="D178" s="41" t="s">
        <v>23</v>
      </c>
      <c r="E178" s="43">
        <v>1</v>
      </c>
      <c r="F178" s="63"/>
      <c r="G178" s="71">
        <f>E178*F178</f>
        <v>0</v>
      </c>
    </row>
    <row r="179" spans="1:7" ht="12.75">
      <c r="A179" s="62" t="s">
        <v>130</v>
      </c>
      <c r="B179" s="101">
        <v>60</v>
      </c>
      <c r="C179" s="94" t="s">
        <v>106</v>
      </c>
      <c r="D179" s="41" t="s">
        <v>23</v>
      </c>
      <c r="E179" s="43">
        <v>1</v>
      </c>
      <c r="F179" s="63"/>
      <c r="G179" s="71">
        <f t="shared" si="4"/>
        <v>0</v>
      </c>
    </row>
    <row r="180" spans="1:7" ht="12.75">
      <c r="A180" s="62" t="s">
        <v>130</v>
      </c>
      <c r="B180" s="101" t="s">
        <v>273</v>
      </c>
      <c r="C180" s="94" t="s">
        <v>107</v>
      </c>
      <c r="D180" s="77" t="s">
        <v>23</v>
      </c>
      <c r="E180" s="78">
        <v>1</v>
      </c>
      <c r="F180" s="79"/>
      <c r="G180" s="71">
        <f t="shared" si="4"/>
        <v>0</v>
      </c>
    </row>
    <row r="181" spans="1:7" ht="12.75">
      <c r="A181" s="62" t="s">
        <v>130</v>
      </c>
      <c r="B181" s="101">
        <v>61</v>
      </c>
      <c r="C181" s="94" t="s">
        <v>108</v>
      </c>
      <c r="D181" s="41" t="s">
        <v>23</v>
      </c>
      <c r="E181" s="43">
        <v>4</v>
      </c>
      <c r="F181" s="63"/>
      <c r="G181" s="71">
        <f t="shared" si="4"/>
        <v>0</v>
      </c>
    </row>
    <row r="182" spans="1:7" ht="24">
      <c r="A182" s="62" t="s">
        <v>130</v>
      </c>
      <c r="B182" s="101" t="s">
        <v>274</v>
      </c>
      <c r="C182" s="94" t="s">
        <v>271</v>
      </c>
      <c r="D182" s="41" t="s">
        <v>23</v>
      </c>
      <c r="E182" s="43">
        <v>6</v>
      </c>
      <c r="F182" s="63"/>
      <c r="G182" s="71">
        <f t="shared" si="4"/>
        <v>0</v>
      </c>
    </row>
    <row r="183" spans="1:7" ht="24">
      <c r="A183" s="62" t="s">
        <v>130</v>
      </c>
      <c r="B183" s="101" t="s">
        <v>277</v>
      </c>
      <c r="C183" s="94" t="s">
        <v>278</v>
      </c>
      <c r="D183" s="41" t="s">
        <v>23</v>
      </c>
      <c r="E183" s="43">
        <v>1</v>
      </c>
      <c r="F183" s="63"/>
      <c r="G183" s="71">
        <f>E183*F183</f>
        <v>0</v>
      </c>
    </row>
    <row r="184" spans="1:7" ht="52.5" customHeight="1">
      <c r="A184" s="62" t="s">
        <v>130</v>
      </c>
      <c r="B184" s="101">
        <v>62</v>
      </c>
      <c r="C184" s="94" t="s">
        <v>258</v>
      </c>
      <c r="D184" s="41" t="s">
        <v>2</v>
      </c>
      <c r="E184" s="43">
        <v>1</v>
      </c>
      <c r="F184" s="63"/>
      <c r="G184" s="71">
        <f t="shared" si="4"/>
        <v>0</v>
      </c>
    </row>
    <row r="185" spans="1:7" s="39" customFormat="1" ht="12">
      <c r="A185" s="62"/>
      <c r="B185" s="104"/>
      <c r="C185" s="132" t="s">
        <v>96</v>
      </c>
      <c r="G185" s="71"/>
    </row>
    <row r="186" spans="1:7" ht="24">
      <c r="A186" s="62" t="s">
        <v>130</v>
      </c>
      <c r="B186" s="101">
        <v>63</v>
      </c>
      <c r="C186" s="94" t="s">
        <v>259</v>
      </c>
      <c r="D186" s="41" t="s">
        <v>23</v>
      </c>
      <c r="E186" s="43">
        <v>2</v>
      </c>
      <c r="F186" s="63"/>
      <c r="G186" s="71">
        <f t="shared" si="4"/>
        <v>0</v>
      </c>
    </row>
    <row r="187" spans="1:7" ht="12.75">
      <c r="A187" s="62" t="s">
        <v>130</v>
      </c>
      <c r="B187" s="101">
        <v>64</v>
      </c>
      <c r="C187" s="94" t="s">
        <v>112</v>
      </c>
      <c r="D187" s="77" t="s">
        <v>23</v>
      </c>
      <c r="E187" s="78">
        <v>2</v>
      </c>
      <c r="F187" s="79"/>
      <c r="G187" s="71">
        <f t="shared" si="4"/>
        <v>0</v>
      </c>
    </row>
    <row r="188" spans="1:7" ht="12.75">
      <c r="A188" s="62" t="s">
        <v>130</v>
      </c>
      <c r="B188" s="101">
        <v>65</v>
      </c>
      <c r="C188" s="94" t="s">
        <v>275</v>
      </c>
      <c r="D188" s="41" t="s">
        <v>23</v>
      </c>
      <c r="E188" s="43">
        <v>4</v>
      </c>
      <c r="F188" s="63"/>
      <c r="G188" s="71">
        <f t="shared" si="4"/>
        <v>0</v>
      </c>
    </row>
    <row r="189" spans="1:7" ht="12.75">
      <c r="A189" s="62" t="s">
        <v>130</v>
      </c>
      <c r="B189" s="101">
        <v>66</v>
      </c>
      <c r="C189" s="94" t="s">
        <v>260</v>
      </c>
      <c r="D189" s="41" t="s">
        <v>23</v>
      </c>
      <c r="E189" s="43">
        <v>6</v>
      </c>
      <c r="F189" s="63"/>
      <c r="G189" s="71">
        <f t="shared" si="4"/>
        <v>0</v>
      </c>
    </row>
    <row r="190" spans="1:7" ht="36">
      <c r="A190" s="62" t="s">
        <v>130</v>
      </c>
      <c r="B190" s="101">
        <v>67</v>
      </c>
      <c r="C190" s="94" t="s">
        <v>261</v>
      </c>
      <c r="D190" s="41" t="s">
        <v>2</v>
      </c>
      <c r="E190" s="43">
        <v>1</v>
      </c>
      <c r="F190" s="63"/>
      <c r="G190" s="71">
        <f t="shared" si="4"/>
        <v>0</v>
      </c>
    </row>
    <row r="191" spans="1:7" ht="24">
      <c r="A191" s="62" t="s">
        <v>130</v>
      </c>
      <c r="B191" s="101">
        <v>68</v>
      </c>
      <c r="C191" s="94" t="s">
        <v>121</v>
      </c>
      <c r="D191" s="41" t="s">
        <v>2</v>
      </c>
      <c r="E191" s="43">
        <v>1</v>
      </c>
      <c r="F191" s="63"/>
      <c r="G191" s="71">
        <f t="shared" si="4"/>
        <v>0</v>
      </c>
    </row>
    <row r="192" spans="1:7" s="39" customFormat="1" ht="12">
      <c r="A192" s="62"/>
      <c r="B192" s="104"/>
      <c r="C192" s="132" t="s">
        <v>109</v>
      </c>
      <c r="G192" s="71"/>
    </row>
    <row r="193" spans="1:7" ht="24">
      <c r="A193" s="62" t="s">
        <v>130</v>
      </c>
      <c r="B193" s="101">
        <v>69</v>
      </c>
      <c r="C193" s="94" t="s">
        <v>262</v>
      </c>
      <c r="D193" s="41" t="s">
        <v>23</v>
      </c>
      <c r="E193" s="43">
        <v>2</v>
      </c>
      <c r="F193" s="63"/>
      <c r="G193" s="71">
        <f t="shared" si="4"/>
        <v>0</v>
      </c>
    </row>
    <row r="194" spans="1:7" ht="12.75">
      <c r="A194" s="62" t="s">
        <v>130</v>
      </c>
      <c r="B194" s="101">
        <v>70</v>
      </c>
      <c r="C194" s="94" t="s">
        <v>110</v>
      </c>
      <c r="D194" s="77" t="s">
        <v>23</v>
      </c>
      <c r="E194" s="78">
        <v>1</v>
      </c>
      <c r="F194" s="63"/>
      <c r="G194" s="71">
        <f t="shared" si="4"/>
        <v>0</v>
      </c>
    </row>
    <row r="195" spans="1:7" ht="24">
      <c r="A195" s="62" t="s">
        <v>130</v>
      </c>
      <c r="B195" s="101">
        <v>71</v>
      </c>
      <c r="C195" s="96" t="s">
        <v>121</v>
      </c>
      <c r="D195" s="50" t="s">
        <v>2</v>
      </c>
      <c r="E195" s="52">
        <v>1</v>
      </c>
      <c r="F195" s="63"/>
      <c r="G195" s="71">
        <f t="shared" si="4"/>
        <v>0</v>
      </c>
    </row>
    <row r="196" spans="1:7" s="39" customFormat="1" ht="12">
      <c r="A196" s="62"/>
      <c r="B196" s="104"/>
      <c r="C196" s="132" t="s">
        <v>111</v>
      </c>
      <c r="G196" s="71"/>
    </row>
    <row r="197" spans="1:7" ht="24">
      <c r="A197" s="62" t="s">
        <v>130</v>
      </c>
      <c r="B197" s="101">
        <v>72</v>
      </c>
      <c r="C197" s="94" t="s">
        <v>263</v>
      </c>
      <c r="D197" s="77" t="s">
        <v>23</v>
      </c>
      <c r="E197" s="78">
        <v>4</v>
      </c>
      <c r="F197" s="79"/>
      <c r="G197" s="71">
        <f t="shared" si="4"/>
        <v>0</v>
      </c>
    </row>
    <row r="198" spans="1:7" ht="12.75">
      <c r="A198" s="62" t="s">
        <v>130</v>
      </c>
      <c r="B198" s="101">
        <v>73</v>
      </c>
      <c r="C198" s="94" t="s">
        <v>113</v>
      </c>
      <c r="D198" s="41" t="s">
        <v>23</v>
      </c>
      <c r="E198" s="43">
        <v>3</v>
      </c>
      <c r="F198" s="63"/>
      <c r="G198" s="71">
        <f t="shared" si="4"/>
        <v>0</v>
      </c>
    </row>
    <row r="199" spans="1:7" ht="36">
      <c r="A199" s="62" t="s">
        <v>130</v>
      </c>
      <c r="B199" s="101" t="s">
        <v>226</v>
      </c>
      <c r="C199" s="94" t="s">
        <v>264</v>
      </c>
      <c r="D199" s="41" t="s">
        <v>23</v>
      </c>
      <c r="E199" s="43">
        <v>3</v>
      </c>
      <c r="F199" s="63"/>
      <c r="G199" s="71">
        <f t="shared" si="4"/>
        <v>0</v>
      </c>
    </row>
    <row r="200" spans="1:8" ht="12.75">
      <c r="A200" s="62" t="s">
        <v>130</v>
      </c>
      <c r="B200" s="101">
        <v>74</v>
      </c>
      <c r="C200" s="94" t="s">
        <v>228</v>
      </c>
      <c r="D200" s="41" t="s">
        <v>23</v>
      </c>
      <c r="E200" s="43">
        <v>1</v>
      </c>
      <c r="F200" s="63"/>
      <c r="G200" s="71">
        <f>E200*F200</f>
        <v>0</v>
      </c>
      <c r="H200" s="130"/>
    </row>
    <row r="201" spans="1:8" ht="24">
      <c r="A201" s="62" t="s">
        <v>130</v>
      </c>
      <c r="B201" s="101" t="s">
        <v>227</v>
      </c>
      <c r="C201" s="94" t="s">
        <v>292</v>
      </c>
      <c r="D201" s="41" t="s">
        <v>23</v>
      </c>
      <c r="E201" s="43">
        <v>1</v>
      </c>
      <c r="F201" s="63"/>
      <c r="G201" s="71">
        <f>E201*F201</f>
        <v>0</v>
      </c>
      <c r="H201" s="130"/>
    </row>
    <row r="202" spans="1:7" ht="21.75" customHeight="1">
      <c r="A202" s="62" t="s">
        <v>130</v>
      </c>
      <c r="B202" s="101">
        <v>75</v>
      </c>
      <c r="C202" s="94" t="s">
        <v>265</v>
      </c>
      <c r="D202" s="41" t="s">
        <v>23</v>
      </c>
      <c r="E202" s="43">
        <v>2</v>
      </c>
      <c r="F202" s="63"/>
      <c r="G202" s="71">
        <f t="shared" si="4"/>
        <v>0</v>
      </c>
    </row>
    <row r="203" spans="1:7" ht="21.75" customHeight="1">
      <c r="A203" s="62" t="s">
        <v>130</v>
      </c>
      <c r="B203" s="101">
        <v>77</v>
      </c>
      <c r="C203" s="94" t="s">
        <v>121</v>
      </c>
      <c r="D203" s="41" t="s">
        <v>2</v>
      </c>
      <c r="E203" s="43">
        <v>1</v>
      </c>
      <c r="F203" s="63"/>
      <c r="G203" s="71">
        <f t="shared" si="4"/>
        <v>0</v>
      </c>
    </row>
    <row r="204" spans="1:7" ht="12.75">
      <c r="A204" s="62"/>
      <c r="B204" s="101"/>
      <c r="C204" s="99"/>
      <c r="D204" s="83"/>
      <c r="E204" s="84"/>
      <c r="F204" s="154"/>
      <c r="G204" s="71"/>
    </row>
    <row r="205" spans="1:7" ht="12.75">
      <c r="A205" s="62" t="s">
        <v>130</v>
      </c>
      <c r="B205" s="101">
        <v>78</v>
      </c>
      <c r="C205" s="94" t="s">
        <v>159</v>
      </c>
      <c r="D205" s="41" t="s">
        <v>2</v>
      </c>
      <c r="E205" s="43">
        <v>1</v>
      </c>
      <c r="F205" s="63"/>
      <c r="G205" s="71">
        <f t="shared" si="4"/>
        <v>0</v>
      </c>
    </row>
    <row r="206" spans="1:7" ht="12.75">
      <c r="A206" s="62"/>
      <c r="B206" s="101"/>
      <c r="C206" s="46"/>
      <c r="D206" s="45"/>
      <c r="E206" s="87"/>
      <c r="F206" s="152"/>
      <c r="G206" s="72"/>
    </row>
    <row r="207" spans="1:7" ht="12.75">
      <c r="A207" s="62"/>
      <c r="B207" s="101"/>
      <c r="C207" s="131" t="s">
        <v>127</v>
      </c>
      <c r="D207" s="45"/>
      <c r="E207" s="87"/>
      <c r="F207" s="152"/>
      <c r="G207" s="73"/>
    </row>
    <row r="208" spans="1:7" ht="12.75">
      <c r="A208" s="62"/>
      <c r="B208" s="102"/>
      <c r="C208" s="132" t="s">
        <v>293</v>
      </c>
      <c r="D208" s="38"/>
      <c r="E208" s="40"/>
      <c r="F208" s="70"/>
      <c r="G208" s="74"/>
    </row>
    <row r="209" spans="1:8" ht="12.75">
      <c r="A209" s="62" t="s">
        <v>130</v>
      </c>
      <c r="B209" s="101">
        <v>79</v>
      </c>
      <c r="C209" s="94" t="s">
        <v>119</v>
      </c>
      <c r="D209" s="48" t="s">
        <v>23</v>
      </c>
      <c r="E209" s="49">
        <v>1</v>
      </c>
      <c r="F209" s="64"/>
      <c r="G209" s="71">
        <f t="shared" si="4"/>
        <v>0</v>
      </c>
      <c r="H209" s="75"/>
    </row>
    <row r="210" spans="1:7" ht="36">
      <c r="A210" s="62" t="s">
        <v>130</v>
      </c>
      <c r="B210" s="101">
        <v>80</v>
      </c>
      <c r="C210" s="94" t="s">
        <v>279</v>
      </c>
      <c r="D210" s="41" t="s">
        <v>23</v>
      </c>
      <c r="E210" s="43">
        <v>1</v>
      </c>
      <c r="F210" s="63"/>
      <c r="G210" s="71">
        <f t="shared" si="4"/>
        <v>0</v>
      </c>
    </row>
    <row r="211" spans="1:7" ht="24">
      <c r="A211" s="62" t="s">
        <v>130</v>
      </c>
      <c r="B211" s="101">
        <v>81</v>
      </c>
      <c r="C211" s="96" t="s">
        <v>120</v>
      </c>
      <c r="D211" s="50" t="s">
        <v>2</v>
      </c>
      <c r="E211" s="52">
        <v>1</v>
      </c>
      <c r="F211" s="65"/>
      <c r="G211" s="71">
        <f t="shared" si="4"/>
        <v>0</v>
      </c>
    </row>
    <row r="212" spans="1:7" ht="12.75">
      <c r="A212" s="62" t="s">
        <v>130</v>
      </c>
      <c r="B212" s="101">
        <v>82</v>
      </c>
      <c r="C212" s="94" t="s">
        <v>99</v>
      </c>
      <c r="D212" s="41" t="s">
        <v>2</v>
      </c>
      <c r="E212" s="117">
        <v>0.01</v>
      </c>
      <c r="F212" s="63"/>
      <c r="G212" s="71">
        <f t="shared" si="4"/>
        <v>0</v>
      </c>
    </row>
    <row r="213" spans="1:7" ht="12.75">
      <c r="A213" s="62"/>
      <c r="B213" s="102"/>
      <c r="C213" s="132" t="s">
        <v>294</v>
      </c>
      <c r="D213" s="38"/>
      <c r="E213" s="88"/>
      <c r="F213" s="70"/>
      <c r="G213" s="71"/>
    </row>
    <row r="214" spans="1:8" ht="12.75">
      <c r="A214" s="62" t="s">
        <v>130</v>
      </c>
      <c r="B214" s="101">
        <v>83</v>
      </c>
      <c r="C214" s="94" t="s">
        <v>119</v>
      </c>
      <c r="D214" s="48" t="s">
        <v>23</v>
      </c>
      <c r="E214" s="89">
        <v>2</v>
      </c>
      <c r="F214" s="64"/>
      <c r="G214" s="71">
        <f>E214*F214</f>
        <v>0</v>
      </c>
      <c r="H214" s="75"/>
    </row>
    <row r="215" spans="1:7" ht="24">
      <c r="A215" s="62" t="s">
        <v>130</v>
      </c>
      <c r="B215" s="101">
        <v>84</v>
      </c>
      <c r="C215" s="94" t="s">
        <v>276</v>
      </c>
      <c r="D215" s="41" t="s">
        <v>23</v>
      </c>
      <c r="E215" s="90">
        <v>2</v>
      </c>
      <c r="F215" s="63"/>
      <c r="G215" s="71">
        <f>E215*F215</f>
        <v>0</v>
      </c>
    </row>
    <row r="216" spans="1:7" ht="24">
      <c r="A216" s="62" t="s">
        <v>130</v>
      </c>
      <c r="B216" s="101">
        <v>85</v>
      </c>
      <c r="C216" s="125" t="s">
        <v>120</v>
      </c>
      <c r="D216" s="41" t="s">
        <v>2</v>
      </c>
      <c r="E216" s="43">
        <v>1</v>
      </c>
      <c r="F216" s="63"/>
      <c r="G216" s="71">
        <f>E216*F216</f>
        <v>0</v>
      </c>
    </row>
    <row r="217" spans="1:7" ht="12.75">
      <c r="A217" s="62"/>
      <c r="B217" s="101"/>
      <c r="C217" s="99"/>
      <c r="D217" s="83"/>
      <c r="E217" s="91"/>
      <c r="F217" s="154"/>
      <c r="G217" s="135"/>
    </row>
    <row r="218" spans="1:7" ht="12.75">
      <c r="A218" s="62" t="s">
        <v>130</v>
      </c>
      <c r="B218" s="101">
        <v>86</v>
      </c>
      <c r="C218" s="94" t="s">
        <v>99</v>
      </c>
      <c r="D218" s="41" t="s">
        <v>2</v>
      </c>
      <c r="E218" s="117">
        <v>1</v>
      </c>
      <c r="F218" s="63"/>
      <c r="G218" s="71">
        <f>E218*F218</f>
        <v>0</v>
      </c>
    </row>
    <row r="219" spans="1:7" ht="12.75">
      <c r="A219" s="62" t="s">
        <v>130</v>
      </c>
      <c r="B219" s="101"/>
      <c r="C219" s="46"/>
      <c r="D219" s="45"/>
      <c r="E219" s="87"/>
      <c r="F219" s="152"/>
      <c r="G219" s="72"/>
    </row>
    <row r="220" spans="1:7" ht="12.75">
      <c r="A220" s="62"/>
      <c r="B220" s="102">
        <v>0</v>
      </c>
      <c r="C220" s="131" t="s">
        <v>98</v>
      </c>
      <c r="D220" s="38"/>
      <c r="E220" s="40"/>
      <c r="F220" s="70"/>
      <c r="G220" s="74"/>
    </row>
    <row r="221" spans="1:7" ht="24">
      <c r="A221" s="62" t="s">
        <v>130</v>
      </c>
      <c r="B221" s="101">
        <v>87</v>
      </c>
      <c r="C221" s="94" t="s">
        <v>100</v>
      </c>
      <c r="D221" s="41" t="s">
        <v>2</v>
      </c>
      <c r="E221" s="43">
        <v>1</v>
      </c>
      <c r="F221" s="63"/>
      <c r="G221" s="71">
        <f>E221*F221</f>
        <v>0</v>
      </c>
    </row>
    <row r="222" spans="1:7" ht="24">
      <c r="A222" s="62" t="s">
        <v>130</v>
      </c>
      <c r="B222" s="101">
        <v>90</v>
      </c>
      <c r="C222" s="96" t="s">
        <v>120</v>
      </c>
      <c r="D222" s="50" t="s">
        <v>2</v>
      </c>
      <c r="E222" s="52">
        <v>1</v>
      </c>
      <c r="F222" s="65"/>
      <c r="G222" s="71">
        <f>E222*F222</f>
        <v>0</v>
      </c>
    </row>
    <row r="223" spans="1:7" ht="12.75">
      <c r="A223" s="62" t="s">
        <v>130</v>
      </c>
      <c r="B223" s="101">
        <v>91</v>
      </c>
      <c r="C223" s="94" t="s">
        <v>101</v>
      </c>
      <c r="D223" s="41" t="s">
        <v>2</v>
      </c>
      <c r="E223" s="52">
        <v>1</v>
      </c>
      <c r="F223" s="63"/>
      <c r="G223" s="71">
        <f>E223*F223</f>
        <v>0</v>
      </c>
    </row>
    <row r="224" spans="1:7" ht="12.75">
      <c r="A224" s="62"/>
      <c r="B224" s="101"/>
      <c r="C224" s="46"/>
      <c r="D224" s="45"/>
      <c r="E224" s="47"/>
      <c r="F224" s="152"/>
      <c r="G224" s="72"/>
    </row>
    <row r="225" spans="1:7" ht="24">
      <c r="A225" s="62"/>
      <c r="B225" s="102">
        <v>0</v>
      </c>
      <c r="C225" s="131" t="s">
        <v>198</v>
      </c>
      <c r="D225" s="38"/>
      <c r="E225" s="40"/>
      <c r="F225" s="70"/>
      <c r="G225" s="74"/>
    </row>
    <row r="226" spans="1:7" ht="12.75">
      <c r="A226" s="62" t="s">
        <v>130</v>
      </c>
      <c r="B226" s="101">
        <v>92</v>
      </c>
      <c r="C226" s="94" t="s">
        <v>175</v>
      </c>
      <c r="D226" s="41" t="s">
        <v>24</v>
      </c>
      <c r="E226" s="43">
        <v>70</v>
      </c>
      <c r="F226" s="63"/>
      <c r="G226" s="71">
        <f>E226*F226</f>
        <v>0</v>
      </c>
    </row>
    <row r="227" spans="1:7" ht="12.75">
      <c r="A227" s="62" t="s">
        <v>130</v>
      </c>
      <c r="B227" s="101">
        <f>B226+1</f>
        <v>93</v>
      </c>
      <c r="C227" s="94" t="s">
        <v>176</v>
      </c>
      <c r="D227" s="41" t="s">
        <v>24</v>
      </c>
      <c r="E227" s="43">
        <v>30</v>
      </c>
      <c r="F227" s="63"/>
      <c r="G227" s="71">
        <f aca="true" t="shared" si="5" ref="G227:G243">E227*F227</f>
        <v>0</v>
      </c>
    </row>
    <row r="228" spans="1:7" ht="12.75">
      <c r="A228" s="62" t="s">
        <v>130</v>
      </c>
      <c r="B228" s="101">
        <f aca="true" t="shared" si="6" ref="B228:B243">B227+1</f>
        <v>94</v>
      </c>
      <c r="C228" s="94" t="s">
        <v>177</v>
      </c>
      <c r="D228" s="41" t="s">
        <v>24</v>
      </c>
      <c r="E228" s="43">
        <v>50</v>
      </c>
      <c r="F228" s="63"/>
      <c r="G228" s="71">
        <f t="shared" si="5"/>
        <v>0</v>
      </c>
    </row>
    <row r="229" spans="1:7" ht="12.75">
      <c r="A229" s="62" t="s">
        <v>130</v>
      </c>
      <c r="B229" s="101">
        <f t="shared" si="6"/>
        <v>95</v>
      </c>
      <c r="C229" s="94" t="s">
        <v>178</v>
      </c>
      <c r="D229" s="41" t="s">
        <v>24</v>
      </c>
      <c r="E229" s="43">
        <v>20</v>
      </c>
      <c r="F229" s="63"/>
      <c r="G229" s="71">
        <f t="shared" si="5"/>
        <v>0</v>
      </c>
    </row>
    <row r="230" spans="1:7" ht="24">
      <c r="A230" s="62" t="s">
        <v>130</v>
      </c>
      <c r="B230" s="101">
        <f t="shared" si="6"/>
        <v>96</v>
      </c>
      <c r="C230" s="94" t="s">
        <v>219</v>
      </c>
      <c r="D230" s="41" t="s">
        <v>23</v>
      </c>
      <c r="E230" s="43">
        <v>8</v>
      </c>
      <c r="F230" s="63"/>
      <c r="G230" s="71">
        <f t="shared" si="5"/>
        <v>0</v>
      </c>
    </row>
    <row r="231" spans="1:7" ht="12.75">
      <c r="A231" s="62" t="s">
        <v>130</v>
      </c>
      <c r="B231" s="101">
        <f t="shared" si="6"/>
        <v>97</v>
      </c>
      <c r="C231" s="94" t="s">
        <v>222</v>
      </c>
      <c r="D231" s="41" t="s">
        <v>23</v>
      </c>
      <c r="E231" s="43">
        <v>3</v>
      </c>
      <c r="F231" s="63"/>
      <c r="G231" s="71">
        <f t="shared" si="5"/>
        <v>0</v>
      </c>
    </row>
    <row r="232" spans="1:7" ht="24">
      <c r="A232" s="62" t="s">
        <v>130</v>
      </c>
      <c r="B232" s="101">
        <f t="shared" si="6"/>
        <v>98</v>
      </c>
      <c r="C232" s="94" t="s">
        <v>220</v>
      </c>
      <c r="D232" s="41" t="s">
        <v>23</v>
      </c>
      <c r="E232" s="43">
        <v>2</v>
      </c>
      <c r="F232" s="63"/>
      <c r="G232" s="71">
        <f t="shared" si="5"/>
        <v>0</v>
      </c>
    </row>
    <row r="233" spans="1:7" ht="12.75">
      <c r="A233" s="62" t="s">
        <v>130</v>
      </c>
      <c r="B233" s="101">
        <f t="shared" si="6"/>
        <v>99</v>
      </c>
      <c r="C233" s="94" t="s">
        <v>224</v>
      </c>
      <c r="D233" s="41" t="s">
        <v>24</v>
      </c>
      <c r="E233" s="43">
        <v>100</v>
      </c>
      <c r="F233" s="63"/>
      <c r="G233" s="71">
        <f t="shared" si="5"/>
        <v>0</v>
      </c>
    </row>
    <row r="234" spans="1:7" ht="24">
      <c r="A234" s="62" t="s">
        <v>130</v>
      </c>
      <c r="B234" s="101" t="s">
        <v>223</v>
      </c>
      <c r="C234" s="94" t="s">
        <v>221</v>
      </c>
      <c r="D234" s="41" t="s">
        <v>24</v>
      </c>
      <c r="E234" s="43">
        <v>100</v>
      </c>
      <c r="F234" s="63"/>
      <c r="G234" s="71">
        <f t="shared" si="5"/>
        <v>0</v>
      </c>
    </row>
    <row r="235" spans="1:7" ht="12.75">
      <c r="A235" s="62" t="s">
        <v>130</v>
      </c>
      <c r="B235" s="101">
        <v>100</v>
      </c>
      <c r="C235" s="94" t="s">
        <v>295</v>
      </c>
      <c r="D235" s="41" t="s">
        <v>24</v>
      </c>
      <c r="E235" s="43">
        <v>70</v>
      </c>
      <c r="F235" s="63"/>
      <c r="G235" s="71">
        <f>E235*F235</f>
        <v>0</v>
      </c>
    </row>
    <row r="236" spans="1:7" ht="12.75">
      <c r="A236" s="62" t="s">
        <v>130</v>
      </c>
      <c r="B236" s="101">
        <f>B235+1</f>
        <v>101</v>
      </c>
      <c r="C236" s="94" t="s">
        <v>225</v>
      </c>
      <c r="D236" s="41" t="s">
        <v>24</v>
      </c>
      <c r="E236" s="43">
        <v>100</v>
      </c>
      <c r="F236" s="63"/>
      <c r="G236" s="71">
        <f t="shared" si="5"/>
        <v>0</v>
      </c>
    </row>
    <row r="237" spans="1:7" ht="24">
      <c r="A237" s="62" t="s">
        <v>130</v>
      </c>
      <c r="B237" s="101">
        <f>B236+1</f>
        <v>102</v>
      </c>
      <c r="C237" s="94" t="s">
        <v>270</v>
      </c>
      <c r="D237" s="41" t="s">
        <v>23</v>
      </c>
      <c r="E237" s="43">
        <v>4</v>
      </c>
      <c r="F237" s="63"/>
      <c r="G237" s="71">
        <f t="shared" si="5"/>
        <v>0</v>
      </c>
    </row>
    <row r="238" spans="1:7" ht="24">
      <c r="A238" s="62" t="s">
        <v>130</v>
      </c>
      <c r="B238" s="101">
        <f>B237+1</f>
        <v>103</v>
      </c>
      <c r="C238" s="94" t="s">
        <v>255</v>
      </c>
      <c r="D238" s="41" t="s">
        <v>23</v>
      </c>
      <c r="E238" s="43">
        <v>1</v>
      </c>
      <c r="F238" s="63"/>
      <c r="G238" s="71">
        <f>E238*F238</f>
        <v>0</v>
      </c>
    </row>
    <row r="239" spans="1:7" ht="12.75">
      <c r="A239" s="62" t="s">
        <v>130</v>
      </c>
      <c r="B239" s="101">
        <v>104</v>
      </c>
      <c r="C239" s="94" t="s">
        <v>179</v>
      </c>
      <c r="D239" s="41" t="s">
        <v>23</v>
      </c>
      <c r="E239" s="43">
        <v>5</v>
      </c>
      <c r="F239" s="63"/>
      <c r="G239" s="71">
        <f t="shared" si="5"/>
        <v>0</v>
      </c>
    </row>
    <row r="240" spans="1:7" ht="24">
      <c r="A240" s="62" t="s">
        <v>130</v>
      </c>
      <c r="B240" s="101">
        <v>105</v>
      </c>
      <c r="C240" s="94" t="s">
        <v>180</v>
      </c>
      <c r="D240" s="41" t="s">
        <v>23</v>
      </c>
      <c r="E240" s="43">
        <v>10</v>
      </c>
      <c r="F240" s="63"/>
      <c r="G240" s="71">
        <f t="shared" si="5"/>
        <v>0</v>
      </c>
    </row>
    <row r="241" spans="1:7" ht="12.75">
      <c r="A241" s="62" t="s">
        <v>130</v>
      </c>
      <c r="B241" s="101">
        <f t="shared" si="6"/>
        <v>106</v>
      </c>
      <c r="C241" s="94" t="s">
        <v>181</v>
      </c>
      <c r="D241" s="41" t="s">
        <v>23</v>
      </c>
      <c r="E241" s="43">
        <v>2</v>
      </c>
      <c r="F241" s="63"/>
      <c r="G241" s="71">
        <f t="shared" si="5"/>
        <v>0</v>
      </c>
    </row>
    <row r="242" spans="1:7" ht="12.75">
      <c r="A242" s="62" t="s">
        <v>130</v>
      </c>
      <c r="B242" s="101">
        <f t="shared" si="6"/>
        <v>107</v>
      </c>
      <c r="C242" s="94" t="s">
        <v>182</v>
      </c>
      <c r="D242" s="41" t="s">
        <v>23</v>
      </c>
      <c r="E242" s="43">
        <v>2</v>
      </c>
      <c r="F242" s="63"/>
      <c r="G242" s="71">
        <f t="shared" si="5"/>
        <v>0</v>
      </c>
    </row>
    <row r="243" spans="1:7" ht="12.75">
      <c r="A243" s="62" t="s">
        <v>130</v>
      </c>
      <c r="B243" s="101">
        <f t="shared" si="6"/>
        <v>108</v>
      </c>
      <c r="C243" s="94" t="s">
        <v>183</v>
      </c>
      <c r="D243" s="41" t="s">
        <v>2</v>
      </c>
      <c r="E243" s="43">
        <v>1</v>
      </c>
      <c r="F243" s="63"/>
      <c r="G243" s="71">
        <f t="shared" si="5"/>
        <v>0</v>
      </c>
    </row>
    <row r="244" spans="1:7" ht="12.75">
      <c r="A244" s="62"/>
      <c r="B244" s="101"/>
      <c r="C244" s="46"/>
      <c r="D244" s="45"/>
      <c r="E244" s="87"/>
      <c r="F244" s="152"/>
      <c r="G244" s="72"/>
    </row>
    <row r="245" spans="1:7" ht="12.75">
      <c r="A245" s="62"/>
      <c r="B245" s="102">
        <v>0</v>
      </c>
      <c r="C245" s="131" t="s">
        <v>173</v>
      </c>
      <c r="D245" s="38"/>
      <c r="E245" s="40"/>
      <c r="F245" s="70"/>
      <c r="G245" s="74"/>
    </row>
    <row r="246" spans="1:7" ht="36">
      <c r="A246" s="62" t="s">
        <v>130</v>
      </c>
      <c r="B246" s="101">
        <v>109</v>
      </c>
      <c r="C246" s="94" t="s">
        <v>174</v>
      </c>
      <c r="D246" s="41" t="s">
        <v>2</v>
      </c>
      <c r="E246" s="43">
        <v>1</v>
      </c>
      <c r="F246" s="63"/>
      <c r="G246" s="71">
        <f>E246*F246</f>
        <v>0</v>
      </c>
    </row>
    <row r="247" spans="1:7" ht="12.75">
      <c r="A247" s="62"/>
      <c r="B247" s="101"/>
      <c r="C247" s="46"/>
      <c r="D247" s="45"/>
      <c r="E247" s="87"/>
      <c r="F247" s="152"/>
      <c r="G247" s="72"/>
    </row>
    <row r="248" spans="1:7" ht="12.75">
      <c r="A248" s="62"/>
      <c r="B248" s="102">
        <v>0</v>
      </c>
      <c r="C248" s="131" t="s">
        <v>69</v>
      </c>
      <c r="D248" s="38"/>
      <c r="E248" s="40"/>
      <c r="F248" s="70"/>
      <c r="G248" s="74"/>
    </row>
    <row r="249" spans="1:7" ht="12.75">
      <c r="A249" s="62" t="s">
        <v>130</v>
      </c>
      <c r="B249" s="101">
        <v>110</v>
      </c>
      <c r="C249" s="94" t="s">
        <v>211</v>
      </c>
      <c r="D249" s="41" t="s">
        <v>2</v>
      </c>
      <c r="E249" s="43">
        <v>1</v>
      </c>
      <c r="F249" s="63"/>
      <c r="G249" s="71">
        <f>E249*F249</f>
        <v>0</v>
      </c>
    </row>
    <row r="250" spans="1:7" ht="12.75">
      <c r="A250" s="62" t="s">
        <v>130</v>
      </c>
      <c r="B250" s="101">
        <v>111</v>
      </c>
      <c r="C250" s="126" t="s">
        <v>212</v>
      </c>
      <c r="D250" s="77" t="s">
        <v>2</v>
      </c>
      <c r="E250" s="78">
        <v>1</v>
      </c>
      <c r="F250" s="79"/>
      <c r="G250" s="71">
        <f>E250*F250</f>
        <v>0</v>
      </c>
    </row>
    <row r="251" spans="1:7" ht="24">
      <c r="A251" s="62" t="s">
        <v>130</v>
      </c>
      <c r="B251" s="105">
        <v>112</v>
      </c>
      <c r="C251" s="97" t="s">
        <v>38</v>
      </c>
      <c r="D251" s="41" t="s">
        <v>2</v>
      </c>
      <c r="E251" s="43">
        <v>1</v>
      </c>
      <c r="F251" s="63"/>
      <c r="G251" s="71">
        <f>E251*F251</f>
        <v>0</v>
      </c>
    </row>
    <row r="252" spans="1:7" ht="13.5" thickBot="1">
      <c r="A252" s="62"/>
      <c r="B252" s="101"/>
      <c r="G252" s="110"/>
    </row>
    <row r="253" spans="1:7" ht="15.75" thickBot="1" thickTop="1">
      <c r="A253" s="111"/>
      <c r="B253" s="112"/>
      <c r="C253" s="138" t="s">
        <v>37</v>
      </c>
      <c r="D253" s="139"/>
      <c r="E253" s="139"/>
      <c r="F253" s="116"/>
      <c r="G253" s="81">
        <f>SUM(G7:G251)</f>
        <v>0</v>
      </c>
    </row>
    <row r="254" ht="13.5" thickTop="1"/>
    <row r="264" spans="1:9" ht="12.75">
      <c r="A264" s="113"/>
      <c r="B264" s="113"/>
      <c r="C264" s="44"/>
      <c r="D264" s="44"/>
      <c r="E264" s="113"/>
      <c r="F264" s="113"/>
      <c r="G264" s="113"/>
      <c r="H264" s="113"/>
      <c r="I264" s="113"/>
    </row>
    <row r="265" spans="1:9" ht="14.25">
      <c r="A265" s="113"/>
      <c r="B265" s="113"/>
      <c r="C265" s="44"/>
      <c r="D265" s="44"/>
      <c r="E265" s="141"/>
      <c r="F265" s="142"/>
      <c r="G265" s="142"/>
      <c r="H265" s="114"/>
      <c r="I265" s="115"/>
    </row>
  </sheetData>
  <sheetProtection password="CC06" sheet="1"/>
  <mergeCells count="3">
    <mergeCell ref="C253:E253"/>
    <mergeCell ref="A2:B2"/>
    <mergeCell ref="E265:G265"/>
  </mergeCells>
  <printOptions/>
  <pageMargins left="0.49" right="0.17" top="0.41" bottom="0.52" header="0.27" footer="0.3"/>
  <pageSetup horizontalDpi="600" verticalDpi="600" orientation="landscape" paperSize="9" scale="90" r:id="rId1"/>
  <headerFooter alignWithMargins="0">
    <oddFooter>&amp;C&amp;9&amp;P&amp;8/&amp;N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F78" sqref="F78"/>
    </sheetView>
  </sheetViews>
  <sheetFormatPr defaultColWidth="9.140625" defaultRowHeight="12.75"/>
  <cols>
    <col min="1" max="2" width="4.57421875" style="68" customWidth="1"/>
    <col min="3" max="3" width="48.57421875" style="68" bestFit="1" customWidth="1"/>
    <col min="4" max="4" width="4.00390625" style="68" bestFit="1" customWidth="1"/>
    <col min="5" max="5" width="10.140625" style="68" bestFit="1" customWidth="1"/>
    <col min="6" max="7" width="11.7109375" style="68" customWidth="1"/>
    <col min="8" max="16384" width="9.140625" style="68" customWidth="1"/>
  </cols>
  <sheetData>
    <row r="1" ht="29.25" customHeight="1">
      <c r="C1" s="143" t="s">
        <v>206</v>
      </c>
    </row>
    <row r="2" spans="1:7" ht="19.5">
      <c r="A2" s="140" t="s">
        <v>32</v>
      </c>
      <c r="B2" s="144"/>
      <c r="C2" s="56" t="s">
        <v>33</v>
      </c>
      <c r="D2" s="56" t="s">
        <v>0</v>
      </c>
      <c r="E2" s="56" t="s">
        <v>34</v>
      </c>
      <c r="F2" s="56" t="s">
        <v>302</v>
      </c>
      <c r="G2" s="145" t="s">
        <v>303</v>
      </c>
    </row>
    <row r="3" spans="1:7" ht="12.75">
      <c r="A3" s="57" t="s">
        <v>35</v>
      </c>
      <c r="B3" s="58" t="s">
        <v>35</v>
      </c>
      <c r="C3" s="58" t="s">
        <v>36</v>
      </c>
      <c r="D3" s="58" t="s">
        <v>35</v>
      </c>
      <c r="E3" s="58" t="s">
        <v>35</v>
      </c>
      <c r="F3" s="58" t="s">
        <v>35</v>
      </c>
      <c r="G3" s="146" t="s">
        <v>35</v>
      </c>
    </row>
    <row r="4" spans="1:2" ht="12.75">
      <c r="A4" s="155"/>
      <c r="B4" s="148"/>
    </row>
    <row r="5" spans="1:7" ht="12.75">
      <c r="A5" s="107"/>
      <c r="B5" s="92"/>
      <c r="C5" s="36" t="s">
        <v>78</v>
      </c>
      <c r="D5" s="35"/>
      <c r="E5" s="37"/>
      <c r="F5" s="69"/>
      <c r="G5" s="69"/>
    </row>
    <row r="6" spans="1:7" ht="12.75">
      <c r="A6" s="108">
        <v>0</v>
      </c>
      <c r="B6" s="109">
        <v>0</v>
      </c>
      <c r="C6" s="39" t="s">
        <v>138</v>
      </c>
      <c r="D6" s="38"/>
      <c r="E6" s="40"/>
      <c r="F6" s="70"/>
      <c r="G6" s="70"/>
    </row>
    <row r="7" spans="1:8" ht="24">
      <c r="A7" s="62" t="s">
        <v>131</v>
      </c>
      <c r="B7" s="100">
        <v>1</v>
      </c>
      <c r="C7" s="42" t="s">
        <v>81</v>
      </c>
      <c r="D7" s="41" t="s">
        <v>23</v>
      </c>
      <c r="E7" s="43">
        <v>1</v>
      </c>
      <c r="F7" s="63"/>
      <c r="G7" s="71">
        <f>E7*F7</f>
        <v>0</v>
      </c>
      <c r="H7" s="75"/>
    </row>
    <row r="8" spans="1:8" ht="24">
      <c r="A8" s="62" t="s">
        <v>131</v>
      </c>
      <c r="B8" s="101">
        <v>2</v>
      </c>
      <c r="C8" s="42" t="s">
        <v>103</v>
      </c>
      <c r="D8" s="77" t="s">
        <v>23</v>
      </c>
      <c r="E8" s="78">
        <v>1</v>
      </c>
      <c r="F8" s="79"/>
      <c r="G8" s="71">
        <f aca="true" t="shared" si="0" ref="G8:G72">E8*F8</f>
        <v>0</v>
      </c>
      <c r="H8" s="75"/>
    </row>
    <row r="9" spans="1:7" ht="12.75">
      <c r="A9" s="62" t="s">
        <v>131</v>
      </c>
      <c r="B9" s="101">
        <v>3</v>
      </c>
      <c r="C9" s="51" t="s">
        <v>80</v>
      </c>
      <c r="D9" s="48" t="s">
        <v>2</v>
      </c>
      <c r="E9" s="49">
        <v>1</v>
      </c>
      <c r="F9" s="64"/>
      <c r="G9" s="71">
        <f t="shared" si="0"/>
        <v>0</v>
      </c>
    </row>
    <row r="10" spans="1:7" ht="12.75">
      <c r="A10" s="62"/>
      <c r="B10" s="101">
        <v>4</v>
      </c>
      <c r="C10" s="51" t="s">
        <v>104</v>
      </c>
      <c r="D10" s="48" t="s">
        <v>2</v>
      </c>
      <c r="E10" s="49">
        <v>1</v>
      </c>
      <c r="F10" s="64"/>
      <c r="G10" s="71">
        <f t="shared" si="0"/>
        <v>0</v>
      </c>
    </row>
    <row r="11" spans="1:7" ht="12.75">
      <c r="A11" s="62" t="s">
        <v>131</v>
      </c>
      <c r="B11" s="101">
        <v>5</v>
      </c>
      <c r="C11" s="54" t="s">
        <v>27</v>
      </c>
      <c r="D11" s="53" t="s">
        <v>2</v>
      </c>
      <c r="E11" s="55">
        <v>1</v>
      </c>
      <c r="F11" s="63"/>
      <c r="G11" s="71">
        <f t="shared" si="0"/>
        <v>0</v>
      </c>
    </row>
    <row r="12" spans="1:7" ht="12.75">
      <c r="A12" s="62"/>
      <c r="B12" s="101"/>
      <c r="C12" s="46"/>
      <c r="D12" s="45"/>
      <c r="E12" s="47"/>
      <c r="F12" s="152"/>
      <c r="G12" s="72"/>
    </row>
    <row r="13" spans="1:7" ht="12.75">
      <c r="A13" s="62"/>
      <c r="B13" s="101"/>
      <c r="C13" s="39" t="s">
        <v>26</v>
      </c>
      <c r="D13" s="38"/>
      <c r="E13" s="40"/>
      <c r="F13" s="70"/>
      <c r="G13" s="74"/>
    </row>
    <row r="14" spans="1:7" ht="24">
      <c r="A14" s="62" t="s">
        <v>131</v>
      </c>
      <c r="B14" s="101">
        <v>6</v>
      </c>
      <c r="C14" s="94" t="s">
        <v>238</v>
      </c>
      <c r="D14" s="41" t="s">
        <v>2</v>
      </c>
      <c r="E14" s="43">
        <v>1</v>
      </c>
      <c r="F14" s="63"/>
      <c r="G14" s="71">
        <f>E14*F14</f>
        <v>0</v>
      </c>
    </row>
    <row r="15" spans="1:7" ht="13.5" customHeight="1">
      <c r="A15" s="62" t="s">
        <v>131</v>
      </c>
      <c r="B15" s="101">
        <v>7</v>
      </c>
      <c r="C15" s="42" t="s">
        <v>203</v>
      </c>
      <c r="D15" s="41" t="s">
        <v>2</v>
      </c>
      <c r="E15" s="43">
        <v>1</v>
      </c>
      <c r="F15" s="63"/>
      <c r="G15" s="71">
        <f t="shared" si="0"/>
        <v>0</v>
      </c>
    </row>
    <row r="16" spans="1:7" ht="24">
      <c r="A16" s="62" t="s">
        <v>131</v>
      </c>
      <c r="B16" s="101">
        <v>8</v>
      </c>
      <c r="C16" s="42" t="s">
        <v>86</v>
      </c>
      <c r="D16" s="41" t="s">
        <v>24</v>
      </c>
      <c r="E16" s="43">
        <f>E17</f>
        <v>30.7</v>
      </c>
      <c r="F16" s="63"/>
      <c r="G16" s="71">
        <f t="shared" si="0"/>
        <v>0</v>
      </c>
    </row>
    <row r="17" spans="1:12" ht="12.75">
      <c r="A17" s="62"/>
      <c r="B17" s="101"/>
      <c r="C17" s="46" t="s">
        <v>83</v>
      </c>
      <c r="D17" s="45"/>
      <c r="E17" s="47">
        <f>(2*4.45+3.37+3.08)*2</f>
        <v>30.7</v>
      </c>
      <c r="F17" s="150"/>
      <c r="G17" s="72"/>
      <c r="L17" s="130"/>
    </row>
    <row r="18" spans="1:12" ht="12.75">
      <c r="A18" s="62"/>
      <c r="B18" s="101"/>
      <c r="C18" s="46"/>
      <c r="D18" s="45"/>
      <c r="E18" s="47"/>
      <c r="F18" s="150"/>
      <c r="G18" s="73"/>
      <c r="L18" s="130"/>
    </row>
    <row r="19" spans="1:12" ht="12.75">
      <c r="A19" s="62"/>
      <c r="B19" s="101"/>
      <c r="C19" s="39" t="s">
        <v>65</v>
      </c>
      <c r="D19" s="38"/>
      <c r="E19" s="40"/>
      <c r="F19" s="70"/>
      <c r="G19" s="74"/>
      <c r="L19" s="130"/>
    </row>
    <row r="20" spans="1:12" ht="12.75">
      <c r="A20" s="62" t="s">
        <v>131</v>
      </c>
      <c r="B20" s="101">
        <v>9</v>
      </c>
      <c r="C20" s="42" t="s">
        <v>230</v>
      </c>
      <c r="D20" s="41" t="s">
        <v>2</v>
      </c>
      <c r="E20" s="43">
        <v>1</v>
      </c>
      <c r="F20" s="63"/>
      <c r="G20" s="71">
        <f t="shared" si="0"/>
        <v>0</v>
      </c>
      <c r="H20" s="75"/>
      <c r="I20" s="75"/>
      <c r="J20" s="75"/>
      <c r="K20" s="75"/>
      <c r="L20" s="130"/>
    </row>
    <row r="21" spans="1:12" ht="12.75">
      <c r="A21" s="62"/>
      <c r="B21" s="101"/>
      <c r="C21" s="46"/>
      <c r="D21" s="45"/>
      <c r="E21" s="47"/>
      <c r="F21" s="150"/>
      <c r="G21" s="72"/>
      <c r="H21" s="75"/>
      <c r="I21" s="75"/>
      <c r="J21" s="75"/>
      <c r="K21" s="75"/>
      <c r="L21" s="130"/>
    </row>
    <row r="22" spans="1:12" ht="12.75">
      <c r="A22" s="62"/>
      <c r="B22" s="101"/>
      <c r="C22" s="39" t="s">
        <v>28</v>
      </c>
      <c r="D22" s="38"/>
      <c r="E22" s="40"/>
      <c r="F22" s="150"/>
      <c r="G22" s="73"/>
      <c r="L22" s="130"/>
    </row>
    <row r="23" spans="1:7" ht="12.75">
      <c r="A23" s="62" t="s">
        <v>131</v>
      </c>
      <c r="B23" s="101">
        <v>10</v>
      </c>
      <c r="C23" s="42" t="s">
        <v>87</v>
      </c>
      <c r="D23" s="41" t="s">
        <v>2</v>
      </c>
      <c r="E23" s="43">
        <v>1</v>
      </c>
      <c r="F23" s="82"/>
      <c r="G23" s="71">
        <f t="shared" si="0"/>
        <v>0</v>
      </c>
    </row>
    <row r="24" spans="1:7" ht="12.75">
      <c r="A24" s="62"/>
      <c r="B24" s="101"/>
      <c r="C24" s="46"/>
      <c r="D24" s="45"/>
      <c r="E24" s="47"/>
      <c r="F24" s="152"/>
      <c r="G24" s="72"/>
    </row>
    <row r="25" spans="1:7" ht="12.75">
      <c r="A25" s="62"/>
      <c r="B25" s="102">
        <v>0</v>
      </c>
      <c r="C25" s="36" t="s">
        <v>29</v>
      </c>
      <c r="D25" s="35"/>
      <c r="E25" s="37"/>
      <c r="F25" s="69"/>
      <c r="G25" s="73"/>
    </row>
    <row r="26" spans="1:7" ht="12.75">
      <c r="A26" s="62"/>
      <c r="B26" s="101">
        <v>0</v>
      </c>
      <c r="C26" s="39" t="s">
        <v>139</v>
      </c>
      <c r="D26" s="38"/>
      <c r="E26" s="40"/>
      <c r="F26" s="70"/>
      <c r="G26" s="74"/>
    </row>
    <row r="27" spans="1:8" ht="36">
      <c r="A27" s="62" t="s">
        <v>131</v>
      </c>
      <c r="B27" s="101">
        <v>11</v>
      </c>
      <c r="C27" s="42" t="s">
        <v>296</v>
      </c>
      <c r="D27" s="41" t="s">
        <v>24</v>
      </c>
      <c r="E27" s="43">
        <f>E28</f>
        <v>15.35</v>
      </c>
      <c r="F27" s="63"/>
      <c r="G27" s="71">
        <f t="shared" si="0"/>
        <v>0</v>
      </c>
      <c r="H27" s="75"/>
    </row>
    <row r="28" spans="1:7" ht="12.75">
      <c r="A28" s="62"/>
      <c r="B28" s="101"/>
      <c r="C28" s="46" t="s">
        <v>90</v>
      </c>
      <c r="D28" s="45"/>
      <c r="E28" s="47">
        <f>4.45+4.45+3.37+3.08</f>
        <v>15.35</v>
      </c>
      <c r="F28" s="150"/>
      <c r="G28" s="71">
        <f t="shared" si="0"/>
        <v>0</v>
      </c>
    </row>
    <row r="29" spans="1:7" ht="24">
      <c r="A29" s="62" t="s">
        <v>131</v>
      </c>
      <c r="B29" s="101">
        <v>12</v>
      </c>
      <c r="C29" s="42" t="s">
        <v>88</v>
      </c>
      <c r="D29" s="41" t="s">
        <v>24</v>
      </c>
      <c r="E29" s="43">
        <f>E27</f>
        <v>15.35</v>
      </c>
      <c r="F29" s="63"/>
      <c r="G29" s="71">
        <f t="shared" si="0"/>
        <v>0</v>
      </c>
    </row>
    <row r="30" spans="1:7" ht="12.75">
      <c r="A30" s="62" t="s">
        <v>131</v>
      </c>
      <c r="B30" s="101">
        <v>13</v>
      </c>
      <c r="C30" s="42" t="s">
        <v>89</v>
      </c>
      <c r="D30" s="41" t="s">
        <v>2</v>
      </c>
      <c r="E30" s="43">
        <v>1</v>
      </c>
      <c r="F30" s="63"/>
      <c r="G30" s="71">
        <f t="shared" si="0"/>
        <v>0</v>
      </c>
    </row>
    <row r="31" spans="1:7" ht="12.75">
      <c r="A31" s="62" t="s">
        <v>131</v>
      </c>
      <c r="B31" s="101">
        <v>14</v>
      </c>
      <c r="C31" s="42" t="s">
        <v>126</v>
      </c>
      <c r="D31" s="41" t="s">
        <v>2</v>
      </c>
      <c r="E31" s="43">
        <v>1</v>
      </c>
      <c r="F31" s="63"/>
      <c r="G31" s="71">
        <f t="shared" si="0"/>
        <v>0</v>
      </c>
    </row>
    <row r="32" spans="1:7" ht="12.75">
      <c r="A32" s="62"/>
      <c r="B32" s="101"/>
      <c r="C32" s="46"/>
      <c r="D32" s="45"/>
      <c r="E32" s="47"/>
      <c r="F32" s="152"/>
      <c r="G32" s="72"/>
    </row>
    <row r="33" spans="1:7" ht="12.75">
      <c r="A33" s="62"/>
      <c r="B33" s="101"/>
      <c r="C33" s="39" t="s">
        <v>140</v>
      </c>
      <c r="D33" s="38"/>
      <c r="E33" s="40"/>
      <c r="F33" s="70"/>
      <c r="G33" s="74"/>
    </row>
    <row r="34" spans="1:7" ht="24">
      <c r="A34" s="62" t="s">
        <v>131</v>
      </c>
      <c r="B34" s="101">
        <v>15</v>
      </c>
      <c r="C34" s="42" t="s">
        <v>300</v>
      </c>
      <c r="D34" s="41" t="s">
        <v>1</v>
      </c>
      <c r="E34" s="43">
        <f>SUM(E35:E40)</f>
        <v>478.44</v>
      </c>
      <c r="F34" s="63"/>
      <c r="G34" s="71">
        <f t="shared" si="0"/>
        <v>0</v>
      </c>
    </row>
    <row r="35" spans="1:7" ht="12.75">
      <c r="A35" s="62"/>
      <c r="B35" s="101"/>
      <c r="C35" s="46" t="s">
        <v>91</v>
      </c>
      <c r="D35" s="45"/>
      <c r="E35" s="47"/>
      <c r="F35" s="150"/>
      <c r="G35" s="72"/>
    </row>
    <row r="36" spans="1:7" ht="12.75">
      <c r="A36" s="62"/>
      <c r="B36" s="101"/>
      <c r="C36" s="46" t="s">
        <v>92</v>
      </c>
      <c r="D36" s="45"/>
      <c r="E36" s="47">
        <f>(2*4.45+3.37+3.08)*2*1.6</f>
        <v>49.120000000000005</v>
      </c>
      <c r="F36" s="150"/>
      <c r="G36" s="73"/>
    </row>
    <row r="37" spans="1:7" ht="12.75">
      <c r="A37" s="62"/>
      <c r="B37" s="101"/>
      <c r="C37" s="46" t="s">
        <v>93</v>
      </c>
      <c r="D37" s="45"/>
      <c r="E37" s="47"/>
      <c r="F37" s="150"/>
      <c r="G37" s="73"/>
    </row>
    <row r="38" spans="1:9" ht="12.75">
      <c r="A38" s="62"/>
      <c r="B38" s="101"/>
      <c r="C38" s="129">
        <v>178.32</v>
      </c>
      <c r="D38" s="45"/>
      <c r="E38" s="47">
        <f>C38</f>
        <v>178.32</v>
      </c>
      <c r="F38" s="150"/>
      <c r="G38" s="73"/>
      <c r="H38" s="128"/>
      <c r="I38" s="128"/>
    </row>
    <row r="39" spans="1:7" ht="12.75">
      <c r="A39" s="62"/>
      <c r="B39" s="101"/>
      <c r="C39" s="46" t="s">
        <v>94</v>
      </c>
      <c r="D39" s="45"/>
      <c r="E39" s="47"/>
      <c r="F39" s="150"/>
      <c r="G39" s="73"/>
    </row>
    <row r="40" spans="1:7" ht="12.75">
      <c r="A40" s="62"/>
      <c r="B40" s="101"/>
      <c r="C40" s="80">
        <v>251</v>
      </c>
      <c r="D40" s="45"/>
      <c r="E40" s="47">
        <v>251</v>
      </c>
      <c r="F40" s="150"/>
      <c r="G40" s="73"/>
    </row>
    <row r="41" spans="1:7" ht="12.75">
      <c r="A41" s="62"/>
      <c r="B41" s="101"/>
      <c r="C41" s="46"/>
      <c r="D41" s="45"/>
      <c r="E41" s="47"/>
      <c r="F41" s="150"/>
      <c r="G41" s="118"/>
    </row>
    <row r="42" spans="1:7" ht="12.75">
      <c r="A42" s="62"/>
      <c r="B42" s="101"/>
      <c r="C42" s="39" t="s">
        <v>53</v>
      </c>
      <c r="D42" s="38"/>
      <c r="E42" s="40"/>
      <c r="F42" s="70"/>
      <c r="G42" s="74"/>
    </row>
    <row r="43" spans="1:7" ht="12.75">
      <c r="A43" s="62" t="s">
        <v>131</v>
      </c>
      <c r="B43" s="101">
        <v>16</v>
      </c>
      <c r="C43" s="94" t="s">
        <v>68</v>
      </c>
      <c r="D43" s="41" t="s">
        <v>2</v>
      </c>
      <c r="E43" s="43">
        <v>1</v>
      </c>
      <c r="F43" s="63"/>
      <c r="G43" s="71">
        <f t="shared" si="0"/>
        <v>0</v>
      </c>
    </row>
    <row r="44" spans="1:7" ht="12.75">
      <c r="A44" s="62" t="s">
        <v>131</v>
      </c>
      <c r="B44" s="101" t="s">
        <v>210</v>
      </c>
      <c r="C44" s="94" t="s">
        <v>209</v>
      </c>
      <c r="D44" s="41" t="s">
        <v>2</v>
      </c>
      <c r="E44" s="43">
        <v>1</v>
      </c>
      <c r="F44" s="63"/>
      <c r="G44" s="71">
        <f t="shared" si="0"/>
        <v>0</v>
      </c>
    </row>
    <row r="45" spans="1:7" ht="12.75">
      <c r="A45" s="62"/>
      <c r="B45" s="101"/>
      <c r="C45" s="46"/>
      <c r="D45" s="45"/>
      <c r="E45" s="47"/>
      <c r="F45" s="152"/>
      <c r="G45" s="72"/>
    </row>
    <row r="46" spans="1:7" s="39" customFormat="1" ht="12">
      <c r="A46" s="62"/>
      <c r="B46" s="101"/>
      <c r="C46" s="39" t="s">
        <v>141</v>
      </c>
      <c r="G46" s="73"/>
    </row>
    <row r="47" spans="1:7" ht="12.75">
      <c r="A47" s="62"/>
      <c r="B47" s="101"/>
      <c r="C47" s="85" t="s">
        <v>97</v>
      </c>
      <c r="D47" s="38"/>
      <c r="E47" s="40"/>
      <c r="F47" s="70"/>
      <c r="G47" s="74"/>
    </row>
    <row r="48" spans="1:7" ht="21.75" customHeight="1">
      <c r="A48" s="62" t="s">
        <v>131</v>
      </c>
      <c r="B48" s="101">
        <v>17</v>
      </c>
      <c r="C48" s="42" t="s">
        <v>114</v>
      </c>
      <c r="D48" s="41" t="s">
        <v>2</v>
      </c>
      <c r="E48" s="43">
        <v>1</v>
      </c>
      <c r="F48" s="63"/>
      <c r="G48" s="71">
        <f t="shared" si="0"/>
        <v>0</v>
      </c>
    </row>
    <row r="49" spans="1:7" ht="12.75">
      <c r="A49" s="62" t="s">
        <v>131</v>
      </c>
      <c r="B49" s="101">
        <v>18</v>
      </c>
      <c r="C49" s="42" t="s">
        <v>115</v>
      </c>
      <c r="D49" s="77" t="s">
        <v>23</v>
      </c>
      <c r="E49" s="78">
        <v>14</v>
      </c>
      <c r="F49" s="79"/>
      <c r="G49" s="71">
        <f t="shared" si="0"/>
        <v>0</v>
      </c>
    </row>
    <row r="50" spans="1:7" ht="12.75">
      <c r="A50" s="62" t="s">
        <v>131</v>
      </c>
      <c r="B50" s="101">
        <v>19</v>
      </c>
      <c r="C50" s="42" t="s">
        <v>116</v>
      </c>
      <c r="D50" s="77" t="s">
        <v>23</v>
      </c>
      <c r="E50" s="78">
        <v>2</v>
      </c>
      <c r="F50" s="79"/>
      <c r="G50" s="71">
        <f t="shared" si="0"/>
        <v>0</v>
      </c>
    </row>
    <row r="51" spans="1:7" ht="12.75">
      <c r="A51" s="62" t="s">
        <v>131</v>
      </c>
      <c r="B51" s="101">
        <v>20</v>
      </c>
      <c r="C51" s="42" t="s">
        <v>117</v>
      </c>
      <c r="D51" s="77" t="s">
        <v>23</v>
      </c>
      <c r="E51" s="78">
        <v>4</v>
      </c>
      <c r="F51" s="79"/>
      <c r="G51" s="71">
        <f t="shared" si="0"/>
        <v>0</v>
      </c>
    </row>
    <row r="52" spans="1:7" ht="12.75">
      <c r="A52" s="62" t="s">
        <v>131</v>
      </c>
      <c r="B52" s="101">
        <v>21</v>
      </c>
      <c r="C52" s="42" t="s">
        <v>118</v>
      </c>
      <c r="D52" s="41" t="s">
        <v>3</v>
      </c>
      <c r="E52" s="43">
        <v>20</v>
      </c>
      <c r="F52" s="63"/>
      <c r="G52" s="71">
        <f t="shared" si="0"/>
        <v>0</v>
      </c>
    </row>
    <row r="53" spans="1:7" ht="12.75">
      <c r="A53" s="62" t="s">
        <v>131</v>
      </c>
      <c r="B53" s="101">
        <v>22</v>
      </c>
      <c r="C53" s="42" t="s">
        <v>108</v>
      </c>
      <c r="D53" s="41" t="s">
        <v>23</v>
      </c>
      <c r="E53" s="43">
        <v>20</v>
      </c>
      <c r="F53" s="63"/>
      <c r="G53" s="71">
        <f t="shared" si="0"/>
        <v>0</v>
      </c>
    </row>
    <row r="54" spans="1:8" ht="24">
      <c r="A54" s="62" t="s">
        <v>131</v>
      </c>
      <c r="B54" s="101">
        <v>23</v>
      </c>
      <c r="C54" s="42" t="s">
        <v>237</v>
      </c>
      <c r="D54" s="41" t="s">
        <v>23</v>
      </c>
      <c r="E54" s="43">
        <v>20</v>
      </c>
      <c r="F54" s="63"/>
      <c r="G54" s="71">
        <f t="shared" si="0"/>
        <v>0</v>
      </c>
      <c r="H54" s="75"/>
    </row>
    <row r="55" spans="1:7" ht="24">
      <c r="A55" s="62" t="s">
        <v>131</v>
      </c>
      <c r="B55" s="101">
        <v>24</v>
      </c>
      <c r="C55" s="42" t="s">
        <v>236</v>
      </c>
      <c r="D55" s="41" t="s">
        <v>2</v>
      </c>
      <c r="E55" s="43">
        <v>1</v>
      </c>
      <c r="F55" s="63"/>
      <c r="G55" s="71">
        <f>E55*F55</f>
        <v>0</v>
      </c>
    </row>
    <row r="56" spans="1:7" ht="36">
      <c r="A56" s="62" t="s">
        <v>131</v>
      </c>
      <c r="B56" s="101">
        <v>25</v>
      </c>
      <c r="C56" s="42" t="s">
        <v>297</v>
      </c>
      <c r="D56" s="41" t="s">
        <v>2</v>
      </c>
      <c r="E56" s="43">
        <v>1</v>
      </c>
      <c r="F56" s="63"/>
      <c r="G56" s="71">
        <f t="shared" si="0"/>
        <v>0</v>
      </c>
    </row>
    <row r="57" spans="1:7" ht="24">
      <c r="A57" s="62" t="s">
        <v>131</v>
      </c>
      <c r="B57" s="101">
        <v>26</v>
      </c>
      <c r="C57" s="51" t="s">
        <v>256</v>
      </c>
      <c r="D57" s="50" t="s">
        <v>2</v>
      </c>
      <c r="E57" s="52">
        <v>1</v>
      </c>
      <c r="F57" s="65"/>
      <c r="G57" s="71">
        <f t="shared" si="0"/>
        <v>0</v>
      </c>
    </row>
    <row r="58" spans="1:7" ht="12.75">
      <c r="A58" s="62" t="s">
        <v>131</v>
      </c>
      <c r="B58" s="101">
        <v>27</v>
      </c>
      <c r="C58" s="42" t="s">
        <v>159</v>
      </c>
      <c r="D58" s="41" t="s">
        <v>2</v>
      </c>
      <c r="E58" s="117">
        <v>1</v>
      </c>
      <c r="F58" s="63"/>
      <c r="G58" s="71">
        <f t="shared" si="0"/>
        <v>0</v>
      </c>
    </row>
    <row r="59" spans="1:7" ht="12.75">
      <c r="A59" s="62"/>
      <c r="B59" s="101"/>
      <c r="C59" s="46"/>
      <c r="D59" s="45"/>
      <c r="E59" s="87"/>
      <c r="F59" s="152"/>
      <c r="G59" s="72"/>
    </row>
    <row r="60" spans="1:8" ht="12.75">
      <c r="A60" s="62"/>
      <c r="B60" s="101"/>
      <c r="C60" s="39" t="s">
        <v>229</v>
      </c>
      <c r="D60" s="38"/>
      <c r="E60" s="40"/>
      <c r="F60" s="70"/>
      <c r="G60" s="74"/>
      <c r="H60" s="75"/>
    </row>
    <row r="61" spans="1:7" ht="12.75">
      <c r="A61" s="62" t="s">
        <v>131</v>
      </c>
      <c r="B61" s="101">
        <v>28</v>
      </c>
      <c r="C61" s="42" t="s">
        <v>298</v>
      </c>
      <c r="D61" s="41" t="s">
        <v>2</v>
      </c>
      <c r="E61" s="43">
        <v>1</v>
      </c>
      <c r="F61" s="63"/>
      <c r="G61" s="71">
        <f t="shared" si="0"/>
        <v>0</v>
      </c>
    </row>
    <row r="62" spans="1:7" ht="26.25" customHeight="1">
      <c r="A62" s="62" t="s">
        <v>131</v>
      </c>
      <c r="B62" s="101">
        <v>29</v>
      </c>
      <c r="C62" s="42" t="s">
        <v>281</v>
      </c>
      <c r="D62" s="41" t="s">
        <v>2</v>
      </c>
      <c r="E62" s="43">
        <v>1</v>
      </c>
      <c r="F62" s="63"/>
      <c r="G62" s="71">
        <f t="shared" si="0"/>
        <v>0</v>
      </c>
    </row>
    <row r="63" spans="1:7" ht="24.75" customHeight="1">
      <c r="A63" s="62" t="s">
        <v>131</v>
      </c>
      <c r="B63" s="101">
        <v>30</v>
      </c>
      <c r="C63" s="42" t="s">
        <v>280</v>
      </c>
      <c r="D63" s="41" t="s">
        <v>23</v>
      </c>
      <c r="E63" s="43">
        <v>24</v>
      </c>
      <c r="F63" s="63"/>
      <c r="G63" s="71">
        <f t="shared" si="0"/>
        <v>0</v>
      </c>
    </row>
    <row r="64" spans="1:7" ht="16.5" customHeight="1">
      <c r="A64" s="62" t="s">
        <v>131</v>
      </c>
      <c r="B64" s="101">
        <v>31</v>
      </c>
      <c r="C64" s="42" t="s">
        <v>241</v>
      </c>
      <c r="D64" s="41" t="s">
        <v>23</v>
      </c>
      <c r="E64" s="43">
        <v>10</v>
      </c>
      <c r="F64" s="63"/>
      <c r="G64" s="71">
        <f t="shared" si="0"/>
        <v>0</v>
      </c>
    </row>
    <row r="65" spans="1:7" ht="14.25" customHeight="1">
      <c r="A65" s="62" t="s">
        <v>131</v>
      </c>
      <c r="B65" s="101">
        <v>32</v>
      </c>
      <c r="C65" s="42" t="s">
        <v>242</v>
      </c>
      <c r="D65" s="41" t="s">
        <v>23</v>
      </c>
      <c r="E65" s="43">
        <v>4</v>
      </c>
      <c r="F65" s="63"/>
      <c r="G65" s="71">
        <f t="shared" si="0"/>
        <v>0</v>
      </c>
    </row>
    <row r="66" spans="1:7" ht="12.75">
      <c r="A66" s="62" t="s">
        <v>131</v>
      </c>
      <c r="B66" s="101">
        <v>33</v>
      </c>
      <c r="C66" s="42" t="s">
        <v>160</v>
      </c>
      <c r="D66" s="41" t="s">
        <v>2</v>
      </c>
      <c r="E66" s="43">
        <v>1</v>
      </c>
      <c r="F66" s="63"/>
      <c r="G66" s="71">
        <f t="shared" si="0"/>
        <v>0</v>
      </c>
    </row>
    <row r="67" spans="1:7" ht="12.75">
      <c r="A67" s="62"/>
      <c r="B67" s="101"/>
      <c r="C67" s="46"/>
      <c r="D67" s="45"/>
      <c r="E67" s="87"/>
      <c r="F67" s="152"/>
      <c r="G67" s="72"/>
    </row>
    <row r="68" spans="1:7" ht="12.75">
      <c r="A68" s="62"/>
      <c r="B68" s="101"/>
      <c r="C68" s="39" t="s">
        <v>142</v>
      </c>
      <c r="D68" s="38"/>
      <c r="E68" s="40"/>
      <c r="F68" s="70"/>
      <c r="G68" s="74"/>
    </row>
    <row r="69" spans="1:7" ht="12.75">
      <c r="A69" s="62" t="s">
        <v>131</v>
      </c>
      <c r="B69" s="101">
        <v>34</v>
      </c>
      <c r="C69" s="42" t="s">
        <v>239</v>
      </c>
      <c r="D69" s="41" t="s">
        <v>2</v>
      </c>
      <c r="E69" s="43">
        <v>1</v>
      </c>
      <c r="F69" s="63"/>
      <c r="G69" s="71">
        <f t="shared" si="0"/>
        <v>0</v>
      </c>
    </row>
    <row r="70" spans="1:7" ht="12.75">
      <c r="A70" s="62" t="s">
        <v>131</v>
      </c>
      <c r="B70" s="101">
        <v>35</v>
      </c>
      <c r="C70" s="42" t="s">
        <v>240</v>
      </c>
      <c r="D70" s="41" t="s">
        <v>2</v>
      </c>
      <c r="E70" s="43">
        <v>1</v>
      </c>
      <c r="F70" s="63"/>
      <c r="G70" s="71">
        <f>E70*F70</f>
        <v>0</v>
      </c>
    </row>
    <row r="71" spans="1:7" ht="24">
      <c r="A71" s="62" t="s">
        <v>131</v>
      </c>
      <c r="B71" s="101">
        <v>36</v>
      </c>
      <c r="C71" s="51" t="s">
        <v>120</v>
      </c>
      <c r="D71" s="50" t="s">
        <v>2</v>
      </c>
      <c r="E71" s="52">
        <v>1</v>
      </c>
      <c r="F71" s="65"/>
      <c r="G71" s="71">
        <f t="shared" si="0"/>
        <v>0</v>
      </c>
    </row>
    <row r="72" spans="1:7" ht="12.75">
      <c r="A72" s="62" t="s">
        <v>131</v>
      </c>
      <c r="B72" s="101">
        <v>37</v>
      </c>
      <c r="C72" s="42" t="s">
        <v>161</v>
      </c>
      <c r="D72" s="41" t="s">
        <v>2</v>
      </c>
      <c r="E72" s="43">
        <v>1</v>
      </c>
      <c r="F72" s="63"/>
      <c r="G72" s="71">
        <f t="shared" si="0"/>
        <v>0</v>
      </c>
    </row>
    <row r="73" spans="1:7" ht="12.75">
      <c r="A73" s="62"/>
      <c r="B73" s="101"/>
      <c r="C73" s="46"/>
      <c r="D73" s="45"/>
      <c r="E73" s="47"/>
      <c r="F73" s="152"/>
      <c r="G73" s="71"/>
    </row>
    <row r="74" spans="1:7" ht="12.75">
      <c r="A74" s="62"/>
      <c r="B74" s="102">
        <v>0</v>
      </c>
      <c r="C74" s="39" t="s">
        <v>173</v>
      </c>
      <c r="D74" s="38"/>
      <c r="E74" s="40"/>
      <c r="F74" s="70"/>
      <c r="G74" s="74"/>
    </row>
    <row r="75" spans="1:7" ht="24">
      <c r="A75" s="62" t="s">
        <v>131</v>
      </c>
      <c r="B75" s="101">
        <v>38</v>
      </c>
      <c r="C75" s="94" t="s">
        <v>299</v>
      </c>
      <c r="D75" s="41" t="s">
        <v>2</v>
      </c>
      <c r="E75" s="43">
        <v>1</v>
      </c>
      <c r="F75" s="63"/>
      <c r="G75" s="71">
        <f>E75*F75</f>
        <v>0</v>
      </c>
    </row>
    <row r="76" spans="1:7" ht="12.75">
      <c r="A76" s="62"/>
      <c r="B76" s="101"/>
      <c r="C76" s="39" t="s">
        <v>69</v>
      </c>
      <c r="D76" s="38"/>
      <c r="E76" s="40"/>
      <c r="F76" s="70"/>
      <c r="G76" s="71"/>
    </row>
    <row r="77" spans="1:7" ht="12.75">
      <c r="A77" s="62" t="s">
        <v>131</v>
      </c>
      <c r="B77" s="101">
        <v>39</v>
      </c>
      <c r="C77" s="42" t="s">
        <v>211</v>
      </c>
      <c r="D77" s="41" t="s">
        <v>2</v>
      </c>
      <c r="E77" s="43">
        <v>1</v>
      </c>
      <c r="F77" s="63"/>
      <c r="G77" s="71">
        <f>E77*F77</f>
        <v>0</v>
      </c>
    </row>
    <row r="78" spans="1:7" ht="24">
      <c r="A78" s="62" t="s">
        <v>131</v>
      </c>
      <c r="B78" s="101">
        <v>40</v>
      </c>
      <c r="C78" s="54" t="s">
        <v>38</v>
      </c>
      <c r="D78" s="53" t="s">
        <v>2</v>
      </c>
      <c r="E78" s="55">
        <v>1</v>
      </c>
      <c r="F78" s="66"/>
      <c r="G78" s="71">
        <f>E78*F78</f>
        <v>0</v>
      </c>
    </row>
    <row r="79" spans="1:7" ht="13.5" thickBot="1">
      <c r="A79" s="62"/>
      <c r="B79" s="101"/>
      <c r="G79" s="110"/>
    </row>
    <row r="80" spans="1:7" ht="15.75" thickBot="1" thickTop="1">
      <c r="A80" s="111"/>
      <c r="B80" s="112"/>
      <c r="C80" s="138" t="s">
        <v>37</v>
      </c>
      <c r="D80" s="139"/>
      <c r="E80" s="139"/>
      <c r="F80" s="116"/>
      <c r="G80" s="81">
        <f>SUM(G7:G79)</f>
        <v>0</v>
      </c>
    </row>
    <row r="81" ht="13.5" thickTop="1"/>
  </sheetData>
  <sheetProtection password="CC06" sheet="1"/>
  <mergeCells count="2">
    <mergeCell ref="C80:E80"/>
    <mergeCell ref="A2:B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u04379</cp:lastModifiedBy>
  <cp:lastPrinted>2013-11-06T14:49:37Z</cp:lastPrinted>
  <dcterms:created xsi:type="dcterms:W3CDTF">2007-10-16T11:08:58Z</dcterms:created>
  <dcterms:modified xsi:type="dcterms:W3CDTF">2013-11-08T10:46:18Z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-1193138905</vt:i4>
  </property>
  <property fmtid="{D5CDD505-2E9C-101B-9397-08002B2CF9AE}" pid="3" name="_NewReviewCycle">
    <vt:lpwstr/>
  </property>
  <property fmtid="{D5CDD505-2E9C-101B-9397-08002B2CF9AE}" pid="4" name="_EmailSubject">
    <vt:lpwstr>Soupis prací s výkazem výměr-01_11_2013.xls</vt:lpwstr>
  </property>
  <property fmtid="{D5CDD505-2E9C-101B-9397-08002B2CF9AE}" pid="5" name="_AuthorEmail">
    <vt:lpwstr>Petr.Matejka@cnb.cz</vt:lpwstr>
  </property>
  <property fmtid="{D5CDD505-2E9C-101B-9397-08002B2CF9AE}" pid="6" name="_AuthorEmailDisplayName">
    <vt:lpwstr>Matějka Petr</vt:lpwstr>
  </property>
  <property fmtid="{D5CDD505-2E9C-101B-9397-08002B2CF9AE}" pid="7" name="_ReviewingToolsShownOnce">
    <vt:lpwstr/>
  </property>
</Properties>
</file>