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30" windowWidth="18780" windowHeight="11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<sst xmlns="http://schemas.openxmlformats.org/spreadsheetml/2006/main" count="175" uniqueCount="79">
  <si>
    <t>Příloha č. 1 návrhu smlouvy - Specifikace podporovaných produktů a služeb</t>
  </si>
  <si>
    <t>A/ Podpora a služby od výrobce dle čl. I odst. 1 smlouvy (poskytované od 1.2.2017)</t>
  </si>
  <si>
    <t>Checkpoint Account Id</t>
  </si>
  <si>
    <t>Product</t>
  </si>
  <si>
    <t>Description</t>
  </si>
  <si>
    <t>Support Level</t>
  </si>
  <si>
    <t>Type</t>
  </si>
  <si>
    <t>Cena za 1 rok        (v Kč bez DPH)</t>
  </si>
  <si>
    <t>CPSB-EVNT-C1000</t>
  </si>
  <si>
    <t>Check Point SmartEvent blade for Security Management C1000</t>
  </si>
  <si>
    <t>CPCES-CO-PREMIUM</t>
  </si>
  <si>
    <t>Podpora</t>
  </si>
  <si>
    <t>CPSB-MOB-50</t>
  </si>
  <si>
    <t>Mobile Access blade for to up 50 concurrent users</t>
  </si>
  <si>
    <t>CPSB-MOB-50-HA</t>
  </si>
  <si>
    <t>Mobile Access blade for to up 50 concurrent users for High Availability</t>
  </si>
  <si>
    <t>CPSB-RPRT-C1000</t>
  </si>
  <si>
    <t>SmartReporter blade for Security Management C1000</t>
  </si>
  <si>
    <t>CPSG-P807</t>
  </si>
  <si>
    <t>Security Gateway with 8-cores container (for unlimited users) and FW, IA , VPN, IPS, ACCL, ADN, APCL blades</t>
  </si>
  <si>
    <t>CPSG-P807-HA</t>
  </si>
  <si>
    <t>Secondary Security Gateway (for HA) with 8-cores container (for unlimited users) and FW, IA, VPN, IPS, ACCL, ADN, APCL blades</t>
  </si>
  <si>
    <t>CPSM-C1000</t>
  </si>
  <si>
    <t>Check Point Security Management container to manage up to 10 gateways and 1000 endpoints</t>
  </si>
  <si>
    <t>CPSM-P1002-EVS-F</t>
  </si>
  <si>
    <t>Check Point Security Management pre-defined system including container for 10 gateways and 2 blades (EVCR and RPRT)</t>
  </si>
  <si>
    <t>CPSM-PU001-F-CLM</t>
  </si>
  <si>
    <t>Check Point Security Management pre-defined system including LOGS blade - for Functionality Upgrade</t>
  </si>
  <si>
    <t>CPSM-PU007</t>
  </si>
  <si>
    <t>Security Management pre-defined system including container with 7 Management blades (NPM, EPM, LOGS, MNTR, EVIN, PRVS, UDIR)</t>
  </si>
  <si>
    <t>CPSM-PU007-F</t>
  </si>
  <si>
    <t>Check Point Security Management container for Unlimited gateway and 7 blades (NPM, EPM, LOGS, MNTR, MPTL, UDIR and PRVS)</t>
  </si>
  <si>
    <t xml:space="preserve">CPSB-IPS-L-1Y </t>
  </si>
  <si>
    <t>Check Point IPS blade for 1 year - for high-end appliances and pre-defined systems</t>
  </si>
  <si>
    <t>Služby</t>
  </si>
  <si>
    <t xml:space="preserve">CPSB-IPS-L-1Y-HA </t>
  </si>
  <si>
    <t>Check Point IPS blade for 1 year - for high-end appliances and pre-defined systems for High Availability</t>
  </si>
  <si>
    <t xml:space="preserve">Celková cena za podporu a služby v bodě A. za 1 rok </t>
  </si>
  <si>
    <t>Celková cena za podporu a služby v bodě A. za 4 roky trvání smlouvy, tj. do 31.1.2021</t>
  </si>
  <si>
    <t>Ceníková cena podpory za 1 rok od výrobce (v USD bez DPH)</t>
  </si>
  <si>
    <t>CPAP-DP1006DC-D</t>
  </si>
  <si>
    <t>DDoS Protector 1 Gbps throughput - Dual Power Supply DC</t>
  </si>
  <si>
    <t>CPCES-CO-STANDARD</t>
  </si>
  <si>
    <t>Celková cena za podporu v bodě B. za období od 1.9.2017.do 31.1.2018</t>
  </si>
  <si>
    <t xml:space="preserve">Celková cena za podporu v bodě B. za 1 rok </t>
  </si>
  <si>
    <t>Celková cena za podporu v bodě B. za 4 roky trvání smlouvy, tj. do 31.1.2021</t>
  </si>
  <si>
    <t>Ceníková cena podpory/služeb za 1 rok od výrobce (v USD bez DPH)</t>
  </si>
  <si>
    <t>CPAP-TE250X-8VM</t>
  </si>
  <si>
    <t>SandBlast Appliance TE250X. Zero Day protection with Threat Emulation and Threat Extraction.</t>
  </si>
  <si>
    <t>CPAC-PSU-TE250X</t>
  </si>
  <si>
    <t>AC Power Supply for TE250X</t>
  </si>
  <si>
    <t xml:space="preserve">CPSB-TE-250-1Y </t>
  </si>
  <si>
    <t>Renewal package for SandBlast Appliance TE250 for 1 year</t>
  </si>
  <si>
    <t>Celková cena za podporu a služby v bodě C. za období od 1.12.2017 do 31.1.2018</t>
  </si>
  <si>
    <t xml:space="preserve">Celková cena za podporu a služby v bodě C. za 1 rok </t>
  </si>
  <si>
    <t>Celková cena za podporu a služby v bodě C. za 4 roky trvání smlouvy, tj. do 31.1.2021</t>
  </si>
  <si>
    <t>Celková cena za podporu a služby  v bodech A, B a C za 4 roky trvání smlouvy</t>
  </si>
  <si>
    <t xml:space="preserve">D/ Přímá podpora od poskytovatele dle čl. I odst. 3 smlouvy (poskytovaná od 1.2.2017) </t>
  </si>
  <si>
    <t xml:space="preserve">Přímá podpora od poskytovatele </t>
  </si>
  <si>
    <t>Cena za PRVNÍ rok trvání smlouvy, tj. od 1.2.2017 do 31.1.2018             (v Kč bez DPH)</t>
  </si>
  <si>
    <t>Celková nabídková cena, tj. body A+B+C+D (v USD bez DPH)</t>
  </si>
  <si>
    <r>
      <t>Roční cena za DRUHÝ (tj od 1.2.2018) a každý NÁSLEDUJÍCÍ rok               (v Kč bez DPH)</t>
    </r>
    <r>
      <rPr>
        <b/>
        <sz val="10"/>
        <color theme="1"/>
        <rFont val="Calibri"/>
        <family val="2"/>
      </rPr>
      <t>*</t>
    </r>
  </si>
  <si>
    <t xml:space="preserve">Cena za období od 1.9.2017 do 31.1.2018            (v USD bez DPH) </t>
  </si>
  <si>
    <t xml:space="preserve">Cena za období od 1.12.2017 do 31.1.2018            (v USD bez DPH) </t>
  </si>
  <si>
    <t>Cena za 1 rok  podpory/služby                                      (v USD bez DPH) platná po celou dobu trvání smlouvy</t>
  </si>
  <si>
    <t>Cena za 1 rok podpory                    (v USD bez DPH) platná po celou dobu trvání smlouvy</t>
  </si>
  <si>
    <t>Cena za 1 rok podpory/služby     (v USD bez DPH) platná po celou dobu trvání smlouvy</t>
  </si>
  <si>
    <r>
      <t>Sleva z ceníkové ceny výrobce  nabízená dodavatelem        (v %)</t>
    </r>
    <r>
      <rPr>
        <b/>
        <sz val="10"/>
        <color theme="1"/>
        <rFont val="Calibri"/>
        <family val="2"/>
      </rPr>
      <t>*</t>
    </r>
  </si>
  <si>
    <r>
      <t>Cena za 4 roky trvání smlouvy, tj. do 31.1.2021                          (v USD bez DPH)</t>
    </r>
    <r>
      <rPr>
        <b/>
        <sz val="10"/>
        <color theme="1"/>
        <rFont val="Calibri"/>
        <family val="2"/>
      </rPr>
      <t>**</t>
    </r>
  </si>
  <si>
    <r>
      <t>Cena za 4 roky trvání smlouvy, tj. do 31.1.2021                           (v USD bez DPH)</t>
    </r>
    <r>
      <rPr>
        <b/>
        <sz val="10"/>
        <color theme="1"/>
        <rFont val="Calibri"/>
        <family val="2"/>
      </rPr>
      <t>**</t>
    </r>
  </si>
  <si>
    <r>
      <t>B/ Podpora od výrobce dle čl. I odst. 1 smlouvy (poskytovaná od 1.9.2017</t>
    </r>
    <r>
      <rPr>
        <b/>
        <sz val="14"/>
        <color theme="1"/>
        <rFont val="Calibri"/>
        <family val="2"/>
      </rPr>
      <t>***</t>
    </r>
    <r>
      <rPr>
        <b/>
        <sz val="14"/>
        <color theme="1"/>
        <rFont val="Calibri"/>
        <family val="2"/>
        <scheme val="minor"/>
      </rPr>
      <t>)</t>
    </r>
  </si>
  <si>
    <r>
      <t>C/ Podpora a služby od výrobce dle čl. I odst. 1 smlouvy (poskytované od 1.12.2017)***</t>
    </r>
    <r>
      <rPr>
        <b/>
        <sz val="14"/>
        <color theme="1"/>
        <rFont val="Calibri"/>
        <family val="2"/>
      </rPr>
      <t>*</t>
    </r>
  </si>
  <si>
    <r>
      <rPr>
        <b/>
        <sz val="12"/>
        <rFont val="Calibri"/>
        <family val="2"/>
      </rPr>
      <t>**</t>
    </r>
    <r>
      <rPr>
        <b/>
        <sz val="12"/>
        <rFont val="Calibri"/>
        <family val="2"/>
        <scheme val="minor"/>
      </rPr>
      <t xml:space="preserve">Předpokládaný počet ročních období trvání smlouvy, na základě které bude poskytována podpora a služby vč. přímé podpory od dodavatele,  </t>
    </r>
    <r>
      <rPr>
        <b/>
        <sz val="12"/>
        <color theme="1"/>
        <rFont val="Calibri"/>
        <family val="2"/>
        <scheme val="minor"/>
      </rPr>
      <t xml:space="preserve">je uveden pouze za účelem porovnání nabídek a vychází z předpokládaného čerpání zadavatelem za období 4 let= 48 měsíců trvání smlouvy, tj. do 31.1.2021 (toto období je stanoveno v souladu se zákonem z důvodu uzavírání smlouvy na dobu neurčitou). Zadavatel si vyhrazuje právo uvedené množství přečerpat, nedočerpat nebo vůbec nečerpat, a to dle svých reálných potřeb; skutečné počty se tak mohou od předpokládaného počtu lišit. </t>
    </r>
    <r>
      <rPr>
        <b/>
        <i/>
        <sz val="12"/>
        <color theme="1"/>
        <rFont val="Calibri"/>
        <family val="2"/>
        <scheme val="minor"/>
      </rPr>
      <t xml:space="preserve">Sloupec J bude při uzavření smlouvy s vybraným dodavatelem vypuštěn stejně jako všechny poznámky pod touto tabulkou a výše kurzu Kč/USD. </t>
    </r>
  </si>
  <si>
    <r>
      <t>*</t>
    </r>
    <r>
      <rPr>
        <b/>
        <sz val="12"/>
        <color theme="1"/>
        <rFont val="Calibri"/>
        <family val="2"/>
      </rPr>
      <t>DOPLNĚNÉ PROCENTUÁLNÍ SLEVY SE V SOULADU SE VZORCI VLOŽENÝMI DO TABULKY ZÁROVEŇ PROMÍTNOU DO NABÍDKOVÝCH ROČNÍCH CEN  PODPOROVANÝCH PRODUKTŮ A SLUŽEB (v USD bez DPH), KTERÉ ZŮSTANOU PEVNÉ ZA PRVNÍ I NÁSLEDUJÍCÍ ROKY TRVÁNÍ SMLOUVY (zadavatel nehodnotí ekonomickou výhodnost nabídek dle výše nabídnuté slevy v procentech, ale dle nejnižší nabídkové ceny v USD bez DPH).</t>
    </r>
  </si>
  <si>
    <r>
      <t>***</t>
    </r>
    <r>
      <rPr>
        <b/>
        <sz val="12"/>
        <color theme="1"/>
        <rFont val="Calibri"/>
        <family val="2"/>
      </rPr>
      <t xml:space="preserve"> V průběhu prvního roku trvání této smlouvy bude poskytování podpory uvedené v bodě B. zahájeno dne 1.9.2017 a ukončeno dne 31.1.2018. Od 1.2.2018 bude poskytována pro podporu vymezenou v bodě B. roční podpora od výrobce. Cena podpory uvedené v bodě B.  poskytované od 1.9.2017 do 31.1.2018 je stanovena jako alikvótní část roční po</t>
    </r>
    <r>
      <rPr>
        <b/>
        <sz val="12"/>
        <rFont val="Calibri"/>
        <family val="2"/>
      </rPr>
      <t>dpory (viz sloupec I, ř. 34 tabulky</t>
    </r>
    <r>
      <rPr>
        <b/>
        <sz val="12"/>
        <color theme="1"/>
        <rFont val="Calibri"/>
        <family val="2"/>
      </rPr>
      <t xml:space="preserve">).  </t>
    </r>
  </si>
  <si>
    <r>
      <t>****</t>
    </r>
    <r>
      <rPr>
        <b/>
        <sz val="12"/>
        <color theme="1"/>
        <rFont val="Calibri"/>
        <family val="2"/>
      </rPr>
      <t xml:space="preserve"> V průběhu prvního roku trvání této smlouvy bude poskytování podpory a služeb uvedené v bodě C. zahájeno dne 1.12.2017 a ukončeno dne 31.1.2018. Od 1.2.2018 bude poskytována pro podporu vymezenou v bodě C. roční podpora od výrobce. Cena podpory a služeb v bodě C. poskytované od 1.12.2017 do 31.1.2018 je stanovena jako alikvótní část roční po</t>
    </r>
    <r>
      <rPr>
        <b/>
        <sz val="12"/>
        <rFont val="Calibri"/>
        <family val="2"/>
      </rPr>
      <t>dpory (viz sloupec I, ř. 46 tabulky).</t>
    </r>
    <r>
      <rPr>
        <b/>
        <sz val="12"/>
        <color theme="1"/>
        <rFont val="Calibri"/>
        <family val="2"/>
      </rPr>
      <t xml:space="preserve"> </t>
    </r>
  </si>
  <si>
    <t>Kurz Kč/USD ke dni zahájení zad. řízení, tj. 12.12.2016</t>
  </si>
  <si>
    <t>Ceníková cena podpory/služeb za 1 rok od výrobce (v USD bez DPH) ke dni zahájení zad. řízení, tj.12.12.2016</t>
  </si>
  <si>
    <t xml:space="preserve">VÝŠI SLEVY A CENY PŘÍMÉ PODPORY OD POSKYTOVATELE DODAVATEL VYPLNÍ NA 2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</si>
</sst>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 style="thin"/>
      <top style="medium"/>
      <bottom style="thin"/>
      <diagonal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 diagonalUp="1">
      <left style="thin"/>
      <right style="thin"/>
      <top style="thin"/>
      <bottom style="medium"/>
      <diagonal style="thin"/>
    </border>
    <border>
      <left style="thick"/>
      <right style="thick"/>
      <top style="thick"/>
      <bottom style="thick"/>
    </border>
    <border>
      <left style="thin"/>
      <right/>
      <top style="medium"/>
      <bottom/>
    </border>
    <border diagonalUp="1">
      <left/>
      <right style="medium"/>
      <top style="thin"/>
      <bottom style="thin"/>
      <diagonal style="thin"/>
    </border>
    <border>
      <left style="medium"/>
      <right/>
      <top/>
      <bottom style="medium"/>
    </border>
    <border>
      <left/>
      <right/>
      <top/>
      <bottom style="medium"/>
    </border>
    <border diagonalUp="1">
      <left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 diagonalUp="1">
      <left style="thin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 diagonalUp="1">
      <left/>
      <right/>
      <top/>
      <bottom style="medium"/>
      <diagonal style="medium"/>
    </border>
    <border diagonalUp="1">
      <left/>
      <right style="thin"/>
      <top/>
      <bottom/>
      <diagonal style="medium"/>
    </border>
    <border>
      <left/>
      <right/>
      <top style="medium"/>
      <bottom/>
    </border>
    <border diagonalUp="1">
      <left/>
      <right style="medium"/>
      <top/>
      <bottom/>
      <diagonal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 diagonalUp="1">
      <left style="thick"/>
      <right/>
      <top/>
      <bottom style="medium"/>
      <diagonal style="medium"/>
    </border>
    <border diagonalUp="1">
      <left/>
      <right style="thick"/>
      <top/>
      <bottom/>
      <diagonal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 applyProtection="1"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Protection="1"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vertical="center" wrapText="1"/>
      <protection hidden="1"/>
    </xf>
    <xf numFmtId="0" fontId="18" fillId="0" borderId="2" xfId="0" applyFont="1" applyFill="1" applyBorder="1" applyAlignment="1" applyProtection="1">
      <alignment vertical="center" wrapText="1"/>
      <protection hidden="1"/>
    </xf>
    <xf numFmtId="0" fontId="5" fillId="2" borderId="3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4" fontId="1" fillId="0" borderId="7" xfId="0" applyNumberFormat="1" applyFont="1" applyBorder="1" applyAlignment="1" applyProtection="1">
      <alignment/>
      <protection hidden="1"/>
    </xf>
    <xf numFmtId="2" fontId="0" fillId="0" borderId="6" xfId="0" applyNumberFormat="1" applyFill="1" applyBorder="1" applyProtection="1">
      <protection hidden="1"/>
    </xf>
    <xf numFmtId="0" fontId="0" fillId="2" borderId="8" xfId="0" applyFill="1" applyBorder="1" applyProtection="1">
      <protection hidden="1"/>
    </xf>
    <xf numFmtId="2" fontId="0" fillId="2" borderId="9" xfId="0" applyNumberFormat="1" applyFill="1" applyBorder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2" borderId="0" xfId="0" applyFont="1" applyFill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7" fillId="2" borderId="11" xfId="0" applyFont="1" applyFill="1" applyBorder="1" applyAlignment="1" applyProtection="1">
      <alignment vertical="center"/>
      <protection hidden="1"/>
    </xf>
    <xf numFmtId="0" fontId="0" fillId="2" borderId="12" xfId="0" applyFill="1" applyBorder="1" applyProtection="1">
      <protection hidden="1"/>
    </xf>
    <xf numFmtId="4" fontId="1" fillId="0" borderId="7" xfId="0" applyNumberFormat="1" applyFont="1" applyBorder="1" applyAlignment="1" applyProtection="1">
      <alignment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7" fillId="2" borderId="14" xfId="0" applyFont="1" applyFill="1" applyBorder="1" applyAlignment="1" applyProtection="1">
      <alignment vertical="center"/>
      <protection hidden="1"/>
    </xf>
    <xf numFmtId="0" fontId="7" fillId="2" borderId="15" xfId="0" applyFont="1" applyFill="1" applyBorder="1" applyAlignment="1" applyProtection="1">
      <alignment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2" fontId="0" fillId="0" borderId="18" xfId="0" applyNumberForma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2" fontId="0" fillId="0" borderId="20" xfId="0" applyNumberFormat="1" applyFill="1" applyBorder="1" applyProtection="1">
      <protection hidden="1"/>
    </xf>
    <xf numFmtId="2" fontId="0" fillId="2" borderId="20" xfId="0" applyNumberFormat="1" applyFill="1" applyBorder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5" fillId="2" borderId="21" xfId="0" applyFont="1" applyFill="1" applyBorder="1" applyAlignment="1" applyProtection="1">
      <alignment vertical="center" wrapText="1"/>
      <protection hidden="1"/>
    </xf>
    <xf numFmtId="0" fontId="22" fillId="2" borderId="0" xfId="0" applyFont="1" applyFill="1" applyAlignment="1" applyProtection="1">
      <alignment wrapText="1"/>
      <protection hidden="1"/>
    </xf>
    <xf numFmtId="2" fontId="0" fillId="0" borderId="11" xfId="0" applyNumberFormat="1" applyFont="1" applyFill="1" applyBorder="1" applyProtection="1">
      <protection hidden="1"/>
    </xf>
    <xf numFmtId="4" fontId="1" fillId="0" borderId="17" xfId="0" applyNumberFormat="1" applyFont="1" applyBorder="1" applyAlignment="1" applyProtection="1">
      <alignment/>
      <protection hidden="1"/>
    </xf>
    <xf numFmtId="2" fontId="0" fillId="0" borderId="20" xfId="0" applyNumberFormat="1" applyFont="1" applyFill="1" applyBorder="1" applyProtection="1">
      <protection hidden="1"/>
    </xf>
    <xf numFmtId="2" fontId="0" fillId="2" borderId="22" xfId="0" applyNumberFormat="1" applyFill="1" applyBorder="1" applyProtection="1"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0" fontId="7" fillId="2" borderId="24" xfId="0" applyFont="1" applyFill="1" applyBorder="1" applyAlignment="1" applyProtection="1">
      <alignment vertical="center"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2" fontId="7" fillId="0" borderId="24" xfId="0" applyNumberFormat="1" applyFont="1" applyFill="1" applyBorder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2" fontId="0" fillId="2" borderId="25" xfId="0" applyNumberFormat="1" applyFill="1" applyBorder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2" fontId="0" fillId="2" borderId="0" xfId="0" applyNumberFormat="1" applyFill="1" applyBorder="1" applyProtection="1">
      <protection hidden="1"/>
    </xf>
    <xf numFmtId="2" fontId="11" fillId="2" borderId="20" xfId="0" applyNumberFormat="1" applyFont="1" applyFill="1" applyBorder="1" applyProtection="1">
      <protection hidden="1"/>
    </xf>
    <xf numFmtId="0" fontId="18" fillId="0" borderId="26" xfId="0" applyFont="1" applyFill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/>
      <protection hidden="1"/>
    </xf>
    <xf numFmtId="0" fontId="5" fillId="2" borderId="27" xfId="0" applyFont="1" applyFill="1" applyBorder="1" applyAlignment="1" applyProtection="1">
      <alignment vertical="center" wrapText="1"/>
      <protection hidden="1"/>
    </xf>
    <xf numFmtId="0" fontId="5" fillId="2" borderId="28" xfId="0" applyFont="1" applyFill="1" applyBorder="1" applyAlignment="1" applyProtection="1">
      <alignment vertical="center" wrapText="1"/>
      <protection hidden="1"/>
    </xf>
    <xf numFmtId="2" fontId="0" fillId="3" borderId="29" xfId="0" applyNumberForma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4" fontId="14" fillId="0" borderId="20" xfId="0" applyNumberFormat="1" applyFont="1" applyBorder="1" applyAlignment="1" applyProtection="1">
      <alignment vertical="center"/>
      <protection hidden="1"/>
    </xf>
    <xf numFmtId="2" fontId="7" fillId="4" borderId="6" xfId="0" applyNumberFormat="1" applyFont="1" applyFill="1" applyBorder="1" applyAlignment="1" applyProtection="1">
      <alignment vertical="center"/>
      <protection hidden="1" locked="0"/>
    </xf>
    <xf numFmtId="2" fontId="7" fillId="4" borderId="18" xfId="0" applyNumberFormat="1" applyFont="1" applyFill="1" applyBorder="1" applyAlignment="1" applyProtection="1">
      <alignment vertical="center"/>
      <protection hidden="1" locked="0"/>
    </xf>
    <xf numFmtId="0" fontId="10" fillId="2" borderId="31" xfId="0" applyFont="1" applyFill="1" applyBorder="1" applyAlignment="1" applyProtection="1">
      <alignment vertical="center"/>
      <protection hidden="1"/>
    </xf>
    <xf numFmtId="0" fontId="0" fillId="0" borderId="32" xfId="0" applyBorder="1" applyAlignment="1" applyProtection="1">
      <alignment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5" fillId="2" borderId="31" xfId="0" applyFont="1" applyFill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/>
      <protection hidden="1"/>
    </xf>
    <xf numFmtId="0" fontId="0" fillId="2" borderId="33" xfId="0" applyFill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7" fillId="2" borderId="31" xfId="0" applyFont="1" applyFill="1" applyBorder="1" applyAlignment="1" applyProtection="1">
      <alignment vertic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5" fillId="2" borderId="37" xfId="0" applyFont="1" applyFill="1" applyBorder="1" applyAlignment="1" applyProtection="1">
      <alignment vertic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5" fillId="2" borderId="23" xfId="0" applyFont="1" applyFill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/>
      <protection hidden="1"/>
    </xf>
    <xf numFmtId="0" fontId="0" fillId="0" borderId="40" xfId="0" applyFill="1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2" borderId="42" xfId="0" applyFont="1" applyFill="1" applyBorder="1" applyAlignment="1" applyProtection="1">
      <alignment vertical="center" wrapText="1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3" fillId="2" borderId="44" xfId="0" applyFont="1" applyFill="1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/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7" fillId="2" borderId="0" xfId="0" applyFont="1" applyFill="1" applyAlignment="1" applyProtection="1">
      <alignment vertical="top" wrapText="1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23" fillId="2" borderId="0" xfId="0" applyFont="1" applyFill="1" applyAlignment="1" applyProtection="1">
      <alignment horizontal="center"/>
      <protection hidden="1"/>
    </xf>
    <xf numFmtId="2" fontId="0" fillId="4" borderId="2" xfId="0" applyNumberFormat="1" applyFill="1" applyBorder="1" applyProtection="1">
      <protection hidden="1" locked="0"/>
    </xf>
    <xf numFmtId="2" fontId="12" fillId="4" borderId="3" xfId="0" applyNumberFormat="1" applyFont="1" applyFill="1" applyBorder="1" applyProtection="1"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="60" zoomScaleNormal="60" workbookViewId="0" topLeftCell="A4">
      <selection activeCell="H54" sqref="H54"/>
    </sheetView>
  </sheetViews>
  <sheetFormatPr defaultColWidth="9.140625" defaultRowHeight="15"/>
  <cols>
    <col min="1" max="1" width="12.28125" style="1" customWidth="1"/>
    <col min="2" max="2" width="19.28125" style="1" customWidth="1"/>
    <col min="3" max="3" width="115.8515625" style="1" customWidth="1"/>
    <col min="4" max="4" width="22.140625" style="1" customWidth="1"/>
    <col min="5" max="5" width="8.8515625" style="1" customWidth="1"/>
    <col min="6" max="6" width="31.140625" style="1" customWidth="1"/>
    <col min="7" max="7" width="14.57421875" style="1" customWidth="1"/>
    <col min="8" max="8" width="17.421875" style="1" customWidth="1"/>
    <col min="9" max="9" width="15.421875" style="1" customWidth="1"/>
    <col min="10" max="10" width="21.140625" style="1" bestFit="1" customWidth="1"/>
    <col min="11" max="11" width="11.28125" style="1" customWidth="1"/>
    <col min="12" max="16384" width="9.140625" style="1" customWidth="1"/>
  </cols>
  <sheetData>
    <row r="1" spans="1:3" ht="18">
      <c r="A1" s="63" t="s">
        <v>0</v>
      </c>
      <c r="B1" s="63"/>
      <c r="C1" s="64"/>
    </row>
    <row r="2" spans="1:2" ht="18">
      <c r="A2" s="2" t="s">
        <v>78</v>
      </c>
      <c r="B2" s="3"/>
    </row>
    <row r="3" ht="19.5" thickBot="1">
      <c r="A3" s="4" t="s">
        <v>1</v>
      </c>
    </row>
    <row r="4" spans="1:10" s="10" customFormat="1" ht="99" customHeight="1" thickBo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77</v>
      </c>
      <c r="G4" s="6" t="s">
        <v>67</v>
      </c>
      <c r="H4" s="6" t="s">
        <v>64</v>
      </c>
      <c r="I4" s="8" t="s">
        <v>7</v>
      </c>
      <c r="J4" s="9" t="s">
        <v>68</v>
      </c>
    </row>
    <row r="5" spans="1:12" ht="15">
      <c r="A5" s="11">
        <v>5363830</v>
      </c>
      <c r="B5" s="12" t="s">
        <v>8</v>
      </c>
      <c r="C5" s="13" t="s">
        <v>9</v>
      </c>
      <c r="D5" s="13" t="s">
        <v>10</v>
      </c>
      <c r="E5" s="13" t="s">
        <v>11</v>
      </c>
      <c r="F5" s="14">
        <v>971</v>
      </c>
      <c r="G5" s="59"/>
      <c r="H5" s="15">
        <f>F5*(100-G5)/100</f>
        <v>971</v>
      </c>
      <c r="I5" s="16"/>
      <c r="J5" s="17">
        <f>4*H5</f>
        <v>3884</v>
      </c>
      <c r="K5" s="18">
        <f>IF((TRUNC(G5,2)-G5)=0,0,1)</f>
        <v>0</v>
      </c>
      <c r="L5" s="19"/>
    </row>
    <row r="6" spans="1:12" ht="15">
      <c r="A6" s="20">
        <v>5363830</v>
      </c>
      <c r="B6" s="21" t="s">
        <v>12</v>
      </c>
      <c r="C6" s="22" t="s">
        <v>13</v>
      </c>
      <c r="D6" s="22" t="s">
        <v>10</v>
      </c>
      <c r="E6" s="22" t="s">
        <v>11</v>
      </c>
      <c r="F6" s="14">
        <v>354</v>
      </c>
      <c r="G6" s="59"/>
      <c r="H6" s="15">
        <f aca="true" t="shared" si="0" ref="H6:H26">F6*(100-G6)/100</f>
        <v>354</v>
      </c>
      <c r="I6" s="23"/>
      <c r="J6" s="17">
        <f aca="true" t="shared" si="1" ref="J6:J26">4*H6</f>
        <v>1416</v>
      </c>
      <c r="K6" s="18">
        <f aca="true" t="shared" si="2" ref="K6:K26">IF((TRUNC(G6,2)-G6)=0,0,1)</f>
        <v>0</v>
      </c>
      <c r="L6" s="19"/>
    </row>
    <row r="7" spans="1:12" ht="15">
      <c r="A7" s="20">
        <v>5363830</v>
      </c>
      <c r="B7" s="21" t="s">
        <v>14</v>
      </c>
      <c r="C7" s="22" t="s">
        <v>15</v>
      </c>
      <c r="D7" s="22" t="s">
        <v>10</v>
      </c>
      <c r="E7" s="22" t="s">
        <v>11</v>
      </c>
      <c r="F7" s="14">
        <v>283</v>
      </c>
      <c r="G7" s="59"/>
      <c r="H7" s="15">
        <f t="shared" si="0"/>
        <v>283</v>
      </c>
      <c r="I7" s="23"/>
      <c r="J7" s="17">
        <f t="shared" si="1"/>
        <v>1132</v>
      </c>
      <c r="K7" s="18">
        <f t="shared" si="2"/>
        <v>0</v>
      </c>
      <c r="L7" s="19"/>
    </row>
    <row r="8" spans="1:12" ht="15">
      <c r="A8" s="20">
        <v>5363830</v>
      </c>
      <c r="B8" s="21" t="s">
        <v>16</v>
      </c>
      <c r="C8" s="22" t="s">
        <v>17</v>
      </c>
      <c r="D8" s="22" t="s">
        <v>10</v>
      </c>
      <c r="E8" s="22" t="s">
        <v>11</v>
      </c>
      <c r="F8" s="14">
        <v>976</v>
      </c>
      <c r="G8" s="59"/>
      <c r="H8" s="15">
        <f t="shared" si="0"/>
        <v>976</v>
      </c>
      <c r="I8" s="23"/>
      <c r="J8" s="17">
        <f t="shared" si="1"/>
        <v>3904</v>
      </c>
      <c r="K8" s="18">
        <f t="shared" si="2"/>
        <v>0</v>
      </c>
      <c r="L8" s="19"/>
    </row>
    <row r="9" spans="1:12" ht="15">
      <c r="A9" s="20">
        <v>5363830</v>
      </c>
      <c r="B9" s="21" t="s">
        <v>18</v>
      </c>
      <c r="C9" s="22" t="s">
        <v>19</v>
      </c>
      <c r="D9" s="22" t="s">
        <v>10</v>
      </c>
      <c r="E9" s="22" t="s">
        <v>11</v>
      </c>
      <c r="F9" s="24">
        <v>5842</v>
      </c>
      <c r="G9" s="59"/>
      <c r="H9" s="15">
        <f t="shared" si="0"/>
        <v>5842</v>
      </c>
      <c r="I9" s="23"/>
      <c r="J9" s="17">
        <f t="shared" si="1"/>
        <v>23368</v>
      </c>
      <c r="K9" s="18">
        <f t="shared" si="2"/>
        <v>0</v>
      </c>
      <c r="L9" s="19"/>
    </row>
    <row r="10" spans="1:12" ht="15">
      <c r="A10" s="20">
        <v>5363830</v>
      </c>
      <c r="B10" s="21" t="s">
        <v>18</v>
      </c>
      <c r="C10" s="22" t="s">
        <v>19</v>
      </c>
      <c r="D10" s="22" t="s">
        <v>10</v>
      </c>
      <c r="E10" s="22" t="s">
        <v>11</v>
      </c>
      <c r="F10" s="24">
        <v>5842</v>
      </c>
      <c r="G10" s="59"/>
      <c r="H10" s="15">
        <f t="shared" si="0"/>
        <v>5842</v>
      </c>
      <c r="I10" s="23"/>
      <c r="J10" s="17">
        <f t="shared" si="1"/>
        <v>23368</v>
      </c>
      <c r="K10" s="18">
        <f t="shared" si="2"/>
        <v>0</v>
      </c>
      <c r="L10" s="19"/>
    </row>
    <row r="11" spans="1:12" ht="15">
      <c r="A11" s="20">
        <v>5363830</v>
      </c>
      <c r="B11" s="21" t="s">
        <v>18</v>
      </c>
      <c r="C11" s="22" t="s">
        <v>19</v>
      </c>
      <c r="D11" s="22" t="s">
        <v>10</v>
      </c>
      <c r="E11" s="22" t="s">
        <v>11</v>
      </c>
      <c r="F11" s="24">
        <v>5842</v>
      </c>
      <c r="G11" s="59"/>
      <c r="H11" s="15">
        <f t="shared" si="0"/>
        <v>5842</v>
      </c>
      <c r="I11" s="23"/>
      <c r="J11" s="17">
        <f t="shared" si="1"/>
        <v>23368</v>
      </c>
      <c r="K11" s="18">
        <f t="shared" si="2"/>
        <v>0</v>
      </c>
      <c r="L11" s="19"/>
    </row>
    <row r="12" spans="1:12" ht="15">
      <c r="A12" s="20">
        <v>5363830</v>
      </c>
      <c r="B12" s="21" t="s">
        <v>20</v>
      </c>
      <c r="C12" s="22" t="s">
        <v>21</v>
      </c>
      <c r="D12" s="22" t="s">
        <v>10</v>
      </c>
      <c r="E12" s="22" t="s">
        <v>11</v>
      </c>
      <c r="F12" s="24">
        <v>4674</v>
      </c>
      <c r="G12" s="59"/>
      <c r="H12" s="15">
        <f t="shared" si="0"/>
        <v>4674</v>
      </c>
      <c r="I12" s="23"/>
      <c r="J12" s="17">
        <f t="shared" si="1"/>
        <v>18696</v>
      </c>
      <c r="K12" s="18">
        <f t="shared" si="2"/>
        <v>0</v>
      </c>
      <c r="L12" s="19"/>
    </row>
    <row r="13" spans="1:12" ht="15">
      <c r="A13" s="20">
        <v>5363830</v>
      </c>
      <c r="B13" s="21" t="s">
        <v>20</v>
      </c>
      <c r="C13" s="22" t="s">
        <v>21</v>
      </c>
      <c r="D13" s="22" t="s">
        <v>10</v>
      </c>
      <c r="E13" s="22" t="s">
        <v>11</v>
      </c>
      <c r="F13" s="24">
        <v>4674</v>
      </c>
      <c r="G13" s="59"/>
      <c r="H13" s="15">
        <f t="shared" si="0"/>
        <v>4674</v>
      </c>
      <c r="I13" s="23"/>
      <c r="J13" s="17">
        <f t="shared" si="1"/>
        <v>18696</v>
      </c>
      <c r="K13" s="18">
        <f t="shared" si="2"/>
        <v>0</v>
      </c>
      <c r="L13" s="19"/>
    </row>
    <row r="14" spans="1:12" ht="15">
      <c r="A14" s="20">
        <v>5363830</v>
      </c>
      <c r="B14" s="21" t="s">
        <v>20</v>
      </c>
      <c r="C14" s="22" t="s">
        <v>21</v>
      </c>
      <c r="D14" s="22" t="s">
        <v>10</v>
      </c>
      <c r="E14" s="22" t="s">
        <v>11</v>
      </c>
      <c r="F14" s="24">
        <v>4674</v>
      </c>
      <c r="G14" s="59"/>
      <c r="H14" s="15">
        <f t="shared" si="0"/>
        <v>4674</v>
      </c>
      <c r="I14" s="23"/>
      <c r="J14" s="17">
        <f t="shared" si="1"/>
        <v>18696</v>
      </c>
      <c r="K14" s="18">
        <f t="shared" si="2"/>
        <v>0</v>
      </c>
      <c r="L14" s="19"/>
    </row>
    <row r="15" spans="1:12" ht="15">
      <c r="A15" s="20">
        <v>5363830</v>
      </c>
      <c r="B15" s="21" t="s">
        <v>22</v>
      </c>
      <c r="C15" s="22" t="s">
        <v>23</v>
      </c>
      <c r="D15" s="22" t="s">
        <v>10</v>
      </c>
      <c r="E15" s="22" t="s">
        <v>11</v>
      </c>
      <c r="F15" s="24">
        <v>966</v>
      </c>
      <c r="G15" s="59"/>
      <c r="H15" s="15">
        <f t="shared" si="0"/>
        <v>966</v>
      </c>
      <c r="I15" s="23"/>
      <c r="J15" s="17">
        <f t="shared" si="1"/>
        <v>3864</v>
      </c>
      <c r="K15" s="18">
        <f t="shared" si="2"/>
        <v>0</v>
      </c>
      <c r="L15" s="19"/>
    </row>
    <row r="16" spans="1:12" ht="15">
      <c r="A16" s="20">
        <v>5363830</v>
      </c>
      <c r="B16" s="21" t="s">
        <v>24</v>
      </c>
      <c r="C16" s="22" t="s">
        <v>25</v>
      </c>
      <c r="D16" s="22" t="s">
        <v>10</v>
      </c>
      <c r="E16" s="22" t="s">
        <v>11</v>
      </c>
      <c r="F16" s="24">
        <v>3200</v>
      </c>
      <c r="G16" s="59"/>
      <c r="H16" s="15">
        <f t="shared" si="0"/>
        <v>3200</v>
      </c>
      <c r="I16" s="23"/>
      <c r="J16" s="17">
        <f t="shared" si="1"/>
        <v>12800</v>
      </c>
      <c r="K16" s="18">
        <f t="shared" si="2"/>
        <v>0</v>
      </c>
      <c r="L16" s="19"/>
    </row>
    <row r="17" spans="1:12" ht="15">
      <c r="A17" s="20">
        <v>5363830</v>
      </c>
      <c r="B17" s="21" t="s">
        <v>26</v>
      </c>
      <c r="C17" s="22" t="s">
        <v>27</v>
      </c>
      <c r="D17" s="22" t="s">
        <v>10</v>
      </c>
      <c r="E17" s="22" t="s">
        <v>11</v>
      </c>
      <c r="F17" s="24">
        <v>293</v>
      </c>
      <c r="G17" s="59"/>
      <c r="H17" s="15">
        <f t="shared" si="0"/>
        <v>293</v>
      </c>
      <c r="I17" s="23"/>
      <c r="J17" s="17">
        <f t="shared" si="1"/>
        <v>1172</v>
      </c>
      <c r="K17" s="18">
        <f t="shared" si="2"/>
        <v>0</v>
      </c>
      <c r="L17" s="19"/>
    </row>
    <row r="18" spans="1:12" ht="15">
      <c r="A18" s="20">
        <v>5363830</v>
      </c>
      <c r="B18" s="21" t="s">
        <v>26</v>
      </c>
      <c r="C18" s="22" t="s">
        <v>27</v>
      </c>
      <c r="D18" s="22" t="s">
        <v>10</v>
      </c>
      <c r="E18" s="22" t="s">
        <v>11</v>
      </c>
      <c r="F18" s="24">
        <v>293</v>
      </c>
      <c r="G18" s="59"/>
      <c r="H18" s="15">
        <f t="shared" si="0"/>
        <v>293</v>
      </c>
      <c r="I18" s="23"/>
      <c r="J18" s="17">
        <f t="shared" si="1"/>
        <v>1172</v>
      </c>
      <c r="K18" s="18">
        <f t="shared" si="2"/>
        <v>0</v>
      </c>
      <c r="L18" s="19"/>
    </row>
    <row r="19" spans="1:12" ht="15">
      <c r="A19" s="20">
        <v>5363830</v>
      </c>
      <c r="B19" s="21" t="s">
        <v>28</v>
      </c>
      <c r="C19" s="22" t="s">
        <v>29</v>
      </c>
      <c r="D19" s="22" t="s">
        <v>10</v>
      </c>
      <c r="E19" s="22" t="s">
        <v>11</v>
      </c>
      <c r="F19" s="24">
        <v>6325</v>
      </c>
      <c r="G19" s="59"/>
      <c r="H19" s="15">
        <f t="shared" si="0"/>
        <v>6325</v>
      </c>
      <c r="I19" s="23"/>
      <c r="J19" s="17">
        <f t="shared" si="1"/>
        <v>25300</v>
      </c>
      <c r="K19" s="18">
        <f t="shared" si="2"/>
        <v>0</v>
      </c>
      <c r="L19" s="19"/>
    </row>
    <row r="20" spans="1:12" ht="15">
      <c r="A20" s="20">
        <v>5363830</v>
      </c>
      <c r="B20" s="21" t="s">
        <v>30</v>
      </c>
      <c r="C20" s="22" t="s">
        <v>31</v>
      </c>
      <c r="D20" s="22" t="s">
        <v>10</v>
      </c>
      <c r="E20" s="22" t="s">
        <v>11</v>
      </c>
      <c r="F20" s="24">
        <v>6666</v>
      </c>
      <c r="G20" s="59"/>
      <c r="H20" s="15">
        <f t="shared" si="0"/>
        <v>6666</v>
      </c>
      <c r="I20" s="23"/>
      <c r="J20" s="17">
        <f t="shared" si="1"/>
        <v>26664</v>
      </c>
      <c r="K20" s="18">
        <f t="shared" si="2"/>
        <v>0</v>
      </c>
      <c r="L20" s="19"/>
    </row>
    <row r="21" spans="1:12" ht="15">
      <c r="A21" s="20">
        <v>5363830</v>
      </c>
      <c r="B21" s="22" t="s">
        <v>32</v>
      </c>
      <c r="C21" s="22" t="s">
        <v>33</v>
      </c>
      <c r="D21" s="22" t="s">
        <v>10</v>
      </c>
      <c r="E21" s="22" t="s">
        <v>34</v>
      </c>
      <c r="F21" s="14">
        <v>5000</v>
      </c>
      <c r="G21" s="59"/>
      <c r="H21" s="15">
        <f t="shared" si="0"/>
        <v>5000</v>
      </c>
      <c r="I21" s="23"/>
      <c r="J21" s="17">
        <f t="shared" si="1"/>
        <v>20000</v>
      </c>
      <c r="K21" s="18">
        <f t="shared" si="2"/>
        <v>0</v>
      </c>
      <c r="L21" s="19"/>
    </row>
    <row r="22" spans="1:12" ht="15">
      <c r="A22" s="20">
        <v>5363830</v>
      </c>
      <c r="B22" s="22" t="s">
        <v>32</v>
      </c>
      <c r="C22" s="22" t="s">
        <v>33</v>
      </c>
      <c r="D22" s="22" t="s">
        <v>10</v>
      </c>
      <c r="E22" s="22" t="s">
        <v>34</v>
      </c>
      <c r="F22" s="14">
        <v>5000</v>
      </c>
      <c r="G22" s="59"/>
      <c r="H22" s="15">
        <f t="shared" si="0"/>
        <v>5000</v>
      </c>
      <c r="I22" s="23"/>
      <c r="J22" s="17">
        <f t="shared" si="1"/>
        <v>20000</v>
      </c>
      <c r="K22" s="18">
        <f t="shared" si="2"/>
        <v>0</v>
      </c>
      <c r="L22" s="19"/>
    </row>
    <row r="23" spans="1:12" ht="15">
      <c r="A23" s="20">
        <v>5363830</v>
      </c>
      <c r="B23" s="22" t="s">
        <v>32</v>
      </c>
      <c r="C23" s="22" t="s">
        <v>33</v>
      </c>
      <c r="D23" s="22" t="s">
        <v>10</v>
      </c>
      <c r="E23" s="22" t="s">
        <v>34</v>
      </c>
      <c r="F23" s="14">
        <v>5000</v>
      </c>
      <c r="G23" s="59"/>
      <c r="H23" s="15">
        <f t="shared" si="0"/>
        <v>5000</v>
      </c>
      <c r="I23" s="23"/>
      <c r="J23" s="17">
        <f t="shared" si="1"/>
        <v>20000</v>
      </c>
      <c r="K23" s="18">
        <f t="shared" si="2"/>
        <v>0</v>
      </c>
      <c r="L23" s="19"/>
    </row>
    <row r="24" spans="1:12" ht="15">
      <c r="A24" s="20">
        <v>5363830</v>
      </c>
      <c r="B24" s="22" t="s">
        <v>35</v>
      </c>
      <c r="C24" s="22" t="s">
        <v>36</v>
      </c>
      <c r="D24" s="22" t="s">
        <v>10</v>
      </c>
      <c r="E24" s="22" t="s">
        <v>34</v>
      </c>
      <c r="F24" s="14">
        <v>4000</v>
      </c>
      <c r="G24" s="59"/>
      <c r="H24" s="15">
        <f t="shared" si="0"/>
        <v>4000</v>
      </c>
      <c r="I24" s="23"/>
      <c r="J24" s="17">
        <f t="shared" si="1"/>
        <v>16000</v>
      </c>
      <c r="K24" s="18">
        <f t="shared" si="2"/>
        <v>0</v>
      </c>
      <c r="L24" s="19"/>
    </row>
    <row r="25" spans="1:12" ht="15">
      <c r="A25" s="20">
        <v>5363830</v>
      </c>
      <c r="B25" s="22" t="s">
        <v>35</v>
      </c>
      <c r="C25" s="22" t="s">
        <v>36</v>
      </c>
      <c r="D25" s="22" t="s">
        <v>10</v>
      </c>
      <c r="E25" s="22" t="s">
        <v>34</v>
      </c>
      <c r="F25" s="14">
        <v>4000</v>
      </c>
      <c r="G25" s="59"/>
      <c r="H25" s="15">
        <f t="shared" si="0"/>
        <v>4000</v>
      </c>
      <c r="I25" s="23"/>
      <c r="J25" s="17">
        <f t="shared" si="1"/>
        <v>16000</v>
      </c>
      <c r="K25" s="18">
        <f t="shared" si="2"/>
        <v>0</v>
      </c>
      <c r="L25" s="19"/>
    </row>
    <row r="26" spans="1:12" ht="15.75" thickBot="1">
      <c r="A26" s="25">
        <v>5363830</v>
      </c>
      <c r="B26" s="26" t="s">
        <v>35</v>
      </c>
      <c r="C26" s="26" t="s">
        <v>36</v>
      </c>
      <c r="D26" s="27" t="s">
        <v>10</v>
      </c>
      <c r="E26" s="28" t="s">
        <v>34</v>
      </c>
      <c r="F26" s="29">
        <v>4000</v>
      </c>
      <c r="G26" s="60"/>
      <c r="H26" s="30">
        <f t="shared" si="0"/>
        <v>4000</v>
      </c>
      <c r="I26" s="31"/>
      <c r="J26" s="17">
        <f t="shared" si="1"/>
        <v>16000</v>
      </c>
      <c r="K26" s="18">
        <f t="shared" si="2"/>
        <v>0</v>
      </c>
      <c r="L26" s="19"/>
    </row>
    <row r="27" spans="1:12" ht="16.5" thickBot="1" thickTop="1">
      <c r="A27" s="32"/>
      <c r="B27" s="32"/>
      <c r="C27" s="32"/>
      <c r="D27" s="65" t="s">
        <v>37</v>
      </c>
      <c r="E27" s="66"/>
      <c r="F27" s="66"/>
      <c r="G27" s="66"/>
      <c r="H27" s="33">
        <f>SUM(H5:H26)</f>
        <v>78875</v>
      </c>
      <c r="I27" s="67"/>
      <c r="J27" s="68"/>
      <c r="K27" s="19"/>
      <c r="L27" s="19"/>
    </row>
    <row r="28" spans="1:12" ht="16.5" thickBot="1" thickTop="1">
      <c r="A28" s="32"/>
      <c r="B28" s="32"/>
      <c r="C28" s="32"/>
      <c r="D28" s="65" t="s">
        <v>38</v>
      </c>
      <c r="E28" s="62"/>
      <c r="F28" s="62"/>
      <c r="G28" s="62"/>
      <c r="H28" s="69"/>
      <c r="I28" s="62"/>
      <c r="J28" s="34">
        <f>SUM(J5+J6+J7+J8+J9+J10+J11+J12+J13+J14+J15+J16+J17+J18+J19+J20+J21+J22+J23+J24+J25+J26)</f>
        <v>315500</v>
      </c>
      <c r="K28" s="19"/>
      <c r="L28" s="19"/>
    </row>
    <row r="29" spans="1:12" ht="15">
      <c r="A29" s="32"/>
      <c r="B29" s="35"/>
      <c r="C29" s="32"/>
      <c r="D29" s="32"/>
      <c r="E29" s="32"/>
      <c r="F29" s="32"/>
      <c r="G29" s="32"/>
      <c r="K29" s="19"/>
      <c r="L29" s="19"/>
    </row>
    <row r="30" spans="1:12" ht="19.5" thickBot="1">
      <c r="A30" s="4" t="s">
        <v>70</v>
      </c>
      <c r="B30" s="35"/>
      <c r="C30" s="32"/>
      <c r="D30" s="32"/>
      <c r="E30" s="32"/>
      <c r="F30" s="32"/>
      <c r="G30" s="32"/>
      <c r="K30" s="19"/>
      <c r="L30" s="19"/>
    </row>
    <row r="31" spans="1:12" s="10" customFormat="1" ht="84.75" customHeight="1" thickBot="1">
      <c r="A31" s="5" t="s">
        <v>2</v>
      </c>
      <c r="B31" s="6" t="s">
        <v>3</v>
      </c>
      <c r="C31" s="6" t="s">
        <v>4</v>
      </c>
      <c r="D31" s="6" t="s">
        <v>5</v>
      </c>
      <c r="E31" s="6" t="s">
        <v>6</v>
      </c>
      <c r="F31" s="6" t="s">
        <v>39</v>
      </c>
      <c r="G31" s="6" t="s">
        <v>67</v>
      </c>
      <c r="H31" s="6" t="s">
        <v>65</v>
      </c>
      <c r="I31" s="36" t="s">
        <v>62</v>
      </c>
      <c r="J31" s="9" t="s">
        <v>68</v>
      </c>
      <c r="K31" s="37"/>
      <c r="L31" s="37"/>
    </row>
    <row r="32" spans="1:12" ht="15">
      <c r="A32" s="11">
        <v>6920225</v>
      </c>
      <c r="B32" s="13" t="s">
        <v>40</v>
      </c>
      <c r="C32" s="13" t="s">
        <v>41</v>
      </c>
      <c r="D32" s="13" t="s">
        <v>42</v>
      </c>
      <c r="E32" s="13" t="s">
        <v>11</v>
      </c>
      <c r="F32" s="24">
        <v>3250</v>
      </c>
      <c r="G32" s="59"/>
      <c r="H32" s="15">
        <f aca="true" t="shared" si="3" ref="H32:H33">F32*(100-G32)/100</f>
        <v>3250</v>
      </c>
      <c r="I32" s="38">
        <f>H32*5/12</f>
        <v>1354.1666666666667</v>
      </c>
      <c r="J32" s="17">
        <f>(3*H32)+I32</f>
        <v>11104.166666666666</v>
      </c>
      <c r="K32" s="18">
        <f aca="true" t="shared" si="4" ref="K32:K33">IF((TRUNC(G32,2)-G32)=0,0,1)</f>
        <v>0</v>
      </c>
      <c r="L32" s="19"/>
    </row>
    <row r="33" spans="1:12" ht="15.75" thickBot="1">
      <c r="A33" s="25">
        <v>6920225</v>
      </c>
      <c r="B33" s="26" t="s">
        <v>40</v>
      </c>
      <c r="C33" s="26" t="s">
        <v>41</v>
      </c>
      <c r="D33" s="27" t="s">
        <v>42</v>
      </c>
      <c r="E33" s="27" t="s">
        <v>11</v>
      </c>
      <c r="F33" s="39">
        <v>3250</v>
      </c>
      <c r="G33" s="60"/>
      <c r="H33" s="30">
        <f t="shared" si="3"/>
        <v>3250</v>
      </c>
      <c r="I33" s="38">
        <f>H33*5/12</f>
        <v>1354.1666666666667</v>
      </c>
      <c r="J33" s="17">
        <f>(3*H33)+I33</f>
        <v>11104.166666666666</v>
      </c>
      <c r="K33" s="18">
        <f t="shared" si="4"/>
        <v>0</v>
      </c>
      <c r="L33" s="19"/>
    </row>
    <row r="34" spans="1:12" ht="16.5" thickBot="1" thickTop="1">
      <c r="A34" s="32"/>
      <c r="B34" s="32"/>
      <c r="C34" s="32"/>
      <c r="D34" s="70" t="s">
        <v>43</v>
      </c>
      <c r="E34" s="62"/>
      <c r="F34" s="62"/>
      <c r="G34" s="62"/>
      <c r="H34" s="71"/>
      <c r="I34" s="40">
        <f>SUM(I32+I33)</f>
        <v>2708.3333333333335</v>
      </c>
      <c r="J34" s="41"/>
      <c r="K34" s="19"/>
      <c r="L34" s="19"/>
    </row>
    <row r="35" spans="1:12" ht="16.5" thickBot="1" thickTop="1">
      <c r="A35" s="32"/>
      <c r="B35" s="32"/>
      <c r="C35" s="32"/>
      <c r="D35" s="42" t="s">
        <v>44</v>
      </c>
      <c r="E35" s="43"/>
      <c r="F35" s="44"/>
      <c r="G35" s="45"/>
      <c r="H35" s="33">
        <f>SUM(H32:H33)</f>
        <v>6500</v>
      </c>
      <c r="I35" s="72"/>
      <c r="J35" s="73"/>
      <c r="K35" s="19"/>
      <c r="L35" s="19"/>
    </row>
    <row r="36" spans="1:12" ht="16.5" thickBot="1" thickTop="1">
      <c r="A36" s="32"/>
      <c r="B36" s="35"/>
      <c r="C36" s="32"/>
      <c r="D36" s="65" t="s">
        <v>45</v>
      </c>
      <c r="E36" s="62"/>
      <c r="F36" s="62"/>
      <c r="G36" s="62"/>
      <c r="H36" s="69"/>
      <c r="I36" s="62"/>
      <c r="J36" s="34">
        <f>SUM(J32+J33)</f>
        <v>22208.333333333332</v>
      </c>
      <c r="K36" s="19"/>
      <c r="L36" s="19"/>
    </row>
    <row r="37" spans="1:12" ht="15">
      <c r="A37" s="46"/>
      <c r="B37" s="46"/>
      <c r="C37" s="46"/>
      <c r="D37" s="46"/>
      <c r="E37" s="46"/>
      <c r="F37" s="46"/>
      <c r="G37" s="46"/>
      <c r="K37" s="19"/>
      <c r="L37" s="19"/>
    </row>
    <row r="38" spans="1:12" ht="19.5" thickBot="1">
      <c r="A38" s="4" t="s">
        <v>71</v>
      </c>
      <c r="K38" s="19"/>
      <c r="L38" s="19"/>
    </row>
    <row r="39" spans="1:12" s="10" customFormat="1" ht="84.75" customHeight="1" thickBot="1">
      <c r="A39" s="5" t="s">
        <v>2</v>
      </c>
      <c r="B39" s="6" t="s">
        <v>3</v>
      </c>
      <c r="C39" s="6" t="s">
        <v>4</v>
      </c>
      <c r="D39" s="6" t="s">
        <v>5</v>
      </c>
      <c r="E39" s="6" t="s">
        <v>6</v>
      </c>
      <c r="F39" s="6" t="s">
        <v>46</v>
      </c>
      <c r="G39" s="6" t="s">
        <v>67</v>
      </c>
      <c r="H39" s="6" t="s">
        <v>66</v>
      </c>
      <c r="I39" s="8" t="s">
        <v>63</v>
      </c>
      <c r="J39" s="9" t="s">
        <v>69</v>
      </c>
      <c r="K39" s="37"/>
      <c r="L39" s="37"/>
    </row>
    <row r="40" spans="1:12" ht="15">
      <c r="A40" s="11">
        <v>6920225</v>
      </c>
      <c r="B40" s="13" t="s">
        <v>47</v>
      </c>
      <c r="C40" s="13" t="s">
        <v>48</v>
      </c>
      <c r="D40" s="13" t="s">
        <v>42</v>
      </c>
      <c r="E40" s="13" t="s">
        <v>11</v>
      </c>
      <c r="F40" s="24">
        <v>5900</v>
      </c>
      <c r="G40" s="59"/>
      <c r="H40" s="15">
        <f aca="true" t="shared" si="5" ref="H40:H45">F40*(100-G40)/100</f>
        <v>5900</v>
      </c>
      <c r="I40" s="38">
        <f>H40*2/12</f>
        <v>983.3333333333334</v>
      </c>
      <c r="J40" s="17">
        <f>(3*H40)+I40</f>
        <v>18683.333333333332</v>
      </c>
      <c r="K40" s="18">
        <f aca="true" t="shared" si="6" ref="K40:K45">IF((TRUNC(G40,2)-G40)=0,0,1)</f>
        <v>0</v>
      </c>
      <c r="L40" s="19"/>
    </row>
    <row r="41" spans="1:12" ht="15">
      <c r="A41" s="20">
        <v>6920225</v>
      </c>
      <c r="B41" s="22" t="s">
        <v>47</v>
      </c>
      <c r="C41" s="22" t="s">
        <v>48</v>
      </c>
      <c r="D41" s="22" t="s">
        <v>42</v>
      </c>
      <c r="E41" s="22" t="s">
        <v>11</v>
      </c>
      <c r="F41" s="24">
        <v>5900</v>
      </c>
      <c r="G41" s="59"/>
      <c r="H41" s="15">
        <f t="shared" si="5"/>
        <v>5900</v>
      </c>
      <c r="I41" s="38">
        <f aca="true" t="shared" si="7" ref="I41:I45">H41*2/12</f>
        <v>983.3333333333334</v>
      </c>
      <c r="J41" s="17">
        <f aca="true" t="shared" si="8" ref="J41:J45">(3*H41)+I41</f>
        <v>18683.333333333332</v>
      </c>
      <c r="K41" s="18">
        <f t="shared" si="6"/>
        <v>0</v>
      </c>
      <c r="L41" s="19"/>
    </row>
    <row r="42" spans="1:12" ht="15">
      <c r="A42" s="20">
        <v>6920225</v>
      </c>
      <c r="B42" s="22" t="s">
        <v>49</v>
      </c>
      <c r="C42" s="22" t="s">
        <v>50</v>
      </c>
      <c r="D42" s="22" t="s">
        <v>42</v>
      </c>
      <c r="E42" s="22" t="s">
        <v>11</v>
      </c>
      <c r="F42" s="24">
        <v>200</v>
      </c>
      <c r="G42" s="59"/>
      <c r="H42" s="15">
        <f t="shared" si="5"/>
        <v>200</v>
      </c>
      <c r="I42" s="38">
        <f t="shared" si="7"/>
        <v>33.333333333333336</v>
      </c>
      <c r="J42" s="17">
        <f t="shared" si="8"/>
        <v>633.3333333333334</v>
      </c>
      <c r="K42" s="18">
        <f t="shared" si="6"/>
        <v>0</v>
      </c>
      <c r="L42" s="19"/>
    </row>
    <row r="43" spans="1:12" ht="15">
      <c r="A43" s="20">
        <v>6920225</v>
      </c>
      <c r="B43" s="22" t="s">
        <v>49</v>
      </c>
      <c r="C43" s="22" t="s">
        <v>50</v>
      </c>
      <c r="D43" s="22" t="s">
        <v>42</v>
      </c>
      <c r="E43" s="22" t="s">
        <v>11</v>
      </c>
      <c r="F43" s="24">
        <v>200</v>
      </c>
      <c r="G43" s="59"/>
      <c r="H43" s="15">
        <f t="shared" si="5"/>
        <v>200</v>
      </c>
      <c r="I43" s="38">
        <f t="shared" si="7"/>
        <v>33.333333333333336</v>
      </c>
      <c r="J43" s="17">
        <f t="shared" si="8"/>
        <v>633.3333333333334</v>
      </c>
      <c r="K43" s="18">
        <f t="shared" si="6"/>
        <v>0</v>
      </c>
      <c r="L43" s="19"/>
    </row>
    <row r="44" spans="1:12" ht="15">
      <c r="A44" s="20">
        <v>6920225</v>
      </c>
      <c r="B44" s="22" t="s">
        <v>51</v>
      </c>
      <c r="C44" s="22" t="s">
        <v>52</v>
      </c>
      <c r="D44" s="22" t="s">
        <v>42</v>
      </c>
      <c r="E44" s="22" t="s">
        <v>34</v>
      </c>
      <c r="F44" s="14">
        <v>6600</v>
      </c>
      <c r="G44" s="59"/>
      <c r="H44" s="15">
        <f t="shared" si="5"/>
        <v>6600</v>
      </c>
      <c r="I44" s="38">
        <f t="shared" si="7"/>
        <v>1100</v>
      </c>
      <c r="J44" s="17">
        <f t="shared" si="8"/>
        <v>20900</v>
      </c>
      <c r="K44" s="18">
        <f t="shared" si="6"/>
        <v>0</v>
      </c>
      <c r="L44" s="19"/>
    </row>
    <row r="45" spans="1:12" ht="15.75" thickBot="1">
      <c r="A45" s="25">
        <v>6920225</v>
      </c>
      <c r="B45" s="26" t="s">
        <v>51</v>
      </c>
      <c r="C45" s="26" t="s">
        <v>52</v>
      </c>
      <c r="D45" s="27" t="s">
        <v>42</v>
      </c>
      <c r="E45" s="27" t="s">
        <v>34</v>
      </c>
      <c r="F45" s="29">
        <v>6600</v>
      </c>
      <c r="G45" s="60"/>
      <c r="H45" s="15">
        <f t="shared" si="5"/>
        <v>6600</v>
      </c>
      <c r="I45" s="38">
        <f t="shared" si="7"/>
        <v>1100</v>
      </c>
      <c r="J45" s="17">
        <f t="shared" si="8"/>
        <v>20900</v>
      </c>
      <c r="K45" s="18">
        <f t="shared" si="6"/>
        <v>0</v>
      </c>
      <c r="L45" s="19"/>
    </row>
    <row r="46" spans="1:12" ht="16.5" thickBot="1" thickTop="1">
      <c r="A46" s="32"/>
      <c r="B46" s="32"/>
      <c r="C46" s="32"/>
      <c r="D46" s="74" t="s">
        <v>53</v>
      </c>
      <c r="E46" s="75"/>
      <c r="F46" s="75"/>
      <c r="G46" s="75"/>
      <c r="H46" s="76"/>
      <c r="I46" s="40">
        <f>SUM(I40+I41+I42+I43+I44+I45)</f>
        <v>4233.333333333333</v>
      </c>
      <c r="J46" s="47"/>
      <c r="K46" s="19"/>
      <c r="L46" s="19"/>
    </row>
    <row r="47" spans="1:12" ht="16.5" thickBot="1" thickTop="1">
      <c r="A47" s="32"/>
      <c r="B47" s="32"/>
      <c r="C47" s="32"/>
      <c r="D47" s="77" t="s">
        <v>54</v>
      </c>
      <c r="E47" s="78"/>
      <c r="F47" s="78"/>
      <c r="G47" s="78"/>
      <c r="H47" s="33">
        <f>SUM(H40:H45)</f>
        <v>25400</v>
      </c>
      <c r="I47" s="79"/>
      <c r="J47" s="80"/>
      <c r="K47" s="19"/>
      <c r="L47" s="19"/>
    </row>
    <row r="48" spans="1:12" ht="16.5" thickBot="1" thickTop="1">
      <c r="A48" s="32"/>
      <c r="B48" s="32"/>
      <c r="C48" s="32"/>
      <c r="D48" s="65" t="s">
        <v>55</v>
      </c>
      <c r="E48" s="62"/>
      <c r="F48" s="62"/>
      <c r="G48" s="62"/>
      <c r="H48" s="69"/>
      <c r="I48" s="62"/>
      <c r="J48" s="34">
        <f>SUM(J40+J41+J42+J43+J44+J45)</f>
        <v>80433.33333333334</v>
      </c>
      <c r="K48" s="19"/>
      <c r="L48" s="19"/>
    </row>
    <row r="49" spans="1:12" ht="15.75" thickBot="1">
      <c r="A49" s="32"/>
      <c r="B49" s="32"/>
      <c r="C49" s="32"/>
      <c r="D49" s="48"/>
      <c r="E49" s="32"/>
      <c r="F49" s="32"/>
      <c r="G49" s="32"/>
      <c r="H49" s="49"/>
      <c r="I49" s="49"/>
      <c r="J49" s="50"/>
      <c r="K49" s="19"/>
      <c r="L49" s="19"/>
    </row>
    <row r="50" spans="1:12" ht="17.25" thickBot="1" thickTop="1">
      <c r="A50" s="32"/>
      <c r="B50" s="32"/>
      <c r="C50" s="32"/>
      <c r="D50" s="61" t="s">
        <v>56</v>
      </c>
      <c r="E50" s="62"/>
      <c r="F50" s="62"/>
      <c r="G50" s="62"/>
      <c r="H50" s="62"/>
      <c r="I50" s="62"/>
      <c r="J50" s="51">
        <f>J28+J36+J48</f>
        <v>418141.6666666666</v>
      </c>
      <c r="K50" s="19"/>
      <c r="L50" s="19"/>
    </row>
    <row r="51" spans="1:12" ht="15">
      <c r="A51" s="46"/>
      <c r="B51" s="46"/>
      <c r="C51" s="46"/>
      <c r="D51" s="46"/>
      <c r="E51" s="46"/>
      <c r="F51" s="46"/>
      <c r="G51" s="46"/>
      <c r="K51" s="19"/>
      <c r="L51" s="19"/>
    </row>
    <row r="52" spans="1:12" ht="19.5" thickBot="1">
      <c r="A52" s="4" t="s">
        <v>57</v>
      </c>
      <c r="B52" s="46"/>
      <c r="C52" s="46"/>
      <c r="D52" s="46"/>
      <c r="E52" s="46"/>
      <c r="F52" s="46"/>
      <c r="G52" s="46"/>
      <c r="K52" s="19"/>
      <c r="L52" s="19"/>
    </row>
    <row r="53" spans="1:12" s="10" customFormat="1" ht="108" customHeight="1" thickBot="1">
      <c r="A53" s="81" t="s">
        <v>58</v>
      </c>
      <c r="B53" s="71"/>
      <c r="C53" s="71"/>
      <c r="D53" s="71"/>
      <c r="E53" s="82"/>
      <c r="F53" s="52" t="s">
        <v>76</v>
      </c>
      <c r="G53" s="53"/>
      <c r="H53" s="54" t="s">
        <v>59</v>
      </c>
      <c r="I53" s="36" t="s">
        <v>61</v>
      </c>
      <c r="J53" s="55" t="s">
        <v>69</v>
      </c>
      <c r="K53" s="37"/>
      <c r="L53" s="37"/>
    </row>
    <row r="54" spans="1:12" ht="30.75" customHeight="1" thickBot="1" thickTop="1">
      <c r="A54" s="83"/>
      <c r="B54" s="69"/>
      <c r="C54" s="69"/>
      <c r="D54" s="69"/>
      <c r="E54" s="84"/>
      <c r="F54" s="56">
        <v>25.511</v>
      </c>
      <c r="G54" s="57"/>
      <c r="H54" s="94"/>
      <c r="I54" s="95"/>
      <c r="J54" s="51">
        <f>H54/F54+I54*3/F54</f>
        <v>0</v>
      </c>
      <c r="K54" s="18">
        <f>IF((TRUNC(H54,2)-H54)=0,0,1)</f>
        <v>0</v>
      </c>
      <c r="L54" s="18">
        <f>IF((TRUNC(I54,2)-I54)=0,0,1)</f>
        <v>0</v>
      </c>
    </row>
    <row r="55" spans="11:12" ht="15">
      <c r="K55" s="19"/>
      <c r="L55" s="19"/>
    </row>
    <row r="56" spans="11:12" ht="15">
      <c r="K56" s="19"/>
      <c r="L56" s="19"/>
    </row>
    <row r="57" spans="11:12" ht="15.75" thickBot="1">
      <c r="K57" s="19"/>
      <c r="L57" s="19"/>
    </row>
    <row r="58" spans="1:12" ht="67.5" customHeight="1" thickBot="1" thickTop="1">
      <c r="A58" s="85" t="s">
        <v>60</v>
      </c>
      <c r="B58" s="86"/>
      <c r="C58" s="86"/>
      <c r="D58" s="86"/>
      <c r="E58" s="86"/>
      <c r="F58" s="86"/>
      <c r="G58" s="86"/>
      <c r="H58" s="86"/>
      <c r="I58" s="86"/>
      <c r="J58" s="58">
        <f>IF(K58=0,SUM(J50,J54),"CHYBA!!!")</f>
        <v>418141.6666666666</v>
      </c>
      <c r="K58" s="19">
        <f>SUM(K5:K26,K32:K33,K40:K45,K54,L54)</f>
        <v>0</v>
      </c>
      <c r="L58" s="19"/>
    </row>
    <row r="59" spans="6:10" ht="18.75" customHeight="1" thickTop="1">
      <c r="F59" s="93" t="str">
        <f>IF(K58=0,"","Bylo zadáno více než povolený počet 2 desetinných míst v  "&amp;K58&amp;" buňkách")</f>
        <v/>
      </c>
      <c r="G59" s="93"/>
      <c r="H59" s="93"/>
      <c r="I59" s="93"/>
      <c r="J59" s="93"/>
    </row>
    <row r="60" ht="12.75" customHeight="1"/>
    <row r="61" spans="1:10" ht="12.75" customHeight="1">
      <c r="A61" s="89" t="s">
        <v>73</v>
      </c>
      <c r="B61" s="88"/>
      <c r="C61" s="88"/>
      <c r="D61" s="88"/>
      <c r="E61" s="88"/>
      <c r="F61" s="88"/>
      <c r="G61" s="88"/>
      <c r="H61" s="88"/>
      <c r="I61" s="88"/>
      <c r="J61" s="88"/>
    </row>
    <row r="62" spans="1:10" ht="12.7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</row>
    <row r="63" spans="1:10" ht="12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ht="15">
      <c r="A64" s="87" t="s">
        <v>72</v>
      </c>
      <c r="B64" s="88"/>
      <c r="C64" s="88"/>
      <c r="D64" s="88"/>
      <c r="E64" s="88"/>
      <c r="F64" s="88"/>
      <c r="G64" s="88"/>
      <c r="H64" s="88"/>
      <c r="I64" s="88"/>
      <c r="J64" s="88"/>
    </row>
    <row r="65" spans="1:10" ht="15">
      <c r="A65" s="88"/>
      <c r="B65" s="88"/>
      <c r="C65" s="88"/>
      <c r="D65" s="88"/>
      <c r="E65" s="88"/>
      <c r="F65" s="88"/>
      <c r="G65" s="88"/>
      <c r="H65" s="88"/>
      <c r="I65" s="88"/>
      <c r="J65" s="88"/>
    </row>
    <row r="66" spans="1:10" ht="27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</row>
    <row r="67" spans="1:10" ht="15">
      <c r="A67" s="89" t="s">
        <v>74</v>
      </c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5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5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5">
      <c r="A70" s="89" t="s">
        <v>75</v>
      </c>
      <c r="B70" s="91"/>
      <c r="C70" s="91"/>
      <c r="D70" s="91"/>
      <c r="E70" s="91"/>
      <c r="F70" s="91"/>
      <c r="G70" s="91"/>
      <c r="H70" s="91"/>
      <c r="I70" s="91"/>
      <c r="J70" s="91"/>
    </row>
    <row r="71" spans="1:10" ht="19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</row>
  </sheetData>
  <sheetProtection password="CC06" sheet="1" objects="1" scenarios="1" selectLockedCells="1"/>
  <mergeCells count="19">
    <mergeCell ref="A53:E54"/>
    <mergeCell ref="A58:I58"/>
    <mergeCell ref="A64:J66"/>
    <mergeCell ref="A67:J69"/>
    <mergeCell ref="A70:J71"/>
    <mergeCell ref="A61:J63"/>
    <mergeCell ref="F59:J59"/>
    <mergeCell ref="D50:I50"/>
    <mergeCell ref="A1:C1"/>
    <mergeCell ref="D27:G27"/>
    <mergeCell ref="I27:J27"/>
    <mergeCell ref="D28:I28"/>
    <mergeCell ref="D34:H34"/>
    <mergeCell ref="I35:J35"/>
    <mergeCell ref="D36:I36"/>
    <mergeCell ref="D46:H46"/>
    <mergeCell ref="D47:G47"/>
    <mergeCell ref="I47:J47"/>
    <mergeCell ref="D48:I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Puchmeltr Petr</dc:creator>
  <cp:keywords/>
  <dc:description/>
  <cp:lastModifiedBy>Kalvachová Naděžda</cp:lastModifiedBy>
  <dcterms:created xsi:type="dcterms:W3CDTF">2016-12-01T08:16:42Z</dcterms:created>
  <dcterms:modified xsi:type="dcterms:W3CDTF">2016-12-13T08:28:36Z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653129457</vt:i4>
  </property>
  <property fmtid="{D5CDD505-2E9C-101B-9397-08002B2CF9AE}" pid="3" name="_NewReviewCycle">
    <vt:lpwstr/>
  </property>
  <property fmtid="{D5CDD505-2E9C-101B-9397-08002B2CF9AE}" pid="4" name="_EmailSubject">
    <vt:lpwstr>Příloha č. 1 návrhu smlouvy - Specifikace podpory a služeb.xlsx</vt:lpwstr>
  </property>
  <property fmtid="{D5CDD505-2E9C-101B-9397-08002B2CF9AE}" pid="5" name="_AuthorEmail">
    <vt:lpwstr>Martin.Hanus@cnb.cz</vt:lpwstr>
  </property>
  <property fmtid="{D5CDD505-2E9C-101B-9397-08002B2CF9AE}" pid="6" name="_AuthorEmailDisplayName">
    <vt:lpwstr>Hanuš Martin</vt:lpwstr>
  </property>
  <property fmtid="{D5CDD505-2E9C-101B-9397-08002B2CF9AE}" pid="7" name="_PreviousAdHocReviewCycleID">
    <vt:i4>1550837665</vt:i4>
  </property>
  <property fmtid="{D5CDD505-2E9C-101B-9397-08002B2CF9AE}" pid="8" name="_ReviewingToolsShownOnce">
    <vt:lpwstr/>
  </property>
</Properties>
</file>