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7160" windowHeight="13230" activeTab="0"/>
  </bookViews>
  <sheets>
    <sheet name="REKAPITULACE" sheetId="2" r:id="rId1"/>
    <sheet name="VRN" sheetId="3" r:id="rId2"/>
    <sheet name="HSV, PSV" sheetId="1" r:id="rId3"/>
    <sheet name="ZTI" sheetId="4" r:id="rId4"/>
    <sheet name="ÚT" sheetId="13" r:id="rId5"/>
    <sheet name="Tlak.vzduch" sheetId="12" r:id="rId6"/>
    <sheet name="SILNOPROUD" sheetId="5" r:id="rId7"/>
    <sheet name="SLABOPROUD" sheetId="6" r:id="rId8"/>
    <sheet name="VZT" sheetId="9" r:id="rId9"/>
    <sheet name="Chlazení" sheetId="10" r:id="rId10"/>
    <sheet name="MaR pro chlazení" sheetId="15" r:id="rId11"/>
  </sheets>
  <definedNames>
    <definedName name="_xlnm.Print_Area" localSheetId="9">'Chlazení'!$A$2:$Q$26</definedName>
    <definedName name="_xlnm.Print_Area" localSheetId="10">'MaR pro chlazení'!$A$2:$Q$44</definedName>
    <definedName name="_xlnm.Print_Area" localSheetId="0">'REKAPITULACE'!$A$1:$F$28</definedName>
    <definedName name="_xlnm.Print_Area" localSheetId="7">'SLABOPROUD'!$B$2:$R$32</definedName>
    <definedName name="_xlnm.Print_Area" localSheetId="5">'Tlak.vzduch'!$B$2:$Q$21</definedName>
    <definedName name="_xlnm.Print_Area" localSheetId="4">'ÚT'!$B$2:$R$24</definedName>
    <definedName name="_xlnm.Print_Area" localSheetId="1">'VRN'!$A$1:$I$28</definedName>
    <definedName name="_xlnm.Print_Area" localSheetId="8">'VZT'!$B$2:$R$39</definedName>
    <definedName name="_xlnm.Print_Area" localSheetId="3">'ZTI'!$B$2:$R$28</definedName>
  </definedNames>
  <calcPr calcId="145621"/>
</workbook>
</file>

<file path=xl/sharedStrings.xml><?xml version="1.0" encoding="utf-8"?>
<sst xmlns="http://schemas.openxmlformats.org/spreadsheetml/2006/main" count="1467" uniqueCount="488">
  <si>
    <t>O</t>
  </si>
  <si>
    <t>ČP</t>
  </si>
  <si>
    <t>Typ položky</t>
  </si>
  <si>
    <t>Kód položky</t>
  </si>
  <si>
    <t>Popis</t>
  </si>
  <si>
    <t>MJ</t>
  </si>
  <si>
    <t>Množství</t>
  </si>
  <si>
    <t>J. cena indexovaná</t>
  </si>
  <si>
    <t>Celková cena</t>
  </si>
  <si>
    <t xml:space="preserve"> </t>
  </si>
  <si>
    <t>D</t>
  </si>
  <si>
    <t>HSV</t>
  </si>
  <si>
    <t>Práce a dodávky HSV</t>
  </si>
  <si>
    <t>6</t>
  </si>
  <si>
    <t>Úpravy povrchů, podlahy a osazování výplní</t>
  </si>
  <si>
    <t>K</t>
  </si>
  <si>
    <t>612-00001R</t>
  </si>
  <si>
    <t xml:space="preserve">Opravy vnitřních omítek a podlah po bourání konstrukcí (doplnění konstrukcí po rušených průvrtech a elektrokrabicích, doplnění skladby podlah v místech bouraných příček) </t>
  </si>
  <si>
    <t>kpl</t>
  </si>
  <si>
    <t>9</t>
  </si>
  <si>
    <t>Ostatní konstrukce a práce, bourání</t>
  </si>
  <si>
    <t>952-00001R</t>
  </si>
  <si>
    <t>Vyčištění budov bytové a občanské výstavby při výšce podlaží do 4 m</t>
  </si>
  <si>
    <t>962-00001R</t>
  </si>
  <si>
    <t>Odstranění montované příčky vč. posuvných dveří (mč. 213)</t>
  </si>
  <si>
    <t>m2</t>
  </si>
  <si>
    <t>962-00002R</t>
  </si>
  <si>
    <t>Bourání příček z cihel pálených na MVC tl do 100 mm</t>
  </si>
  <si>
    <t>962-00003R</t>
  </si>
  <si>
    <t>Bourání příček z cihel pálených na MVC tl do 150 mm</t>
  </si>
  <si>
    <t>962-00004R</t>
  </si>
  <si>
    <t>Bourání zdiva z cihel pálených nebo vápenopískových na MV nebo MVC přes 1 m3</t>
  </si>
  <si>
    <t>m3</t>
  </si>
  <si>
    <t>965-00001R</t>
  </si>
  <si>
    <t>Vybourání el. zásuvkových podlahových krabic</t>
  </si>
  <si>
    <t>ks</t>
  </si>
  <si>
    <t>Bourání podlah z dlaždic keramických vč. soklíků</t>
  </si>
  <si>
    <t>968-00001R</t>
  </si>
  <si>
    <t>Demontáž stávajících vertikálních látkových žaluzií vč. pojezdů, ekologická likvidace</t>
  </si>
  <si>
    <t>968072002R</t>
  </si>
  <si>
    <t>Demontáž interiérové systémové příčky s posuvnými dveřmi mezi mč. 201 a 213 a její ekologická likvidace</t>
  </si>
  <si>
    <t>Vybourání kovových dveřních zárubní pl do 2 m2</t>
  </si>
  <si>
    <t>968-00004R</t>
  </si>
  <si>
    <t>Demontáž celoprosklených dveří mezi mč. 201 a 210 s nadsvětlíkem z Al profilů a jejich ekologická likvidace</t>
  </si>
  <si>
    <t>Jádrové vrty diamantovými korunkami do D 50 mm do stavebních materiálů</t>
  </si>
  <si>
    <t>m</t>
  </si>
  <si>
    <t>Jádrové vrty diamantovými korunkami do D 70 mm do stavebních materiálů</t>
  </si>
  <si>
    <t>997</t>
  </si>
  <si>
    <t>Přesun sutě</t>
  </si>
  <si>
    <t>997-00001R</t>
  </si>
  <si>
    <t>998</t>
  </si>
  <si>
    <t>Přesun hmot</t>
  </si>
  <si>
    <t>998-00001R</t>
  </si>
  <si>
    <t>PSV</t>
  </si>
  <si>
    <t>Práce a dodávky PSV</t>
  </si>
  <si>
    <t>763</t>
  </si>
  <si>
    <t>Konstrukce suché výstavby</t>
  </si>
  <si>
    <t>763-00001R</t>
  </si>
  <si>
    <t>SDK opláštění svislého VZT potrubí v rozích místností 210 a 211</t>
  </si>
  <si>
    <t>763-00002R</t>
  </si>
  <si>
    <t>SDK příčka tl.100, tvořící nadpraží nad posuvnými dveřmi (mč. 210)</t>
  </si>
  <si>
    <t>SDK příčka s funkcí akustického absorbéru vč. řešení všech detailů (průchod dopravníku mincí)</t>
  </si>
  <si>
    <t>SDK příčka tl. 100 mm</t>
  </si>
  <si>
    <t>Odstranění stávajících akustických obkladů stěn FEAL a zákrytů odtah. VZT potrubí, ekologická likvidace</t>
  </si>
  <si>
    <t>SDK akustické absorbéry/obklady stěn, vč. řešení všech detailů</t>
  </si>
  <si>
    <t>Odstranění rastrového podhledu vč. svítidel, ekologická likvidace</t>
  </si>
  <si>
    <t>Akustický podhled rastrový 600/600 s akustickými minerálními výplněmi, doplněnými o vloženou izolaci z minerální vaty, vč. řešení všech detailů</t>
  </si>
  <si>
    <t>Rastrový podhled s minerálními výplněmi 600/600</t>
  </si>
  <si>
    <t>Přesun hmot sádrokartonové konstrukce</t>
  </si>
  <si>
    <t>766</t>
  </si>
  <si>
    <t>Konstrukce truhlářské</t>
  </si>
  <si>
    <t>kus</t>
  </si>
  <si>
    <t>Vyvěšení dřevěných křídel dveří pl do 2 m2 vč. odvozu a ekologické likvidace</t>
  </si>
  <si>
    <t>Přesun hmot pro konstrukce truhlářské</t>
  </si>
  <si>
    <t>767</t>
  </si>
  <si>
    <t>Konstrukce zámečnické</t>
  </si>
  <si>
    <t>Demontáž ochranných svodidel ke zpětnému použití, vč. veškeré manipulace a skladování</t>
  </si>
  <si>
    <t>Dodávka a montáž ochranných svodidel - nové, shodné provedení s demontovaným</t>
  </si>
  <si>
    <t>Zpětná montáž demontovaných ochranných svodidel, vč. potřebných úprav</t>
  </si>
  <si>
    <t xml:space="preserve">D+M elektromotoricky posuvné dveře z Al profilů montované z boku na otvor 1900/2100 v SDK akustické příčce, akustické vícevrstvé zasklení, musí být elektronicky zabezpečeno, aby vždy byly otevřeny pouze jedny dveře  </t>
  </si>
  <si>
    <t>D+M prosklená stěna z Al profilů 3450/2200mm s elektomotoricky posuvnými dveřmi 1500/2100mm, akustické vícevrstvé zasklení, vč. pohonu a ovládánía a bezpečnostního otvírání - čtečka karet</t>
  </si>
  <si>
    <t>Vyvěšení nebo zavěšení kovových křídel dveří do 2 m2</t>
  </si>
  <si>
    <t>D+M okno s pevným zasklením - akustické vícevrstvé, rám z Al profilů</t>
  </si>
  <si>
    <t>Přesun hmot pro zámečnické konstrukce</t>
  </si>
  <si>
    <t>771</t>
  </si>
  <si>
    <t>Podlahy z dlaždic</t>
  </si>
  <si>
    <t>Montáž soklíků - doplnění stávajícího</t>
  </si>
  <si>
    <t>Demontáž soklíků z dlaždic keramických (mč. 207)</t>
  </si>
  <si>
    <t>Přesun hmot pro podlahy z dlaždic</t>
  </si>
  <si>
    <t>776</t>
  </si>
  <si>
    <t>Podlahy povlakové</t>
  </si>
  <si>
    <t>7762-0001R</t>
  </si>
  <si>
    <t>D+M PVC podlahové krytiny vč. úpravy podkladu - přestěrkování stávající dlažby, řešení pokládky PVC krytiny na stávající ocelové poklopy a obvodového soklu</t>
  </si>
  <si>
    <t>776201811</t>
  </si>
  <si>
    <t>Demontáž lepených povlakových podlah vč. soklíků</t>
  </si>
  <si>
    <t>Přesun hmot pro podlahy povlakové</t>
  </si>
  <si>
    <t>777</t>
  </si>
  <si>
    <t>Podlahy lité</t>
  </si>
  <si>
    <t>Příprava a vyrovnání podkladu  - mechanické očištění, penetrace, samonivelační stěrka</t>
  </si>
  <si>
    <t>Přesun hmot pro podlahy lité v objektech</t>
  </si>
  <si>
    <t>784</t>
  </si>
  <si>
    <t>Dokončovací práce - malby a tapety</t>
  </si>
  <si>
    <t xml:space="preserve">Dvojnásobné malby vč. přípravy / vyspravení podkladu, odstín lomená bílá </t>
  </si>
  <si>
    <t>786</t>
  </si>
  <si>
    <t>Dokončovací práce - čalounické úpravy</t>
  </si>
  <si>
    <t>D+M lamelové žaluzie vertikální textilní s manuálním ovládáním 3 ks (výška: 2900 mm, šířky: 4580, 3675 a 4400 mm)</t>
  </si>
  <si>
    <t>Přesun hmot pro čalounické úpravy</t>
  </si>
  <si>
    <t>Stavba:</t>
  </si>
  <si>
    <t>Místo:</t>
  </si>
  <si>
    <t>Datum:</t>
  </si>
  <si>
    <t>Objednavatel:</t>
  </si>
  <si>
    <t>Česká Národní Banka</t>
  </si>
  <si>
    <t>Projektant:</t>
  </si>
  <si>
    <t>Ing. arch Michal Vondra</t>
  </si>
  <si>
    <t>Zhotovitel:</t>
  </si>
  <si>
    <t>Zpracovatel:</t>
  </si>
  <si>
    <t xml:space="preserve">    721 - Zdravotechnika - vnitřní kanalizace</t>
  </si>
  <si>
    <t xml:space="preserve">    722 - Zdravotechnika - vnitřní vodovod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</si>
  <si>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</si>
  <si>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</si>
  <si>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</si>
  <si>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</si>
  <si>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>DPH</t>
  </si>
  <si>
    <t>PČ</t>
  </si>
  <si>
    <t>Typ</t>
  </si>
  <si>
    <t>Kód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</si>
  <si>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</si>
  <si>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</si>
  <si>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</si>
  <si>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</si>
  <si>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</si>
  <si>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</si>
  <si>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</si>
  <si>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</si>
  <si>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</si>
  <si>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1</t>
  </si>
  <si>
    <t>ROZPOCET</t>
  </si>
  <si>
    <t>základní</t>
  </si>
  <si>
    <t>2</t>
  </si>
  <si>
    <t>16</t>
  </si>
  <si>
    <t>Zkouška těsnosti vodovodního potrubí závitového do DN 50</t>
  </si>
  <si>
    <t>M</t>
  </si>
  <si>
    <t>32</t>
  </si>
  <si>
    <t>733 001</t>
  </si>
  <si>
    <t>Demontáž potrubí ocelového závitového do DN 32</t>
  </si>
  <si>
    <t>Odřezání potrubí vč, zazátkování 2 ks</t>
  </si>
  <si>
    <t>kpl.</t>
  </si>
  <si>
    <t>Demontáž vzduchotechnického potrubí pozink čtyřhranného průřezu do 0,07 m2</t>
  </si>
  <si>
    <t xml:space="preserve">Demontáž stávajícíh anemostatů do podhledu 625/625 včetně plenum boxů </t>
  </si>
  <si>
    <t>Vyvěšení stávajícího potrubí ohebného izol minerální vatou z Al laminátu D do 300 mm ke stropní konstrukci</t>
  </si>
  <si>
    <t>Montáž vzduchotechnického potrubí pozink čtyřhranného průřezu do 0,280 m2</t>
  </si>
  <si>
    <t>dodávka čtyřhranného potrubí pozink 250/300 dl.1000, ukončeno zaslepením, s bočním vývodem 200/800 dl.cca 150 na straně 300, pro osazení výústky</t>
  </si>
  <si>
    <t>dodávka výústka komfortní jednořadá vertikální 200/800, RAL9010 včetně regulační klapky R1</t>
  </si>
  <si>
    <t>dodávka čtyřhranného potrubí pozink 250/300 dl.1000, s bočním vývodem 100/800 dl.150 na straně 300</t>
  </si>
  <si>
    <t xml:space="preserve">dodávka čtyřhranného potrubí pozink oblouk 90st.100/800 </t>
  </si>
  <si>
    <t>dodávka čtyřhranného potrubí pozink 100/800 dl.cca 300, pro osazení výústky</t>
  </si>
  <si>
    <t>dodávka výústka komfortní jednořadá vertikální 100/800, RAL9010 včetně regulační klapky R1</t>
  </si>
  <si>
    <t>dodávka dodávka čtyřhranného potrubí pozink přechod potrubí 300/250 - 300/150 dl.</t>
  </si>
  <si>
    <t>dodávka čtyřhranného tlumiče hluku 300/150 dl.1000</t>
  </si>
  <si>
    <t>dodávka čtyřhranného potrubí pozink 150/300 dl.600, ukončeno zaslepením, s bočním vývodem 200/400 dl.cca 500 na straně 300, pro osazení výústky</t>
  </si>
  <si>
    <t>dodávka výústka komfortní jednořadá vertikální 200/400, RAL9010 včetně regulační klapky R1</t>
  </si>
  <si>
    <t>Mtž potrubí ohebného izol minerální vatou z Al laminátu D do 300 mm</t>
  </si>
  <si>
    <t xml:space="preserve">dodávka potrubí ohebného ø 250 vč. Izolace </t>
  </si>
  <si>
    <t xml:space="preserve">dodávka potrubí ohebného ø 100 bez izolace </t>
  </si>
  <si>
    <t>dodávka příruby pro napojení ohebného portubí ø 250 na hranaté potrubí</t>
  </si>
  <si>
    <t>Mtž anemostatu vč. plenum boxu do rastr.podhledu 600/600, kotvení boxu do stropní konstrukce</t>
  </si>
  <si>
    <t>dodávka vířivý anemostat s pevnými kamelami RAL9010, do rastr.podhledu 600/600 vč. přívodního plenum boxu s horizontálním připojením a reg.klapkou.</t>
  </si>
  <si>
    <t>Montáž vzduchotechnického potrubí pozink kruhového D do 300mm</t>
  </si>
  <si>
    <t>dodávka vzduchotechnického potrubí pozink kruhového Spiro D100</t>
  </si>
  <si>
    <t xml:space="preserve">D+M stropního radiálního ventilátoru EBB 250 NS, IP44 s filtrem </t>
  </si>
  <si>
    <t>Stavební úpravy počítárny mincí ČNB - pobočka Brno</t>
  </si>
  <si>
    <t>CENOVÁ TABULKA - VZT</t>
  </si>
  <si>
    <t>VZT</t>
  </si>
  <si>
    <t>751-0001R</t>
  </si>
  <si>
    <t>751-0002R</t>
  </si>
  <si>
    <t>751-0003R</t>
  </si>
  <si>
    <t>751-0004R</t>
  </si>
  <si>
    <t>751-0005R</t>
  </si>
  <si>
    <t>751-0006R</t>
  </si>
  <si>
    <t>751-0007R</t>
  </si>
  <si>
    <t>751-0008R</t>
  </si>
  <si>
    <t>751-0009R</t>
  </si>
  <si>
    <t>751-0010R</t>
  </si>
  <si>
    <t>735 001</t>
  </si>
  <si>
    <t>715001</t>
  </si>
  <si>
    <t>715002</t>
  </si>
  <si>
    <t>715003</t>
  </si>
  <si>
    <t>715004</t>
  </si>
  <si>
    <t>715005</t>
  </si>
  <si>
    <t>715006</t>
  </si>
  <si>
    <t>715007</t>
  </si>
  <si>
    <t>715008</t>
  </si>
  <si>
    <t>715009</t>
  </si>
  <si>
    <t>715010</t>
  </si>
  <si>
    <t>715011</t>
  </si>
  <si>
    <t>715012</t>
  </si>
  <si>
    <t>715013</t>
  </si>
  <si>
    <t>715014</t>
  </si>
  <si>
    <t>715015</t>
  </si>
  <si>
    <t>Chlazení</t>
  </si>
  <si>
    <t>Univerzální modul, 8 I/O bodů</t>
  </si>
  <si>
    <t>Modul rozhraní P-Bus 1.2A, pojistka 10A</t>
  </si>
  <si>
    <t>Výměna ovladacího pohonu na chlazení</t>
  </si>
  <si>
    <t>KABEL CYKY-J  3 x 1.5          /C/</t>
  </si>
  <si>
    <t>KABEL CYKY-J  5 x 1.5          /C/</t>
  </si>
  <si>
    <t>KABEL J-Y/ST/Y   3 X 2 X 0.8 šedý</t>
  </si>
  <si>
    <t>KABEL JYTY-O  2 x 1           /D/</t>
  </si>
  <si>
    <t>Krabice odbočná elektroinstalační</t>
  </si>
  <si>
    <t>Podružný materiál</t>
  </si>
  <si>
    <t>Tuhá elektroinstalační trubka 1520</t>
  </si>
  <si>
    <t>Lišta vkládací LV 24x22</t>
  </si>
  <si>
    <t>Zpracování aplikačního software pro IRC regulaci</t>
  </si>
  <si>
    <t>Zpracování aplikačního software pro centrálu</t>
  </si>
  <si>
    <t>Koordinace prací se souvisejícími profesemi</t>
  </si>
  <si>
    <t xml:space="preserve">Uvedení do provozu grafické centrály </t>
  </si>
  <si>
    <t>Zaškolení obsluhy</t>
  </si>
  <si>
    <t>Komplexní zkoušky systému MaR</t>
  </si>
  <si>
    <t xml:space="preserve">Zpracování návodů pro obsluhu - součást uvedení do provozu </t>
  </si>
  <si>
    <t>Výrobní dokumentace a SS</t>
  </si>
  <si>
    <t xml:space="preserve">Revize </t>
  </si>
  <si>
    <t>Přesun materiálu v místě stavby</t>
  </si>
  <si>
    <t>Měření a regulace</t>
  </si>
  <si>
    <t xml:space="preserve">    733 - Tlakový vzduch - potrubí</t>
  </si>
  <si>
    <t>Demontáž potrubí Cu Supersan DN15 x 1, polotvrdé pro zpětné použití</t>
  </si>
  <si>
    <t>Mtž potrubí Cu Supersan DN15 x 1, polotvrdé, lisované 40% tvar, včetně závěsů</t>
  </si>
  <si>
    <t xml:space="preserve">dodávka potrubí Cu Supersan DN15 x 1, polotvrdé, lisované 40% tvar, včetně závěsů </t>
  </si>
  <si>
    <t>dodávka kulový kohout DN15</t>
  </si>
  <si>
    <t>Vyčištění potrubí, tlaková zkouška</t>
  </si>
  <si>
    <t>CENOVÁ TABULKA - Tlakový vzduch</t>
  </si>
  <si>
    <t>Stavební přípomoce</t>
  </si>
  <si>
    <t>Tlakový vzduch - potrubí</t>
  </si>
  <si>
    <t>735 002</t>
  </si>
  <si>
    <t>733 002</t>
  </si>
  <si>
    <t>733 003</t>
  </si>
  <si>
    <t>733 001R</t>
  </si>
  <si>
    <t>733 002R</t>
  </si>
  <si>
    <t>733 003R</t>
  </si>
  <si>
    <t>733 004R</t>
  </si>
  <si>
    <t>733 005R</t>
  </si>
  <si>
    <t>733 006R</t>
  </si>
  <si>
    <t>MONTÁŽNÍ MATERIÁL</t>
  </si>
  <si>
    <t>1.</t>
  </si>
  <si>
    <t>MONTÁŽNÍ PRÁCE</t>
  </si>
  <si>
    <t>SOFTWARE</t>
  </si>
  <si>
    <t>UVEDENÍ DO PROVOZU</t>
  </si>
  <si>
    <t>2.</t>
  </si>
  <si>
    <t>Ústřední vytápění</t>
  </si>
  <si>
    <t>Vypuštění větve topení, následné napuštění a zkouška těsnosti</t>
  </si>
  <si>
    <t>Budou použity stávající armatury</t>
  </si>
  <si>
    <t>Demontáž otopného tělesa článkového Kalor</t>
  </si>
  <si>
    <t>spojení 2ks demontovaných těles Kalor 9 článků do jednoho 18 článků, zpětné zavěšení na původní místo</t>
  </si>
  <si>
    <t>CENOVÁ TABULKA - Ústřední vytápění</t>
  </si>
  <si>
    <t xml:space="preserve">    73 - Ústřední vytápění</t>
  </si>
  <si>
    <t>stavební přípomoce</t>
  </si>
  <si>
    <t>Vnitrostaveništní doprava suti a vybouraných hmot ručně, odvoz a uložení na skládku vč. poplatku za skládku</t>
  </si>
  <si>
    <t>Celkem bez DPH</t>
  </si>
  <si>
    <t>Celkem vč. DPH</t>
  </si>
  <si>
    <t>Rooseveltova č.p. 419 a Sukova č.p. 576, Brno</t>
  </si>
  <si>
    <t>7/2018</t>
  </si>
  <si>
    <t>Silnoproudé instalace</t>
  </si>
  <si>
    <t>Úpravy rozvaděče R2-P</t>
  </si>
  <si>
    <t>dodávky a montáž</t>
  </si>
  <si>
    <t>Rozvaděč R2-TP</t>
  </si>
  <si>
    <t>3.</t>
  </si>
  <si>
    <t>A - svítidlo LED 2800 lm, 4000 K, 37W, předřadník DALI, IP20, zapuštěné do rastru vč. držáků</t>
  </si>
  <si>
    <t>4.</t>
  </si>
  <si>
    <t>Řídící jednotka DALI, 3xovl. panel, 3xmultisenzor, 2xcontrol, oživení, prog. dle nab.</t>
  </si>
  <si>
    <t>5.</t>
  </si>
  <si>
    <t>AA - svítidlo LED 2800 lm, 4000 K, 37W, IP20, zapuštěné do rastru vč. držáků</t>
  </si>
  <si>
    <t>6.</t>
  </si>
  <si>
    <t>B - svítidlo LED 2250 lm, 4000 K, 25W, IP42, downlight D200/100</t>
  </si>
  <si>
    <t>7.</t>
  </si>
  <si>
    <t>C - svítidlo LED 3500 lm, 4000 K, 41W, IP20, 1207</t>
  </si>
  <si>
    <t>8.</t>
  </si>
  <si>
    <t>9.</t>
  </si>
  <si>
    <t>N - svítidlo nouzové, 8W, 1hod, IP42</t>
  </si>
  <si>
    <t>10.</t>
  </si>
  <si>
    <t xml:space="preserve">Spínač č. 1 </t>
  </si>
  <si>
    <t>11.</t>
  </si>
  <si>
    <t>Spínač č. 1 se signalizační doutnavkou</t>
  </si>
  <si>
    <t>12.</t>
  </si>
  <si>
    <t>13.</t>
  </si>
  <si>
    <t>Spínač č. 6</t>
  </si>
  <si>
    <t>14.</t>
  </si>
  <si>
    <t>Krabice přístrojová</t>
  </si>
  <si>
    <t>15.</t>
  </si>
  <si>
    <t>Krabice odbočná</t>
  </si>
  <si>
    <t>16.</t>
  </si>
  <si>
    <t>17.</t>
  </si>
  <si>
    <t>18.</t>
  </si>
  <si>
    <t>Kabel CYKY 5Jx10mm2</t>
  </si>
  <si>
    <t>bm</t>
  </si>
  <si>
    <t>19.</t>
  </si>
  <si>
    <t>Kabel CYKY 5Jx6mm2</t>
  </si>
  <si>
    <t>20.</t>
  </si>
  <si>
    <t>21.</t>
  </si>
  <si>
    <t>Kabel CYKY 5Jx2,5mm2</t>
  </si>
  <si>
    <t>Kabel CYKY 5Jx1,5mm2</t>
  </si>
  <si>
    <t>22.</t>
  </si>
  <si>
    <t>Kabel CYKY 2Ox1,5mm2</t>
  </si>
  <si>
    <t>23.</t>
  </si>
  <si>
    <t>Kabel CYKY 3Ox1,5mm2</t>
  </si>
  <si>
    <t>24.</t>
  </si>
  <si>
    <t>25.</t>
  </si>
  <si>
    <t>Kabel CYKY 3Jx1,5mm2</t>
  </si>
  <si>
    <t>26.</t>
  </si>
  <si>
    <t>Kabel CYKY 7Jx1,5mm2</t>
  </si>
  <si>
    <t>27.</t>
  </si>
  <si>
    <t>Kabel CYKY 3Jx2,5mm2</t>
  </si>
  <si>
    <t>28.</t>
  </si>
  <si>
    <t>29.</t>
  </si>
  <si>
    <t>Vodič CY zel.-žlutý 6mm2</t>
  </si>
  <si>
    <t>Vodič CY zel.-žlutý 10mm2</t>
  </si>
  <si>
    <t>30.</t>
  </si>
  <si>
    <t>Kabel žlab drátěný 60x60</t>
  </si>
  <si>
    <t>31.</t>
  </si>
  <si>
    <t>Ucpávka protipožár, tl. 30 cm vč.mat. certifik</t>
  </si>
  <si>
    <t>32.</t>
  </si>
  <si>
    <t>33.</t>
  </si>
  <si>
    <t>Úpravy stávajících rozvodů vyvolané dispozičními změnami - HZS</t>
  </si>
  <si>
    <t>h</t>
  </si>
  <si>
    <t>Demontáž stávajícího osvětlení a napájení stáv. technologie vč likvidace - HZS</t>
  </si>
  <si>
    <t>34.</t>
  </si>
  <si>
    <t>Výchozí revize elektro</t>
  </si>
  <si>
    <t>CENOVÁ TABULKA - Silnoproud</t>
  </si>
  <si>
    <t>35.</t>
  </si>
  <si>
    <t>Elektroinstalace - silnoproud</t>
  </si>
  <si>
    <t>Elektroinstalace - slaboproud</t>
  </si>
  <si>
    <t>VRN</t>
  </si>
  <si>
    <t>D+M potrubí HT připojovací, podvěšeno pod stropem               DN 50 x 1,8</t>
  </si>
  <si>
    <t>D+M potrubí HT odpadní svislé  DN 50 x 1,8</t>
  </si>
  <si>
    <t>Připojení kuchyňského jednoduchého dřezu na odpad bez dodávky sifonu</t>
  </si>
  <si>
    <t>Zkouška těsnosti kanalizačního potrubí</t>
  </si>
  <si>
    <t>D+M Potrubí z plastů  PN 16, DN 20</t>
  </si>
  <si>
    <t>D+M Izolace potrubí Tubex 20 x 10 mm</t>
  </si>
  <si>
    <t>D+M rohových ventilů DN20</t>
  </si>
  <si>
    <t>Montáž a připojení vodovodní dřezové stojánkové baterie bez dodávky baterie</t>
  </si>
  <si>
    <t>721-00001</t>
  </si>
  <si>
    <t>721-00002</t>
  </si>
  <si>
    <t>721-00003</t>
  </si>
  <si>
    <t>721-00004</t>
  </si>
  <si>
    <t>722-00001</t>
  </si>
  <si>
    <t>722-00002</t>
  </si>
  <si>
    <t>722-00003</t>
  </si>
  <si>
    <t>722-00004</t>
  </si>
  <si>
    <t>722-00005</t>
  </si>
  <si>
    <t>722-00006</t>
  </si>
  <si>
    <t>Zdravotechnika</t>
  </si>
  <si>
    <t>CENOVÁ TABULKA - ZTI</t>
  </si>
  <si>
    <t>ZTI</t>
  </si>
  <si>
    <t>Vedlejší rozpočtové náklady</t>
  </si>
  <si>
    <t>…</t>
  </si>
  <si>
    <t>VRN2</t>
  </si>
  <si>
    <t>Příprava staveniště</t>
  </si>
  <si>
    <t>020001000</t>
  </si>
  <si>
    <t>VRN3</t>
  </si>
  <si>
    <t>Zařízení staveniště</t>
  </si>
  <si>
    <t>030001000</t>
  </si>
  <si>
    <t>VRN4</t>
  </si>
  <si>
    <t>Inženýrská činnost</t>
  </si>
  <si>
    <t>040001000</t>
  </si>
  <si>
    <t>VRN5</t>
  </si>
  <si>
    <t>Finanční náklady</t>
  </si>
  <si>
    <t>050001000</t>
  </si>
  <si>
    <t>VRN6</t>
  </si>
  <si>
    <t>Územní vlivy</t>
  </si>
  <si>
    <t>060001000</t>
  </si>
  <si>
    <t>VRN7</t>
  </si>
  <si>
    <t>Provozní vlivy</t>
  </si>
  <si>
    <t>070001000</t>
  </si>
  <si>
    <t>VRN9</t>
  </si>
  <si>
    <t>Ostatní náklady</t>
  </si>
  <si>
    <t>090001000</t>
  </si>
  <si>
    <t>735 003</t>
  </si>
  <si>
    <t>CENOVÁ TABULKA - Chlazení</t>
  </si>
  <si>
    <r>
      <rPr>
        <b/>
        <sz val="8"/>
        <rFont val="Trebuchet MS"/>
        <family val="2"/>
      </rPr>
      <t>Přípravné práce</t>
    </r>
    <r>
      <rPr>
        <sz val="8"/>
        <rFont val="Trebuchet MS"/>
        <family val="2"/>
      </rPr>
      <t xml:space="preserve"> - zjištění uzavíracích a vypouštěcích armatur připojovacích větví rozvodu chladícího média- vypuštění větvě/stoupačky hydraulického rozvodu chladícího média- demontáž a úprava části stávajícího připojovacího potrubí k FCU</t>
    </r>
  </si>
  <si>
    <r>
      <rPr>
        <b/>
        <sz val="8"/>
        <rFont val="Trebuchet MS"/>
        <family val="2"/>
      </rPr>
      <t>Demontáže</t>
    </r>
    <r>
      <rPr>
        <sz val="8"/>
        <rFont val="Trebuchet MS"/>
        <family val="2"/>
      </rPr>
      <t xml:space="preserve"> - demontáž krycího panelu kazetové jednotky- demontáže stávající FCU jednotky (místnosti 210 a 211)</t>
    </r>
  </si>
  <si>
    <r>
      <rPr>
        <b/>
        <sz val="8"/>
        <rFont val="Trebuchet MS"/>
        <family val="2"/>
      </rPr>
      <t xml:space="preserve">Dodávka a montáž nových částí potrubího rozvodu </t>
    </r>
    <r>
      <rPr>
        <sz val="8"/>
        <rFont val="Trebuchet MS"/>
        <family val="2"/>
      </rPr>
      <t>- zhotovení přechodů a odboček na stávajícím rozvodu chladící vody- dodávka a montáž nových částí potrubních rozvodů včetně kotvícího materiálu a izolace</t>
    </r>
  </si>
  <si>
    <t>Dodávka a montáž regulačních a uzavíracích armatur do DN 25</t>
  </si>
  <si>
    <t>Zpětná montáž původních fancoil jednotek</t>
  </si>
  <si>
    <t>Připojení reinstalovaných fancoil jednotek na stávající ovladače/regulaci</t>
  </si>
  <si>
    <r>
      <rPr>
        <b/>
        <sz val="8"/>
        <rFont val="Trebuchet MS"/>
        <family val="2"/>
      </rPr>
      <t>Tlaková zkouška</t>
    </r>
    <r>
      <rPr>
        <sz val="8"/>
        <rFont val="Trebuchet MS"/>
        <family val="2"/>
      </rPr>
      <t>, komplexní zkouška</t>
    </r>
  </si>
  <si>
    <r>
      <rPr>
        <b/>
        <sz val="8"/>
        <rFont val="Trebuchet MS"/>
        <family val="2"/>
      </rPr>
      <t>Doplnění chladícího média</t>
    </r>
    <r>
      <rPr>
        <sz val="8"/>
        <rFont val="Trebuchet MS"/>
        <family val="2"/>
      </rPr>
      <t>, odvzdušnění</t>
    </r>
  </si>
  <si>
    <r>
      <rPr>
        <b/>
        <sz val="8"/>
        <rFont val="Trebuchet MS"/>
        <family val="2"/>
      </rPr>
      <t xml:space="preserve">Hydraulické vyvážení </t>
    </r>
    <r>
      <rPr>
        <sz val="8"/>
        <rFont val="Trebuchet MS"/>
        <family val="2"/>
      </rPr>
      <t>regulačních armatur a fancoil jednotek</t>
    </r>
  </si>
  <si>
    <t>968-00003R</t>
  </si>
  <si>
    <t>965-00002R</t>
  </si>
  <si>
    <t>977-00001R</t>
  </si>
  <si>
    <t>977-00002R</t>
  </si>
  <si>
    <t>763-00003R</t>
  </si>
  <si>
    <t>763-00004R</t>
  </si>
  <si>
    <t>763-00005R</t>
  </si>
  <si>
    <t>763-00006R</t>
  </si>
  <si>
    <t>763-00007R</t>
  </si>
  <si>
    <t>763-00008R</t>
  </si>
  <si>
    <t>763-00009R</t>
  </si>
  <si>
    <t>998-00002R</t>
  </si>
  <si>
    <t>998-00003R</t>
  </si>
  <si>
    <t>998-00004R</t>
  </si>
  <si>
    <t>998-00005R</t>
  </si>
  <si>
    <t>998-00006R</t>
  </si>
  <si>
    <t>998-00007R</t>
  </si>
  <si>
    <t>786-00001R</t>
  </si>
  <si>
    <t>784-00001R</t>
  </si>
  <si>
    <t>777-00001R</t>
  </si>
  <si>
    <t>777-00002R</t>
  </si>
  <si>
    <t>998-00008R</t>
  </si>
  <si>
    <t>771-00001R</t>
  </si>
  <si>
    <t>771-00002R</t>
  </si>
  <si>
    <t>766-00001R</t>
  </si>
  <si>
    <t>766-00002R</t>
  </si>
  <si>
    <t>766-00003R</t>
  </si>
  <si>
    <t>767-00001R</t>
  </si>
  <si>
    <t>767-00002R</t>
  </si>
  <si>
    <t>767-00003R</t>
  </si>
  <si>
    <t>767-00004R</t>
  </si>
  <si>
    <t>767-00005R</t>
  </si>
  <si>
    <t>767-00006R</t>
  </si>
  <si>
    <t>767-00007R</t>
  </si>
  <si>
    <t>Příprava staveniště (ochrana stávajících konstrukcí a dopravních cest)</t>
  </si>
  <si>
    <t>Inženýrská činnost - zajištění kolaudace</t>
  </si>
  <si>
    <t>CENOVÁ TABULKA - VRN</t>
  </si>
  <si>
    <t>CENOVÁ TABULKA - Stavební část</t>
  </si>
  <si>
    <t xml:space="preserve">Ostatní náklady - jinde neuvedené náklady, zkušební provoz, ... </t>
  </si>
  <si>
    <t>SLABOPROUD</t>
  </si>
  <si>
    <t>slaboproudé instalace - EPS</t>
  </si>
  <si>
    <t>D+M  Kabel JE-H(St)H 2x2x0,8</t>
  </si>
  <si>
    <t>D+M  Trubky elektroinstalační PVC průměr 23mm</t>
  </si>
  <si>
    <t>Demontáž a opětné osazení hlásičů požáru</t>
  </si>
  <si>
    <t>Demontáž a opětné osazení požárního zvonku</t>
  </si>
  <si>
    <t>Provizorní zprovoznění EPS na dobu rekonstrukce pouze se stávajícími hlásiči na stropní konstrukci (4 hlásiče) před jejich přemístěním s použitím stávajícíh kabelů</t>
  </si>
  <si>
    <t>Oživení systému</t>
  </si>
  <si>
    <t>Úprava vizualizace a přeprogramování ústředny EPS vzhledem k dispozičním změnám</t>
  </si>
  <si>
    <t>slaboproudé instalace - DATA</t>
  </si>
  <si>
    <t>D+M  datový UTP CAT 5e</t>
  </si>
  <si>
    <t>Demontáž stávajícíh datových dvojzásuvek, napojení kabelů a zavíčkování krabic</t>
  </si>
  <si>
    <t>Stavební přípomoc - uložení trasy pod omítku do trubky vč. zednického začištění</t>
  </si>
  <si>
    <t>D+M nových datových dvojzásuvek RJ45 ABB Tango bílá do instalačních sloupků a na SDK</t>
  </si>
  <si>
    <t>CENOVÁ TABULKA - Slaboproud</t>
  </si>
  <si>
    <t>Slaboproudé elektroinstalace</t>
  </si>
  <si>
    <t>Epoxidová stěrka tl. 3mm vč. vytažení na stěny - sokl 100mm</t>
  </si>
  <si>
    <t xml:space="preserve">PERIFERNÍ ZAŘÍZENÍ </t>
  </si>
  <si>
    <t>OSTATNÍ</t>
  </si>
  <si>
    <t>Doprava a přesun osob a materiálu</t>
  </si>
  <si>
    <t>hod.</t>
  </si>
  <si>
    <t>Zaregulování VZT, měření průtoků</t>
  </si>
  <si>
    <t>VRN1</t>
  </si>
  <si>
    <t>Průzkumné, geodetické a projektové práce</t>
  </si>
  <si>
    <t>010001000</t>
  </si>
  <si>
    <t>Měření a regulace pro chlazení</t>
  </si>
  <si>
    <t>Vybudování kabelových tras (trubky, lišty), položení a svazkování kabelů, zapojení kabelů na straně rozvaděčů a periferií, včetně přemístění stávajícíh periferií</t>
  </si>
  <si>
    <t>CENOVÁ TABULKA - REKAPITULACE</t>
  </si>
  <si>
    <r>
      <t xml:space="preserve">Datum:     </t>
    </r>
    <r>
      <rPr>
        <sz val="9"/>
        <rFont val="Trebuchet MS"/>
        <family val="2"/>
      </rPr>
      <t>7/2018</t>
    </r>
  </si>
  <si>
    <r>
      <t>Projektant:</t>
    </r>
    <r>
      <rPr>
        <sz val="9"/>
        <rFont val="Trebuchet MS"/>
        <family val="2"/>
      </rPr>
      <t xml:space="preserve"> Ing. arch Michal Vondra</t>
    </r>
  </si>
  <si>
    <t>Ing. Petr Macháček</t>
  </si>
  <si>
    <t>CENOVÁ TABULKA - Měření a regulace pro chlazení</t>
  </si>
  <si>
    <t>D+M napájecích instalačních sloupků z podhledu dle spec.</t>
  </si>
  <si>
    <t xml:space="preserve">Zpracovatel:    </t>
  </si>
  <si>
    <r>
      <rPr>
        <b/>
        <sz val="8"/>
        <rFont val="Trebuchet MS"/>
        <family val="2"/>
      </rPr>
      <t>Úpravy elektroinstalace</t>
    </r>
    <r>
      <rPr>
        <sz val="8"/>
        <rFont val="Trebuchet MS"/>
        <family val="2"/>
      </rPr>
      <t xml:space="preserve"> napájení původních fancoil jednotek na novém umístění, včetně revize elektro, bez úpravy rozvaděče</t>
    </r>
  </si>
  <si>
    <t xml:space="preserve">Projektové práce - prováděcí dokumentace v rozsahu dle SoD, kompletní dokumentace skutečného provedení </t>
  </si>
  <si>
    <t>766-00004R</t>
  </si>
  <si>
    <t>Nátěry</t>
  </si>
  <si>
    <t>783</t>
  </si>
  <si>
    <t>783-00001R</t>
  </si>
  <si>
    <t>Obnova povrchové úpravy ocelové zárubně šířky 90 cm (broušení, nátěr)</t>
  </si>
  <si>
    <t>789-00002R</t>
  </si>
  <si>
    <t>Demontáž šuplíkových skříněk pro možnost opětovného použití</t>
  </si>
  <si>
    <t>Demontáž, oprava a zpětná montáž práhů dveří (přebroušení, lakování) standartní rozměr</t>
  </si>
  <si>
    <r>
      <t xml:space="preserve">D+M dveře s pož. odolností EW30/DP-3C vč. kování, samozavírače, lakované ocelové zárubně a prahu (ve zděné příčce tl. 150mm) </t>
    </r>
    <r>
      <rPr>
        <sz val="8.25"/>
        <color rgb="FFFF0000"/>
        <rFont val="Tahoma"/>
        <family val="2"/>
      </rPr>
      <t>dekor dubová dýha</t>
    </r>
  </si>
  <si>
    <r>
      <t xml:space="preserve">D+M dveře 600/1970 vč. kování, lakované ocelové zárubně a prahu (v SDK příčce) </t>
    </r>
    <r>
      <rPr>
        <sz val="8.25"/>
        <color rgb="FFFF0000"/>
        <rFont val="Tahoma"/>
        <family val="2"/>
      </rPr>
      <t>Dekor dubová dýha</t>
    </r>
  </si>
  <si>
    <t>Odstranění VZT parapetů</t>
  </si>
  <si>
    <t>Odstranění kuchyňských obkladů</t>
  </si>
  <si>
    <t xml:space="preserve">Vyřírznutí a zapravení SDK podhledu pro novou příčku </t>
  </si>
  <si>
    <t>Protipožární ucpávka DN 15</t>
  </si>
  <si>
    <t>Zaslepení a ukončení rozvodu kanalizace</t>
  </si>
  <si>
    <t>Zaslepení a ukončení rozvodů vody</t>
  </si>
  <si>
    <t>721-00005</t>
  </si>
  <si>
    <t>722-00007</t>
  </si>
  <si>
    <t>977-00003R</t>
  </si>
  <si>
    <t>763-00010R</t>
  </si>
  <si>
    <t>965-00003R</t>
  </si>
  <si>
    <t>733 007R</t>
  </si>
  <si>
    <t>36.</t>
  </si>
  <si>
    <t>37.</t>
  </si>
  <si>
    <t>38.</t>
  </si>
  <si>
    <t>39.</t>
  </si>
  <si>
    <t>Zásuvka dvojitá 230V/16A barva bíla např. ABB Tango</t>
  </si>
  <si>
    <t>Zásuvka dvojitá 230V/16A, barva bílá např. ABB Tango</t>
  </si>
  <si>
    <t>Zásuvka dvojitá 230V/16A, barva bílá např. ABB Tango, přepěťová ochrana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</si>
</sst>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;#,##0;"/>
    <numFmt numFmtId="165" formatCode="#,##0.000"/>
    <numFmt numFmtId="166" formatCode="#,##0.00;\-#,##0.00"/>
    <numFmt numFmtId="167" formatCode="#,##0.00000;\-#,##0.00000"/>
    <numFmt numFmtId="168" formatCode="#,##0.000;\-#,##0.000"/>
    <numFmt numFmtId="169" formatCode="#,##0.00_ ;\-#,##0.00\ "/>
    <numFmt numFmtId="170" formatCode="0.0"/>
    <numFmt numFmtId="171" formatCode="#,##0.00\ &quot;Kč&quot;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color rgb="FF000000"/>
      <name val="Tahoma"/>
      <family val="2"/>
    </font>
    <font>
      <b/>
      <sz val="8.25"/>
      <color rgb="FF000000"/>
      <name val="Tahoma"/>
      <family val="2"/>
    </font>
    <font>
      <b/>
      <sz val="8.25"/>
      <color rgb="FFFF0000"/>
      <name val="Tahoma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i/>
      <sz val="8"/>
      <color indexed="12"/>
      <name val="Trebuchet MS"/>
      <family val="2"/>
    </font>
    <font>
      <b/>
      <sz val="12"/>
      <color theme="1"/>
      <name val="Calibri"/>
      <family val="2"/>
      <scheme val="minor"/>
    </font>
    <font>
      <b/>
      <sz val="12"/>
      <color indexed="56"/>
      <name val="Trebuchet MS"/>
      <family val="2"/>
    </font>
    <font>
      <sz val="10"/>
      <name val="Arial CE"/>
      <family val="2"/>
    </font>
    <font>
      <b/>
      <sz val="11"/>
      <color indexed="5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8"/>
      <color indexed="23"/>
      <name val="Trebuchet MS"/>
      <family val="2"/>
    </font>
    <font>
      <b/>
      <sz val="11"/>
      <name val="Trebuchet MS"/>
      <family val="2"/>
    </font>
    <font>
      <b/>
      <sz val="10"/>
      <color rgb="FF000000"/>
      <name val="Tahoma"/>
      <family val="2"/>
    </font>
    <font>
      <b/>
      <sz val="10"/>
      <color rgb="FFFF0000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.25"/>
      <name val="Tahoma"/>
      <family val="2"/>
    </font>
    <font>
      <b/>
      <sz val="8.25"/>
      <name val="Tahoma"/>
      <family val="2"/>
    </font>
    <font>
      <b/>
      <sz val="10"/>
      <name val="Tahoma"/>
      <family val="2"/>
    </font>
    <font>
      <sz val="8.25"/>
      <color rgb="FFFF0000"/>
      <name val="Tahoma"/>
      <family val="2"/>
    </font>
    <font>
      <i/>
      <sz val="8"/>
      <name val="Trebuchet MS"/>
      <family val="2"/>
    </font>
    <font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1" fillId="0" borderId="0">
      <alignment/>
      <protection/>
    </xf>
    <xf numFmtId="0" fontId="17" fillId="18" borderId="6" applyNumberFormat="0" applyFont="0" applyAlignment="0" applyProtection="0"/>
    <xf numFmtId="0" fontId="29" fillId="0" borderId="7" applyNumberFormat="0" applyFill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394">
    <xf numFmtId="0" fontId="0" fillId="0" borderId="0" xfId="0"/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vertical="top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169" fontId="12" fillId="0" borderId="0" xfId="0" applyNumberFormat="1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8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4" fontId="0" fillId="0" borderId="0" xfId="0" applyNumberFormat="1" applyAlignment="1" applyProtection="1">
      <alignment vertical="top"/>
      <protection hidden="1"/>
    </xf>
    <xf numFmtId="4" fontId="0" fillId="0" borderId="0" xfId="0" applyNumberFormat="1" applyBorder="1" applyAlignment="1" applyProtection="1">
      <alignment vertical="top"/>
      <protection hidden="1"/>
    </xf>
    <xf numFmtId="0" fontId="0" fillId="0" borderId="10" xfId="0" applyBorder="1" applyAlignment="1" applyProtection="1">
      <alignment vertical="top"/>
      <protection hidden="1"/>
    </xf>
    <xf numFmtId="4" fontId="0" fillId="0" borderId="10" xfId="0" applyNumberFormat="1" applyBorder="1" applyAlignment="1" applyProtection="1">
      <alignment vertical="top"/>
      <protection hidden="1"/>
    </xf>
    <xf numFmtId="0" fontId="0" fillId="0" borderId="11" xfId="0" applyBorder="1" applyAlignment="1" applyProtection="1">
      <alignment vertical="top"/>
      <protection hidden="1"/>
    </xf>
    <xf numFmtId="0" fontId="0" fillId="0" borderId="12" xfId="0" applyBorder="1" applyAlignment="1" applyProtection="1">
      <alignment vertical="top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vertical="top"/>
      <protection hidden="1"/>
    </xf>
    <xf numFmtId="0" fontId="0" fillId="0" borderId="16" xfId="0" applyBorder="1" applyAlignment="1" applyProtection="1">
      <alignment vertical="top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4" fontId="12" fillId="0" borderId="0" xfId="0" applyNumberFormat="1" applyFont="1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vertical="top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top"/>
      <protection hidden="1"/>
    </xf>
    <xf numFmtId="0" fontId="0" fillId="0" borderId="10" xfId="0" applyBorder="1" applyAlignment="1" applyProtection="1">
      <alignment vertical="top"/>
      <protection hidden="1"/>
    </xf>
    <xf numFmtId="0" fontId="0" fillId="0" borderId="11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49" fontId="12" fillId="0" borderId="18" xfId="0" applyNumberFormat="1" applyFont="1" applyBorder="1" applyAlignment="1" applyProtection="1">
      <alignment horizontal="left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170" fontId="12" fillId="0" borderId="18" xfId="0" applyNumberFormat="1" applyFont="1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4" fontId="12" fillId="0" borderId="18" xfId="0" applyNumberFormat="1" applyFon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vertical="top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0" fillId="0" borderId="17" xfId="0" applyBorder="1" applyAlignment="1" applyProtection="1">
      <alignment vertical="top"/>
      <protection hidden="1"/>
    </xf>
    <xf numFmtId="0" fontId="37" fillId="0" borderId="18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166" fontId="12" fillId="0" borderId="18" xfId="0" applyNumberFormat="1" applyFont="1" applyFill="1" applyBorder="1" applyAlignment="1" applyProtection="1">
      <alignment horizontal="right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24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66" fontId="12" fillId="0" borderId="18" xfId="0" applyNumberFormat="1" applyFont="1" applyBorder="1" applyAlignment="1" applyProtection="1">
      <alignment horizontal="right" vertical="center"/>
      <protection hidden="1"/>
    </xf>
    <xf numFmtId="0" fontId="8" fillId="25" borderId="0" xfId="0" applyFont="1" applyFill="1" applyBorder="1" applyAlignment="1" applyProtection="1">
      <alignment horizontal="center" vertical="center" wrapText="1"/>
      <protection hidden="1"/>
    </xf>
    <xf numFmtId="166" fontId="18" fillId="0" borderId="0" xfId="0" applyNumberFormat="1" applyFont="1" applyBorder="1" applyAlignment="1" applyProtection="1">
      <alignment horizontal="right"/>
      <protection hidden="1"/>
    </xf>
    <xf numFmtId="4" fontId="43" fillId="24" borderId="20" xfId="0" applyNumberFormat="1" applyFont="1" applyFill="1" applyBorder="1" applyAlignment="1" applyProtection="1">
      <alignment horizontal="right" vertical="center" readingOrder="1"/>
      <protection locked="0"/>
    </xf>
    <xf numFmtId="0" fontId="0" fillId="0" borderId="0" xfId="0" applyProtection="1"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9" fillId="26" borderId="20" xfId="0" applyNumberFormat="1" applyFont="1" applyFill="1" applyBorder="1" applyAlignment="1" applyProtection="1">
      <alignment horizontal="right" vertical="center" readingOrder="1"/>
      <protection/>
    </xf>
    <xf numFmtId="164" fontId="39" fillId="26" borderId="20" xfId="0" applyNumberFormat="1" applyFont="1" applyFill="1" applyBorder="1" applyAlignment="1" applyProtection="1">
      <alignment horizontal="right" vertical="center" readingOrder="1"/>
      <protection/>
    </xf>
    <xf numFmtId="49" fontId="39" fillId="26" borderId="20" xfId="0" applyNumberFormat="1" applyFont="1" applyFill="1" applyBorder="1" applyAlignment="1" applyProtection="1">
      <alignment horizontal="left" vertical="center" readingOrder="1"/>
      <protection/>
    </xf>
    <xf numFmtId="49" fontId="39" fillId="26" borderId="20" xfId="0" applyNumberFormat="1" applyFont="1" applyFill="1" applyBorder="1" applyAlignment="1" applyProtection="1">
      <alignment horizontal="left" vertical="center" wrapText="1" readingOrder="1"/>
      <protection/>
    </xf>
    <xf numFmtId="165" fontId="40" fillId="26" borderId="20" xfId="0" applyNumberFormat="1" applyFont="1" applyFill="1" applyBorder="1" applyAlignment="1" applyProtection="1">
      <alignment horizontal="right" vertical="center" readingOrder="1"/>
      <protection/>
    </xf>
    <xf numFmtId="4" fontId="39" fillId="26" borderId="20" xfId="0" applyNumberFormat="1" applyFont="1" applyFill="1" applyBorder="1" applyAlignment="1" applyProtection="1">
      <alignment horizontal="right" vertical="center" readingOrder="1"/>
      <protection/>
    </xf>
    <xf numFmtId="0" fontId="3" fillId="0" borderId="20" xfId="0" applyNumberFormat="1" applyFont="1" applyFill="1" applyBorder="1" applyAlignment="1" applyProtection="1">
      <alignment horizontal="right" vertical="center" readingOrder="1"/>
      <protection/>
    </xf>
    <xf numFmtId="164" fontId="3" fillId="0" borderId="20" xfId="0" applyNumberFormat="1" applyFont="1" applyFill="1" applyBorder="1" applyAlignment="1" applyProtection="1">
      <alignment horizontal="right" vertical="center" readingOrder="1"/>
      <protection/>
    </xf>
    <xf numFmtId="49" fontId="3" fillId="0" borderId="20" xfId="0" applyNumberFormat="1" applyFont="1" applyFill="1" applyBorder="1" applyAlignment="1" applyProtection="1">
      <alignment horizontal="left" vertical="center" readingOrder="1"/>
      <protection/>
    </xf>
    <xf numFmtId="49" fontId="3" fillId="0" borderId="20" xfId="0" applyNumberFormat="1" applyFont="1" applyFill="1" applyBorder="1" applyAlignment="1" applyProtection="1">
      <alignment horizontal="left" vertical="center" wrapText="1" readingOrder="1"/>
      <protection/>
    </xf>
    <xf numFmtId="165" fontId="4" fillId="0" borderId="20" xfId="0" applyNumberFormat="1" applyFont="1" applyFill="1" applyBorder="1" applyAlignment="1" applyProtection="1">
      <alignment horizontal="right" vertical="center" readingOrder="1"/>
      <protection/>
    </xf>
    <xf numFmtId="4" fontId="3" fillId="27" borderId="20" xfId="0" applyNumberFormat="1" applyFont="1" applyFill="1" applyBorder="1" applyAlignment="1" applyProtection="1">
      <alignment horizontal="right" vertical="center" readingOrder="1"/>
      <protection/>
    </xf>
    <xf numFmtId="4" fontId="44" fillId="0" borderId="20" xfId="0" applyNumberFormat="1" applyFont="1" applyFill="1" applyBorder="1" applyAlignment="1" applyProtection="1">
      <alignment horizontal="right" vertical="center" readingOrder="1"/>
      <protection/>
    </xf>
    <xf numFmtId="0" fontId="2" fillId="0" borderId="20" xfId="0" applyNumberFormat="1" applyFont="1" applyFill="1" applyBorder="1" applyAlignment="1" applyProtection="1">
      <alignment horizontal="right" vertical="center" readingOrder="1"/>
      <protection/>
    </xf>
    <xf numFmtId="3" fontId="2" fillId="0" borderId="20" xfId="0" applyNumberFormat="1" applyFont="1" applyFill="1" applyBorder="1" applyAlignment="1" applyProtection="1">
      <alignment horizontal="right" vertical="center" readingOrder="1"/>
      <protection/>
    </xf>
    <xf numFmtId="49" fontId="2" fillId="0" borderId="20" xfId="0" applyNumberFormat="1" applyFont="1" applyFill="1" applyBorder="1" applyAlignment="1" applyProtection="1">
      <alignment horizontal="left" vertical="center" readingOrder="1"/>
      <protection/>
    </xf>
    <xf numFmtId="49" fontId="2" fillId="0" borderId="20" xfId="0" applyNumberFormat="1" applyFont="1" applyFill="1" applyBorder="1" applyAlignment="1" applyProtection="1">
      <alignment horizontal="left" vertical="center" wrapText="1" readingOrder="1"/>
      <protection/>
    </xf>
    <xf numFmtId="165" fontId="2" fillId="0" borderId="20" xfId="0" applyNumberFormat="1" applyFont="1" applyFill="1" applyBorder="1" applyAlignment="1" applyProtection="1">
      <alignment horizontal="right" vertical="center" readingOrder="1"/>
      <protection/>
    </xf>
    <xf numFmtId="4" fontId="43" fillId="0" borderId="20" xfId="0" applyNumberFormat="1" applyFont="1" applyFill="1" applyBorder="1" applyAlignment="1" applyProtection="1">
      <alignment horizontal="right" vertical="center" readingOrder="1"/>
      <protection/>
    </xf>
    <xf numFmtId="4" fontId="44" fillId="27" borderId="2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Protection="1">
      <protection/>
    </xf>
    <xf numFmtId="0" fontId="8" fillId="0" borderId="0" xfId="0" applyFont="1" applyBorder="1" applyAlignment="1" applyProtection="1">
      <alignment vertical="center"/>
      <protection/>
    </xf>
    <xf numFmtId="4" fontId="0" fillId="0" borderId="0" xfId="0" applyNumberFormat="1" applyBorder="1" applyProtection="1">
      <protection/>
    </xf>
    <xf numFmtId="0" fontId="42" fillId="0" borderId="21" xfId="0" applyFont="1" applyBorder="1" applyProtection="1">
      <protection/>
    </xf>
    <xf numFmtId="0" fontId="0" fillId="0" borderId="21" xfId="0" applyBorder="1" applyProtection="1">
      <protection/>
    </xf>
    <xf numFmtId="4" fontId="0" fillId="0" borderId="21" xfId="0" applyNumberFormat="1" applyBorder="1" applyProtection="1">
      <protection/>
    </xf>
    <xf numFmtId="0" fontId="36" fillId="28" borderId="0" xfId="0" applyFont="1" applyFill="1" applyBorder="1" applyProtection="1">
      <protection/>
    </xf>
    <xf numFmtId="171" fontId="36" fillId="28" borderId="0" xfId="0" applyNumberFormat="1" applyFont="1" applyFill="1" applyBorder="1" applyProtection="1">
      <protection/>
    </xf>
    <xf numFmtId="0" fontId="36" fillId="0" borderId="0" xfId="0" applyFont="1" applyBorder="1" applyProtection="1">
      <protection/>
    </xf>
    <xf numFmtId="171" fontId="36" fillId="0" borderId="0" xfId="0" applyNumberFormat="1" applyFont="1" applyBorder="1" applyProtection="1">
      <protection/>
    </xf>
    <xf numFmtId="0" fontId="41" fillId="0" borderId="0" xfId="0" applyFont="1" applyBorder="1" applyProtection="1">
      <protection/>
    </xf>
    <xf numFmtId="171" fontId="41" fillId="0" borderId="0" xfId="0" applyNumberFormat="1" applyFont="1" applyBorder="1" applyProtection="1">
      <protection/>
    </xf>
    <xf numFmtId="9" fontId="36" fillId="0" borderId="0" xfId="0" applyNumberFormat="1" applyFont="1" applyBorder="1" applyProtection="1">
      <protection/>
    </xf>
    <xf numFmtId="0" fontId="42" fillId="0" borderId="0" xfId="0" applyFont="1" applyBorder="1" applyProtection="1">
      <protection/>
    </xf>
    <xf numFmtId="171" fontId="42" fillId="0" borderId="0" xfId="0" applyNumberFormat="1" applyFont="1" applyBorder="1" applyProtection="1">
      <protection/>
    </xf>
    <xf numFmtId="49" fontId="2" fillId="29" borderId="20" xfId="0" applyNumberFormat="1" applyFont="1" applyFill="1" applyBorder="1" applyAlignment="1" applyProtection="1">
      <alignment horizontal="center" vertical="center" wrapText="1" readingOrder="1"/>
      <protection/>
    </xf>
    <xf numFmtId="0" fontId="3" fillId="30" borderId="20" xfId="0" applyNumberFormat="1" applyFont="1" applyFill="1" applyBorder="1" applyAlignment="1" applyProtection="1">
      <alignment horizontal="right" vertical="center" readingOrder="1"/>
      <protection/>
    </xf>
    <xf numFmtId="164" fontId="3" fillId="30" borderId="20" xfId="0" applyNumberFormat="1" applyFont="1" applyFill="1" applyBorder="1" applyAlignment="1" applyProtection="1">
      <alignment horizontal="right" vertical="center" readingOrder="1"/>
      <protection/>
    </xf>
    <xf numFmtId="49" fontId="3" fillId="30" borderId="20" xfId="0" applyNumberFormat="1" applyFont="1" applyFill="1" applyBorder="1" applyAlignment="1" applyProtection="1">
      <alignment horizontal="left" vertical="center" readingOrder="1"/>
      <protection/>
    </xf>
    <xf numFmtId="49" fontId="39" fillId="30" borderId="20" xfId="0" applyNumberFormat="1" applyFont="1" applyFill="1" applyBorder="1" applyAlignment="1" applyProtection="1">
      <alignment horizontal="left" vertical="center" readingOrder="1"/>
      <protection/>
    </xf>
    <xf numFmtId="49" fontId="39" fillId="30" borderId="20" xfId="0" applyNumberFormat="1" applyFont="1" applyFill="1" applyBorder="1" applyAlignment="1" applyProtection="1">
      <alignment horizontal="left" vertical="center" wrapText="1" readingOrder="1"/>
      <protection/>
    </xf>
    <xf numFmtId="165" fontId="40" fillId="30" borderId="20" xfId="0" applyNumberFormat="1" applyFont="1" applyFill="1" applyBorder="1" applyAlignment="1" applyProtection="1">
      <alignment horizontal="right" vertical="center" readingOrder="1"/>
      <protection/>
    </xf>
    <xf numFmtId="4" fontId="39" fillId="30" borderId="20" xfId="0" applyNumberFormat="1" applyFont="1" applyFill="1" applyBorder="1" applyAlignment="1" applyProtection="1">
      <alignment horizontal="right" vertical="center" readingOrder="1"/>
      <protection/>
    </xf>
    <xf numFmtId="0" fontId="3" fillId="0" borderId="20" xfId="0" applyNumberFormat="1" applyFont="1" applyFill="1" applyBorder="1" applyAlignment="1" applyProtection="1">
      <alignment horizontal="right" vertical="center" readingOrder="1"/>
      <protection/>
    </xf>
    <xf numFmtId="164" fontId="3" fillId="0" borderId="20" xfId="0" applyNumberFormat="1" applyFont="1" applyFill="1" applyBorder="1" applyAlignment="1" applyProtection="1">
      <alignment horizontal="right" vertical="center" readingOrder="1"/>
      <protection/>
    </xf>
    <xf numFmtId="49" fontId="3" fillId="0" borderId="20" xfId="0" applyNumberFormat="1" applyFont="1" applyFill="1" applyBorder="1" applyAlignment="1" applyProtection="1">
      <alignment horizontal="left" vertical="center" readingOrder="1"/>
      <protection/>
    </xf>
    <xf numFmtId="49" fontId="3" fillId="0" borderId="20" xfId="0" applyNumberFormat="1" applyFont="1" applyFill="1" applyBorder="1" applyAlignment="1" applyProtection="1">
      <alignment horizontal="left" vertical="center" wrapText="1" readingOrder="1"/>
      <protection/>
    </xf>
    <xf numFmtId="165" fontId="4" fillId="0" borderId="20" xfId="0" applyNumberFormat="1" applyFont="1" applyFill="1" applyBorder="1" applyAlignment="1" applyProtection="1">
      <alignment horizontal="right" vertical="center" readingOrder="1"/>
      <protection/>
    </xf>
    <xf numFmtId="4" fontId="3" fillId="27" borderId="20" xfId="0" applyNumberFormat="1" applyFont="1" applyFill="1" applyBorder="1" applyAlignment="1" applyProtection="1">
      <alignment horizontal="right" vertical="center" readingOrder="1"/>
      <protection/>
    </xf>
    <xf numFmtId="4" fontId="3" fillId="0" borderId="20" xfId="0" applyNumberFormat="1" applyFont="1" applyFill="1" applyBorder="1" applyAlignment="1" applyProtection="1">
      <alignment horizontal="right" vertical="center" readingOrder="1"/>
      <protection/>
    </xf>
    <xf numFmtId="0" fontId="2" fillId="0" borderId="20" xfId="0" applyNumberFormat="1" applyFont="1" applyFill="1" applyBorder="1" applyAlignment="1" applyProtection="1">
      <alignment horizontal="right" vertical="center" readingOrder="1"/>
      <protection/>
    </xf>
    <xf numFmtId="3" fontId="2" fillId="0" borderId="20" xfId="0" applyNumberFormat="1" applyFont="1" applyFill="1" applyBorder="1" applyAlignment="1" applyProtection="1">
      <alignment horizontal="right" vertical="center" readingOrder="1"/>
      <protection/>
    </xf>
    <xf numFmtId="49" fontId="2" fillId="0" borderId="20" xfId="0" applyNumberFormat="1" applyFont="1" applyFill="1" applyBorder="1" applyAlignment="1" applyProtection="1">
      <alignment horizontal="left" vertical="center" readingOrder="1"/>
      <protection/>
    </xf>
    <xf numFmtId="49" fontId="2" fillId="0" borderId="20" xfId="0" applyNumberFormat="1" applyFont="1" applyFill="1" applyBorder="1" applyAlignment="1" applyProtection="1">
      <alignment horizontal="left" vertical="center" wrapText="1" readingOrder="1"/>
      <protection/>
    </xf>
    <xf numFmtId="165" fontId="2" fillId="0" borderId="20" xfId="0" applyNumberFormat="1" applyFont="1" applyFill="1" applyBorder="1" applyAlignment="1" applyProtection="1">
      <alignment horizontal="right" vertical="center" readingOrder="1"/>
      <protection/>
    </xf>
    <xf numFmtId="4" fontId="2" fillId="0" borderId="20" xfId="0" applyNumberFormat="1" applyFont="1" applyFill="1" applyBorder="1" applyAlignment="1" applyProtection="1">
      <alignment horizontal="right" vertical="center" readingOrder="1"/>
      <protection/>
    </xf>
    <xf numFmtId="4" fontId="45" fillId="30" borderId="20" xfId="0" applyNumberFormat="1" applyFont="1" applyFill="1" applyBorder="1" applyAlignment="1" applyProtection="1">
      <alignment horizontal="right" vertical="center" readingOrder="1"/>
      <protection/>
    </xf>
    <xf numFmtId="4" fontId="2" fillId="24" borderId="20" xfId="0" applyNumberFormat="1" applyFont="1" applyFill="1" applyBorder="1" applyAlignment="1" applyProtection="1">
      <alignment horizontal="right" vertical="center" readingOrder="1"/>
      <protection locked="0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8" fillId="19" borderId="27" xfId="0" applyFont="1" applyFill="1" applyBorder="1" applyAlignment="1" applyProtection="1">
      <alignment horizontal="center" vertical="center" wrapText="1"/>
      <protection/>
    </xf>
    <xf numFmtId="0" fontId="8" fillId="19" borderId="28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30" xfId="0" applyFont="1" applyBorder="1" applyAlignment="1" applyProtection="1">
      <alignment horizontal="left"/>
      <protection/>
    </xf>
    <xf numFmtId="167" fontId="9" fillId="0" borderId="0" xfId="0" applyNumberFormat="1" applyFont="1" applyAlignment="1" applyProtection="1">
      <alignment horizontal="right"/>
      <protection/>
    </xf>
    <xf numFmtId="167" fontId="9" fillId="0" borderId="31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5" xfId="0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49" fontId="0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168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167" fontId="13" fillId="0" borderId="0" xfId="0" applyNumberFormat="1" applyFont="1" applyFill="1" applyAlignment="1" applyProtection="1">
      <alignment horizontal="right" vertical="center"/>
      <protection/>
    </xf>
    <xf numFmtId="167" fontId="13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66" fontId="0" fillId="0" borderId="0" xfId="0" applyNumberFormat="1" applyFont="1" applyFill="1" applyAlignment="1" applyProtection="1">
      <alignment horizontal="right" vertical="center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/>
    </xf>
    <xf numFmtId="0" fontId="9" fillId="0" borderId="30" xfId="0" applyFont="1" applyFill="1" applyBorder="1" applyAlignment="1" applyProtection="1">
      <alignment horizontal="left"/>
      <protection/>
    </xf>
    <xf numFmtId="167" fontId="9" fillId="0" borderId="0" xfId="0" applyNumberFormat="1" applyFont="1" applyFill="1" applyAlignment="1" applyProtection="1">
      <alignment horizontal="right"/>
      <protection/>
    </xf>
    <xf numFmtId="167" fontId="9" fillId="0" borderId="31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/>
      <protection/>
    </xf>
    <xf numFmtId="166" fontId="9" fillId="0" borderId="0" xfId="0" applyNumberFormat="1" applyFont="1" applyFill="1" applyAlignment="1" applyProtection="1">
      <alignment horizontal="right" vertical="center"/>
      <protection/>
    </xf>
    <xf numFmtId="0" fontId="13" fillId="0" borderId="30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8" fillId="19" borderId="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168" fontId="0" fillId="0" borderId="18" xfId="0" applyNumberFormat="1" applyFont="1" applyFill="1" applyBorder="1" applyAlignment="1" applyProtection="1">
      <alignment horizontal="right" vertical="center"/>
      <protection/>
    </xf>
    <xf numFmtId="0" fontId="13" fillId="0" borderId="29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15" xfId="0" applyFill="1" applyBorder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12" fillId="0" borderId="12" xfId="20" applyBorder="1" applyAlignment="1" applyProtection="1">
      <alignment horizontal="left" vertical="center"/>
      <protection/>
    </xf>
    <xf numFmtId="0" fontId="12" fillId="0" borderId="13" xfId="20" applyBorder="1" applyAlignment="1" applyProtection="1">
      <alignment horizontal="left" vertical="center"/>
      <protection/>
    </xf>
    <xf numFmtId="0" fontId="12" fillId="0" borderId="14" xfId="20" applyBorder="1" applyAlignment="1" applyProtection="1">
      <alignment horizontal="left" vertical="center"/>
      <protection/>
    </xf>
    <xf numFmtId="0" fontId="12" fillId="0" borderId="0" xfId="20" applyFont="1" applyAlignment="1" applyProtection="1">
      <alignment horizontal="left" vertical="center"/>
      <protection/>
    </xf>
    <xf numFmtId="0" fontId="12" fillId="0" borderId="15" xfId="20" applyBorder="1" applyAlignment="1" applyProtection="1">
      <alignment horizontal="left" vertical="center"/>
      <protection/>
    </xf>
    <xf numFmtId="0" fontId="12" fillId="0" borderId="17" xfId="20" applyBorder="1" applyAlignment="1" applyProtection="1">
      <alignment horizontal="left" vertical="center"/>
      <protection/>
    </xf>
    <xf numFmtId="0" fontId="12" fillId="0" borderId="0" xfId="20" applyFont="1" applyBorder="1" applyAlignment="1" applyProtection="1">
      <alignment horizontal="left" vertical="center"/>
      <protection/>
    </xf>
    <xf numFmtId="0" fontId="6" fillId="0" borderId="0" xfId="20" applyFont="1" applyBorder="1" applyAlignment="1" applyProtection="1">
      <alignment horizontal="left" vertical="center"/>
      <protection/>
    </xf>
    <xf numFmtId="0" fontId="7" fillId="0" borderId="0" xfId="20" applyFont="1" applyBorder="1" applyAlignment="1" applyProtection="1">
      <alignment horizontal="left" vertical="center"/>
      <protection/>
    </xf>
    <xf numFmtId="0" fontId="8" fillId="0" borderId="0" xfId="20" applyFont="1" applyBorder="1" applyAlignment="1" applyProtection="1">
      <alignment horizontal="left" vertical="center"/>
      <protection/>
    </xf>
    <xf numFmtId="0" fontId="12" fillId="0" borderId="15" xfId="20" applyBorder="1" applyAlignment="1" applyProtection="1">
      <alignment horizontal="center" vertical="center" wrapText="1"/>
      <protection/>
    </xf>
    <xf numFmtId="0" fontId="8" fillId="19" borderId="27" xfId="20" applyFont="1" applyFill="1" applyBorder="1" applyAlignment="1" applyProtection="1">
      <alignment horizontal="center" vertical="center" wrapText="1"/>
      <protection/>
    </xf>
    <xf numFmtId="0" fontId="8" fillId="19" borderId="28" xfId="20" applyFont="1" applyFill="1" applyBorder="1" applyAlignment="1" applyProtection="1">
      <alignment horizontal="center" vertical="center" wrapText="1"/>
      <protection/>
    </xf>
    <xf numFmtId="0" fontId="12" fillId="0" borderId="17" xfId="20" applyBorder="1" applyAlignment="1" applyProtection="1">
      <alignment horizontal="center" vertical="center" wrapText="1"/>
      <protection/>
    </xf>
    <xf numFmtId="0" fontId="12" fillId="0" borderId="0" xfId="20" applyFont="1" applyAlignment="1" applyProtection="1">
      <alignment horizontal="center" vertical="center" wrapText="1"/>
      <protection/>
    </xf>
    <xf numFmtId="0" fontId="9" fillId="0" borderId="15" xfId="20" applyFont="1" applyFill="1" applyBorder="1" applyAlignment="1" applyProtection="1">
      <alignment horizontal="left"/>
      <protection/>
    </xf>
    <xf numFmtId="0" fontId="12" fillId="0" borderId="0" xfId="20" applyFont="1" applyFill="1" applyBorder="1" applyAlignment="1" applyProtection="1">
      <alignment horizontal="left"/>
      <protection/>
    </xf>
    <xf numFmtId="0" fontId="16" fillId="0" borderId="0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9" fillId="0" borderId="17" xfId="20" applyFont="1" applyFill="1" applyBorder="1" applyAlignment="1" applyProtection="1">
      <alignment horizontal="left"/>
      <protection/>
    </xf>
    <xf numFmtId="0" fontId="12" fillId="0" borderId="0" xfId="20" applyFont="1" applyFill="1" applyAlignment="1" applyProtection="1">
      <alignment horizontal="left"/>
      <protection/>
    </xf>
    <xf numFmtId="0" fontId="9" fillId="0" borderId="0" xfId="20" applyFont="1" applyFill="1" applyAlignment="1" applyProtection="1">
      <alignment horizontal="left"/>
      <protection/>
    </xf>
    <xf numFmtId="166" fontId="9" fillId="0" borderId="0" xfId="20" applyNumberFormat="1" applyFont="1" applyFill="1" applyAlignment="1" applyProtection="1">
      <alignment horizontal="right" vertical="center"/>
      <protection/>
    </xf>
    <xf numFmtId="0" fontId="0" fillId="0" borderId="0" xfId="0" applyFill="1" applyProtection="1">
      <protection/>
    </xf>
    <xf numFmtId="0" fontId="12" fillId="0" borderId="15" xfId="20" applyFill="1" applyBorder="1" applyAlignment="1" applyProtection="1">
      <alignment horizontal="left" vertical="center"/>
      <protection/>
    </xf>
    <xf numFmtId="0" fontId="12" fillId="0" borderId="32" xfId="20" applyFont="1" applyFill="1" applyBorder="1" applyAlignment="1" applyProtection="1">
      <alignment horizontal="center" vertical="center"/>
      <protection/>
    </xf>
    <xf numFmtId="49" fontId="12" fillId="0" borderId="32" xfId="20" applyNumberFormat="1" applyFont="1" applyFill="1" applyBorder="1" applyAlignment="1" applyProtection="1">
      <alignment horizontal="left" vertical="center" wrapText="1"/>
      <protection/>
    </xf>
    <xf numFmtId="0" fontId="12" fillId="0" borderId="32" xfId="20" applyFont="1" applyFill="1" applyBorder="1" applyAlignment="1" applyProtection="1">
      <alignment horizontal="center" vertical="center" wrapText="1"/>
      <protection/>
    </xf>
    <xf numFmtId="168" fontId="12" fillId="0" borderId="32" xfId="20" applyNumberFormat="1" applyFont="1" applyFill="1" applyBorder="1" applyAlignment="1" applyProtection="1">
      <alignment horizontal="right" vertical="center"/>
      <protection/>
    </xf>
    <xf numFmtId="0" fontId="12" fillId="0" borderId="17" xfId="20" applyFill="1" applyBorder="1" applyAlignment="1" applyProtection="1">
      <alignment horizontal="left" vertical="center"/>
      <protection/>
    </xf>
    <xf numFmtId="0" fontId="12" fillId="0" borderId="0" xfId="20" applyFont="1" applyFill="1" applyAlignment="1" applyProtection="1">
      <alignment horizontal="left" vertical="center"/>
      <protection/>
    </xf>
    <xf numFmtId="166" fontId="12" fillId="0" borderId="0" xfId="20" applyNumberFormat="1" applyFont="1" applyFill="1" applyAlignment="1" applyProtection="1">
      <alignment horizontal="right" vertical="center"/>
      <protection/>
    </xf>
    <xf numFmtId="0" fontId="0" fillId="0" borderId="15" xfId="0" applyBorder="1" applyProtection="1">
      <protection/>
    </xf>
    <xf numFmtId="0" fontId="0" fillId="0" borderId="17" xfId="0" applyBorder="1" applyProtection="1">
      <protection/>
    </xf>
    <xf numFmtId="0" fontId="0" fillId="0" borderId="16" xfId="0" applyBorder="1" applyProtection="1"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/>
      <protection/>
    </xf>
    <xf numFmtId="169" fontId="0" fillId="0" borderId="0" xfId="0" applyNumberFormat="1" applyFont="1" applyFill="1" applyAlignment="1" applyProtection="1">
      <alignment horizontal="left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17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11" xfId="0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49" fontId="14" fillId="0" borderId="32" xfId="0" applyNumberFormat="1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168" fontId="14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1" xfId="0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31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Protection="1">
      <protection/>
    </xf>
    <xf numFmtId="0" fontId="0" fillId="0" borderId="15" xfId="0" applyFill="1" applyBorder="1" applyAlignment="1" applyProtection="1">
      <alignment vertical="top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vertical="top"/>
      <protection/>
    </xf>
    <xf numFmtId="0" fontId="12" fillId="0" borderId="15" xfId="20" applyFill="1" applyBorder="1" applyAlignment="1" applyProtection="1">
      <alignment horizontal="left" vertical="center"/>
      <protection/>
    </xf>
    <xf numFmtId="0" fontId="12" fillId="0" borderId="17" xfId="20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47" fillId="0" borderId="18" xfId="0" applyFont="1" applyBorder="1" applyAlignment="1" applyProtection="1">
      <alignment horizontal="left" vertical="center"/>
      <protection hidden="1"/>
    </xf>
    <xf numFmtId="0" fontId="48" fillId="0" borderId="18" xfId="0" applyFont="1" applyBorder="1" applyAlignment="1" applyProtection="1">
      <alignment horizontal="left" vertical="center"/>
      <protection hidden="1"/>
    </xf>
    <xf numFmtId="49" fontId="8" fillId="0" borderId="0" xfId="0" applyNumberFormat="1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 hidden="1"/>
    </xf>
    <xf numFmtId="49" fontId="8" fillId="0" borderId="0" xfId="0" applyNumberFormat="1" applyFon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24" borderId="0" xfId="0" applyFont="1" applyFill="1" applyAlignment="1" applyProtection="1">
      <alignment horizontal="center" vertical="center"/>
      <protection locked="0"/>
    </xf>
    <xf numFmtId="0" fontId="8" fillId="19" borderId="28" xfId="0" applyFont="1" applyFill="1" applyBorder="1" applyAlignment="1" applyProtection="1">
      <alignment horizontal="center" vertical="center" wrapText="1"/>
      <protection/>
    </xf>
    <xf numFmtId="0" fontId="0" fillId="19" borderId="28" xfId="0" applyFill="1" applyBorder="1" applyAlignment="1" applyProtection="1">
      <alignment horizontal="center" vertical="center" wrapText="1"/>
      <protection/>
    </xf>
    <xf numFmtId="0" fontId="0" fillId="19" borderId="29" xfId="0" applyFill="1" applyBorder="1" applyAlignment="1" applyProtection="1">
      <alignment horizontal="center" vertical="center" wrapText="1"/>
      <protection/>
    </xf>
    <xf numFmtId="166" fontId="16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 applyProtection="1">
      <alignment horizontal="left" vertical="center"/>
      <protection/>
    </xf>
    <xf numFmtId="166" fontId="0" fillId="24" borderId="32" xfId="0" applyNumberFormat="1" applyFont="1" applyFill="1" applyBorder="1" applyAlignment="1" applyProtection="1">
      <alignment horizontal="right" vertical="center"/>
      <protection locked="0"/>
    </xf>
    <xf numFmtId="0" fontId="0" fillId="24" borderId="32" xfId="0" applyFill="1" applyBorder="1" applyAlignment="1" applyProtection="1">
      <alignment horizontal="left" vertical="center"/>
      <protection locked="0"/>
    </xf>
    <xf numFmtId="166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166" fontId="0" fillId="0" borderId="27" xfId="0" applyNumberFormat="1" applyFont="1" applyFill="1" applyBorder="1" applyAlignment="1" applyProtection="1">
      <alignment horizontal="right" vertical="center"/>
      <protection/>
    </xf>
    <xf numFmtId="166" fontId="0" fillId="0" borderId="28" xfId="0" applyNumberFormat="1" applyFont="1" applyFill="1" applyBorder="1" applyAlignment="1" applyProtection="1">
      <alignment horizontal="right" vertical="center"/>
      <protection/>
    </xf>
    <xf numFmtId="166" fontId="0" fillId="0" borderId="29" xfId="0" applyNumberFormat="1" applyFont="1" applyFill="1" applyBorder="1" applyAlignment="1" applyProtection="1">
      <alignment horizontal="right" vertical="center"/>
      <protection/>
    </xf>
    <xf numFmtId="166" fontId="10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166" fontId="1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8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left" vertical="center"/>
      <protection/>
    </xf>
    <xf numFmtId="166" fontId="0" fillId="24" borderId="18" xfId="0" applyNumberFormat="1" applyFont="1" applyFill="1" applyBorder="1" applyAlignment="1" applyProtection="1">
      <alignment horizontal="right" vertical="center"/>
      <protection locked="0"/>
    </xf>
    <xf numFmtId="0" fontId="0" fillId="24" borderId="18" xfId="0" applyFill="1" applyBorder="1" applyAlignment="1" applyProtection="1">
      <alignment horizontal="left" vertical="center"/>
      <protection locked="0"/>
    </xf>
    <xf numFmtId="166" fontId="0" fillId="0" borderId="18" xfId="0" applyNumberFormat="1" applyFont="1" applyFill="1" applyBorder="1" applyAlignment="1" applyProtection="1">
      <alignment horizontal="right" vertical="center"/>
      <protection/>
    </xf>
    <xf numFmtId="0" fontId="12" fillId="0" borderId="32" xfId="20" applyFont="1" applyFill="1" applyBorder="1" applyAlignment="1" applyProtection="1">
      <alignment horizontal="left" vertical="center" wrapText="1"/>
      <protection/>
    </xf>
    <xf numFmtId="0" fontId="12" fillId="0" borderId="32" xfId="20" applyFill="1" applyBorder="1" applyAlignment="1" applyProtection="1">
      <alignment horizontal="left" vertical="center"/>
      <protection/>
    </xf>
    <xf numFmtId="166" fontId="12" fillId="24" borderId="32" xfId="20" applyNumberFormat="1" applyFont="1" applyFill="1" applyBorder="1" applyAlignment="1" applyProtection="1">
      <alignment horizontal="right" vertical="center"/>
      <protection locked="0"/>
    </xf>
    <xf numFmtId="0" fontId="12" fillId="24" borderId="32" xfId="20" applyFill="1" applyBorder="1" applyAlignment="1" applyProtection="1">
      <alignment horizontal="left" vertical="center"/>
      <protection locked="0"/>
    </xf>
    <xf numFmtId="0" fontId="5" fillId="0" borderId="0" xfId="20" applyFont="1" applyBorder="1" applyAlignment="1" applyProtection="1">
      <alignment horizontal="center" vertical="center"/>
      <protection/>
    </xf>
    <xf numFmtId="0" fontId="12" fillId="0" borderId="0" xfId="20" applyFont="1" applyBorder="1" applyAlignment="1" applyProtection="1">
      <alignment horizontal="left" vertical="center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0" fontId="8" fillId="0" borderId="0" xfId="20" applyFont="1" applyBorder="1" applyAlignment="1" applyProtection="1">
      <alignment horizontal="left" vertical="center"/>
      <protection/>
    </xf>
    <xf numFmtId="0" fontId="8" fillId="19" borderId="28" xfId="20" applyFont="1" applyFill="1" applyBorder="1" applyAlignment="1" applyProtection="1">
      <alignment horizontal="center" vertical="center" wrapText="1"/>
      <protection/>
    </xf>
    <xf numFmtId="0" fontId="12" fillId="19" borderId="28" xfId="20" applyFill="1" applyBorder="1" applyAlignment="1" applyProtection="1">
      <alignment horizontal="center" vertical="center" wrapText="1"/>
      <protection/>
    </xf>
    <xf numFmtId="0" fontId="12" fillId="19" borderId="29" xfId="20" applyFill="1" applyBorder="1" applyAlignment="1" applyProtection="1">
      <alignment horizontal="center" vertical="center" wrapText="1"/>
      <protection/>
    </xf>
    <xf numFmtId="166" fontId="16" fillId="0" borderId="0" xfId="20" applyNumberFormat="1" applyFont="1" applyFill="1" applyBorder="1" applyAlignment="1" applyProtection="1">
      <alignment horizontal="right"/>
      <protection/>
    </xf>
    <xf numFmtId="0" fontId="16" fillId="0" borderId="0" xfId="20" applyFont="1" applyFill="1" applyBorder="1" applyAlignment="1" applyProtection="1">
      <alignment horizontal="left"/>
      <protection/>
    </xf>
    <xf numFmtId="166" fontId="12" fillId="0" borderId="32" xfId="20" applyNumberFormat="1" applyFont="1" applyFill="1" applyBorder="1" applyAlignment="1" applyProtection="1">
      <alignment horizontal="right" vertical="center"/>
      <protection/>
    </xf>
    <xf numFmtId="0" fontId="12" fillId="0" borderId="28" xfId="20" applyFont="1" applyFill="1" applyBorder="1" applyAlignment="1" applyProtection="1">
      <alignment horizontal="left" vertical="center" wrapText="1"/>
      <protection/>
    </xf>
    <xf numFmtId="0" fontId="12" fillId="0" borderId="29" xfId="20" applyFont="1" applyFill="1" applyBorder="1" applyAlignment="1" applyProtection="1">
      <alignment horizontal="left" vertical="center" wrapText="1"/>
      <protection/>
    </xf>
    <xf numFmtId="0" fontId="12" fillId="24" borderId="0" xfId="20" applyFont="1" applyFill="1" applyBorder="1" applyAlignment="1" applyProtection="1">
      <alignment horizontal="center" vertical="center"/>
      <protection locked="0"/>
    </xf>
    <xf numFmtId="0" fontId="47" fillId="0" borderId="32" xfId="20" applyFont="1" applyFill="1" applyBorder="1" applyAlignment="1" applyProtection="1">
      <alignment horizontal="left" vertical="center" wrapText="1"/>
      <protection/>
    </xf>
    <xf numFmtId="0" fontId="47" fillId="0" borderId="32" xfId="2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 locked="0"/>
    </xf>
    <xf numFmtId="0" fontId="12" fillId="0" borderId="18" xfId="0" applyFont="1" applyBorder="1" applyAlignment="1" applyProtection="1">
      <alignment horizontal="left" vertical="center" wrapText="1"/>
      <protection hidden="1"/>
    </xf>
    <xf numFmtId="166" fontId="12" fillId="33" borderId="18" xfId="0" applyNumberFormat="1" applyFont="1" applyFill="1" applyBorder="1" applyAlignment="1" applyProtection="1">
      <alignment horizontal="right" vertical="center"/>
      <protection hidden="1" locked="0"/>
    </xf>
    <xf numFmtId="166" fontId="12" fillId="0" borderId="18" xfId="0" applyNumberFormat="1" applyFont="1" applyBorder="1" applyAlignment="1" applyProtection="1">
      <alignment horizontal="right" vertical="center"/>
      <protection hidden="1"/>
    </xf>
    <xf numFmtId="0" fontId="8" fillId="25" borderId="0" xfId="0" applyFont="1" applyFill="1" applyBorder="1" applyAlignment="1" applyProtection="1">
      <alignment horizontal="center" vertical="center" wrapText="1"/>
      <protection hidden="1"/>
    </xf>
    <xf numFmtId="166" fontId="18" fillId="0" borderId="0" xfId="0" applyNumberFormat="1" applyFont="1" applyBorder="1" applyAlignment="1" applyProtection="1">
      <alignment horizontal="right"/>
      <protection hidden="1"/>
    </xf>
    <xf numFmtId="0" fontId="12" fillId="0" borderId="18" xfId="0" applyFont="1" applyFill="1" applyBorder="1" applyAlignment="1" applyProtection="1">
      <alignment horizontal="left" vertical="center" wrapText="1"/>
      <protection/>
    </xf>
    <xf numFmtId="0" fontId="8" fillId="31" borderId="0" xfId="0" applyFont="1" applyFill="1" applyBorder="1" applyAlignment="1" applyProtection="1">
      <alignment horizontal="center" vertical="center" wrapText="1"/>
      <protection/>
    </xf>
    <xf numFmtId="0" fontId="0" fillId="31" borderId="0" xfId="0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/>
      <protection/>
    </xf>
    <xf numFmtId="0" fontId="14" fillId="0" borderId="27" xfId="0" applyFont="1" applyFill="1" applyBorder="1" applyAlignment="1" applyProtection="1">
      <alignment horizontal="left" vertical="center" wrapText="1"/>
      <protection/>
    </xf>
    <xf numFmtId="0" fontId="14" fillId="0" borderId="28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166" fontId="12" fillId="0" borderId="0" xfId="0" applyNumberFormat="1" applyFont="1" applyFill="1" applyBorder="1" applyAlignment="1" applyProtection="1">
      <alignment horizontal="right" vertical="center"/>
      <protection hidden="1"/>
    </xf>
    <xf numFmtId="166" fontId="12" fillId="0" borderId="0" xfId="0" applyNumberFormat="1" applyFont="1" applyBorder="1" applyAlignment="1" applyProtection="1">
      <alignment horizontal="right" vertical="center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2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I26"/>
  <sheetViews>
    <sheetView tabSelected="1" workbookViewId="0" topLeftCell="A1">
      <selection activeCell="C8" sqref="C8"/>
    </sheetView>
  </sheetViews>
  <sheetFormatPr defaultColWidth="9.140625" defaultRowHeight="15"/>
  <cols>
    <col min="1" max="1" width="1.421875" style="85" customWidth="1"/>
    <col min="2" max="2" width="10.7109375" style="85" customWidth="1"/>
    <col min="3" max="3" width="38.421875" style="85" customWidth="1"/>
    <col min="4" max="4" width="8.57421875" style="85" customWidth="1"/>
    <col min="5" max="5" width="27.140625" style="87" customWidth="1"/>
    <col min="6" max="6" width="2.140625" style="85" customWidth="1"/>
    <col min="7" max="8" width="9.140625" style="85" customWidth="1"/>
    <col min="9" max="9" width="12.28125" style="85" customWidth="1"/>
    <col min="10" max="16384" width="9.140625" style="85" customWidth="1"/>
  </cols>
  <sheetData>
    <row r="1" spans="1:9" ht="21">
      <c r="A1" s="301" t="s">
        <v>450</v>
      </c>
      <c r="B1" s="301"/>
      <c r="C1" s="301"/>
      <c r="D1" s="301"/>
      <c r="E1" s="301"/>
      <c r="F1" s="301"/>
      <c r="G1" s="84"/>
      <c r="H1" s="84"/>
      <c r="I1" s="84"/>
    </row>
    <row r="2" spans="1:9" ht="15">
      <c r="A2" s="61"/>
      <c r="B2" s="61"/>
      <c r="C2" s="61"/>
      <c r="D2" s="61"/>
      <c r="E2" s="61"/>
      <c r="F2" s="61"/>
      <c r="G2" s="61"/>
      <c r="H2" s="61"/>
      <c r="I2" s="61"/>
    </row>
    <row r="3" spans="1:9" ht="28.5" customHeight="1">
      <c r="A3" s="62" t="s">
        <v>107</v>
      </c>
      <c r="B3" s="61"/>
      <c r="C3" s="302" t="s">
        <v>170</v>
      </c>
      <c r="D3" s="302"/>
      <c r="E3" s="302"/>
      <c r="F3" s="84"/>
      <c r="G3" s="84"/>
      <c r="H3" s="84"/>
      <c r="I3" s="84"/>
    </row>
    <row r="4" spans="1:9" ht="15">
      <c r="A4" s="61"/>
      <c r="B4" s="61"/>
      <c r="C4" s="61"/>
      <c r="D4" s="61"/>
      <c r="E4" s="61"/>
      <c r="F4" s="61"/>
      <c r="G4" s="61"/>
      <c r="H4" s="61"/>
      <c r="I4" s="61"/>
    </row>
    <row r="5" spans="1:9" ht="16.5" customHeight="1">
      <c r="A5" s="63" t="s">
        <v>108</v>
      </c>
      <c r="B5" s="61"/>
      <c r="C5" s="53" t="s">
        <v>257</v>
      </c>
      <c r="D5" s="84"/>
      <c r="E5" s="63" t="s">
        <v>451</v>
      </c>
      <c r="F5" s="63"/>
      <c r="G5" s="61"/>
      <c r="H5" s="297"/>
      <c r="I5" s="298"/>
    </row>
    <row r="6" spans="1:9" ht="15">
      <c r="A6" s="61"/>
      <c r="B6" s="61"/>
      <c r="C6" s="61"/>
      <c r="D6" s="61"/>
      <c r="E6" s="61"/>
      <c r="F6" s="61"/>
      <c r="G6" s="61"/>
      <c r="H6" s="61"/>
      <c r="I6" s="61"/>
    </row>
    <row r="7" spans="1:9" ht="15">
      <c r="A7" s="63" t="s">
        <v>110</v>
      </c>
      <c r="B7" s="61"/>
      <c r="C7" s="86" t="s">
        <v>111</v>
      </c>
      <c r="D7" s="84"/>
      <c r="E7" s="63" t="s">
        <v>452</v>
      </c>
      <c r="F7" s="63"/>
      <c r="G7" s="61"/>
      <c r="H7" s="299"/>
      <c r="I7" s="300"/>
    </row>
    <row r="8" spans="1:9" ht="15">
      <c r="A8" s="63" t="s">
        <v>114</v>
      </c>
      <c r="B8" s="61"/>
      <c r="C8" s="54"/>
      <c r="D8" s="84"/>
      <c r="E8" s="63" t="s">
        <v>456</v>
      </c>
      <c r="F8" s="63"/>
      <c r="G8" s="61"/>
      <c r="H8" s="299"/>
      <c r="I8" s="300"/>
    </row>
    <row r="9" ht="19.5" customHeight="1"/>
    <row r="10" spans="3:5" ht="19.5" thickBot="1">
      <c r="C10" s="88"/>
      <c r="D10" s="89"/>
      <c r="E10" s="90"/>
    </row>
    <row r="11" ht="15.75" thickTop="1"/>
    <row r="12" spans="3:5" ht="15.75">
      <c r="C12" s="91" t="s">
        <v>11</v>
      </c>
      <c r="D12" s="91"/>
      <c r="E12" s="92">
        <f>'HSV, PSV'!I12</f>
        <v>0</v>
      </c>
    </row>
    <row r="13" spans="3:5" ht="15.75">
      <c r="C13" s="91" t="s">
        <v>53</v>
      </c>
      <c r="D13" s="91"/>
      <c r="E13" s="92">
        <f>'HSV, PSV'!I35</f>
        <v>0</v>
      </c>
    </row>
    <row r="14" spans="3:5" ht="15.75">
      <c r="C14" s="91" t="s">
        <v>349</v>
      </c>
      <c r="D14" s="91"/>
      <c r="E14" s="92">
        <f>ZTI!N13</f>
        <v>0</v>
      </c>
    </row>
    <row r="15" spans="3:5" ht="15.75">
      <c r="C15" s="91" t="s">
        <v>246</v>
      </c>
      <c r="D15" s="91"/>
      <c r="E15" s="92">
        <f>ÚT!N13</f>
        <v>0</v>
      </c>
    </row>
    <row r="16" spans="3:5" ht="15.75">
      <c r="C16" s="91" t="s">
        <v>230</v>
      </c>
      <c r="D16" s="91"/>
      <c r="E16" s="92">
        <f>'Tlak.vzduch'!N13</f>
        <v>0</v>
      </c>
    </row>
    <row r="17" spans="3:5" ht="15.75">
      <c r="C17" s="91" t="s">
        <v>326</v>
      </c>
      <c r="D17" s="91"/>
      <c r="E17" s="92">
        <f>SILNOPROUD!M13</f>
        <v>0</v>
      </c>
    </row>
    <row r="18" spans="3:5" ht="15.75">
      <c r="C18" s="91" t="s">
        <v>327</v>
      </c>
      <c r="D18" s="91"/>
      <c r="E18" s="92">
        <f>SLABOPROUD!N13</f>
        <v>0</v>
      </c>
    </row>
    <row r="19" spans="3:5" ht="15.75">
      <c r="C19" s="91" t="s">
        <v>172</v>
      </c>
      <c r="D19" s="91"/>
      <c r="E19" s="92">
        <f>VZT!N13</f>
        <v>0</v>
      </c>
    </row>
    <row r="20" spans="3:5" ht="15.75">
      <c r="C20" s="91" t="s">
        <v>199</v>
      </c>
      <c r="D20" s="91"/>
      <c r="E20" s="92">
        <f>Chlazení!M13</f>
        <v>0</v>
      </c>
    </row>
    <row r="21" spans="3:5" ht="15.75">
      <c r="C21" s="91" t="s">
        <v>221</v>
      </c>
      <c r="D21" s="91"/>
      <c r="E21" s="92">
        <f>'MaR pro chlazení'!M13</f>
        <v>0</v>
      </c>
    </row>
    <row r="22" spans="3:5" ht="15.75">
      <c r="C22" s="91" t="s">
        <v>328</v>
      </c>
      <c r="D22" s="91"/>
      <c r="E22" s="92">
        <f>VRN!I11</f>
        <v>0</v>
      </c>
    </row>
    <row r="23" spans="3:5" ht="15.75">
      <c r="C23" s="93"/>
      <c r="D23" s="93"/>
      <c r="E23" s="94"/>
    </row>
    <row r="24" spans="3:5" ht="18.75">
      <c r="C24" s="95" t="s">
        <v>255</v>
      </c>
      <c r="D24" s="95"/>
      <c r="E24" s="96">
        <f>SUM(E12:E22)</f>
        <v>0</v>
      </c>
    </row>
    <row r="25" spans="3:5" ht="15.75">
      <c r="C25" s="93" t="s">
        <v>122</v>
      </c>
      <c r="D25" s="97">
        <v>0.21</v>
      </c>
      <c r="E25" s="94">
        <f>E24*D25</f>
        <v>0</v>
      </c>
    </row>
    <row r="26" spans="3:5" ht="18.75">
      <c r="C26" s="98" t="s">
        <v>256</v>
      </c>
      <c r="D26" s="98"/>
      <c r="E26" s="99">
        <f>SUM(E24:E25)</f>
        <v>0</v>
      </c>
    </row>
  </sheetData>
  <sheetProtection password="CF70" sheet="1" objects="1" scenarios="1"/>
  <mergeCells count="5">
    <mergeCell ref="H5:I5"/>
    <mergeCell ref="H7:I7"/>
    <mergeCell ref="H8:I8"/>
    <mergeCell ref="A1:F1"/>
    <mergeCell ref="C3:E3"/>
  </mergeCells>
  <printOptions/>
  <pageMargins left="0.7" right="0.7" top="0.787401575" bottom="0.787401575" header="0.3" footer="0.3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7"/>
  <sheetViews>
    <sheetView workbookViewId="0" topLeftCell="A1">
      <selection activeCell="E10" sqref="E10:H10"/>
    </sheetView>
  </sheetViews>
  <sheetFormatPr defaultColWidth="7.00390625" defaultRowHeight="15"/>
  <cols>
    <col min="1" max="1" width="2.57421875" style="2" customWidth="1"/>
    <col min="2" max="2" width="7.00390625" style="2" customWidth="1"/>
    <col min="3" max="3" width="4.7109375" style="2" customWidth="1"/>
    <col min="4" max="4" width="7.00390625" style="2" hidden="1" customWidth="1"/>
    <col min="5" max="7" width="7.00390625" style="2" customWidth="1"/>
    <col min="8" max="8" width="35.140625" style="2" customWidth="1"/>
    <col min="9" max="9" width="7.00390625" style="2" customWidth="1"/>
    <col min="10" max="10" width="7.8515625" style="2" customWidth="1"/>
    <col min="11" max="14" width="7.00390625" style="2" customWidth="1"/>
    <col min="15" max="15" width="1.28515625" style="2" customWidth="1"/>
    <col min="16" max="16" width="7.00390625" style="2" hidden="1" customWidth="1"/>
    <col min="17" max="17" width="2.00390625" style="2" customWidth="1"/>
    <col min="18" max="258" width="7.00390625" style="2" customWidth="1"/>
    <col min="259" max="259" width="4.7109375" style="2" customWidth="1"/>
    <col min="260" max="260" width="7.00390625" style="2" hidden="1" customWidth="1"/>
    <col min="261" max="263" width="7.00390625" style="2" customWidth="1"/>
    <col min="264" max="264" width="35.140625" style="2" customWidth="1"/>
    <col min="265" max="270" width="7.00390625" style="2" customWidth="1"/>
    <col min="271" max="271" width="1.28515625" style="2" customWidth="1"/>
    <col min="272" max="272" width="7.00390625" style="2" hidden="1" customWidth="1"/>
    <col min="273" max="273" width="2.00390625" style="2" customWidth="1"/>
    <col min="274" max="514" width="7.00390625" style="2" customWidth="1"/>
    <col min="515" max="515" width="4.7109375" style="2" customWidth="1"/>
    <col min="516" max="516" width="7.00390625" style="2" hidden="1" customWidth="1"/>
    <col min="517" max="519" width="7.00390625" style="2" customWidth="1"/>
    <col min="520" max="520" width="35.140625" style="2" customWidth="1"/>
    <col min="521" max="526" width="7.00390625" style="2" customWidth="1"/>
    <col min="527" max="527" width="1.28515625" style="2" customWidth="1"/>
    <col min="528" max="528" width="7.00390625" style="2" hidden="1" customWidth="1"/>
    <col min="529" max="529" width="2.00390625" style="2" customWidth="1"/>
    <col min="530" max="770" width="7.00390625" style="2" customWidth="1"/>
    <col min="771" max="771" width="4.7109375" style="2" customWidth="1"/>
    <col min="772" max="772" width="7.00390625" style="2" hidden="1" customWidth="1"/>
    <col min="773" max="775" width="7.00390625" style="2" customWidth="1"/>
    <col min="776" max="776" width="35.140625" style="2" customWidth="1"/>
    <col min="777" max="782" width="7.00390625" style="2" customWidth="1"/>
    <col min="783" max="783" width="1.28515625" style="2" customWidth="1"/>
    <col min="784" max="784" width="7.00390625" style="2" hidden="1" customWidth="1"/>
    <col min="785" max="785" width="2.00390625" style="2" customWidth="1"/>
    <col min="786" max="1026" width="7.00390625" style="2" customWidth="1"/>
    <col min="1027" max="1027" width="4.7109375" style="2" customWidth="1"/>
    <col min="1028" max="1028" width="7.00390625" style="2" hidden="1" customWidth="1"/>
    <col min="1029" max="1031" width="7.00390625" style="2" customWidth="1"/>
    <col min="1032" max="1032" width="35.140625" style="2" customWidth="1"/>
    <col min="1033" max="1038" width="7.00390625" style="2" customWidth="1"/>
    <col min="1039" max="1039" width="1.28515625" style="2" customWidth="1"/>
    <col min="1040" max="1040" width="7.00390625" style="2" hidden="1" customWidth="1"/>
    <col min="1041" max="1041" width="2.00390625" style="2" customWidth="1"/>
    <col min="1042" max="1282" width="7.00390625" style="2" customWidth="1"/>
    <col min="1283" max="1283" width="4.7109375" style="2" customWidth="1"/>
    <col min="1284" max="1284" width="7.00390625" style="2" hidden="1" customWidth="1"/>
    <col min="1285" max="1287" width="7.00390625" style="2" customWidth="1"/>
    <col min="1288" max="1288" width="35.140625" style="2" customWidth="1"/>
    <col min="1289" max="1294" width="7.00390625" style="2" customWidth="1"/>
    <col min="1295" max="1295" width="1.28515625" style="2" customWidth="1"/>
    <col min="1296" max="1296" width="7.00390625" style="2" hidden="1" customWidth="1"/>
    <col min="1297" max="1297" width="2.00390625" style="2" customWidth="1"/>
    <col min="1298" max="1538" width="7.00390625" style="2" customWidth="1"/>
    <col min="1539" max="1539" width="4.7109375" style="2" customWidth="1"/>
    <col min="1540" max="1540" width="7.00390625" style="2" hidden="1" customWidth="1"/>
    <col min="1541" max="1543" width="7.00390625" style="2" customWidth="1"/>
    <col min="1544" max="1544" width="35.140625" style="2" customWidth="1"/>
    <col min="1545" max="1550" width="7.00390625" style="2" customWidth="1"/>
    <col min="1551" max="1551" width="1.28515625" style="2" customWidth="1"/>
    <col min="1552" max="1552" width="7.00390625" style="2" hidden="1" customWidth="1"/>
    <col min="1553" max="1553" width="2.00390625" style="2" customWidth="1"/>
    <col min="1554" max="1794" width="7.00390625" style="2" customWidth="1"/>
    <col min="1795" max="1795" width="4.7109375" style="2" customWidth="1"/>
    <col min="1796" max="1796" width="7.00390625" style="2" hidden="1" customWidth="1"/>
    <col min="1797" max="1799" width="7.00390625" style="2" customWidth="1"/>
    <col min="1800" max="1800" width="35.140625" style="2" customWidth="1"/>
    <col min="1801" max="1806" width="7.00390625" style="2" customWidth="1"/>
    <col min="1807" max="1807" width="1.28515625" style="2" customWidth="1"/>
    <col min="1808" max="1808" width="7.00390625" style="2" hidden="1" customWidth="1"/>
    <col min="1809" max="1809" width="2.00390625" style="2" customWidth="1"/>
    <col min="1810" max="2050" width="7.00390625" style="2" customWidth="1"/>
    <col min="2051" max="2051" width="4.7109375" style="2" customWidth="1"/>
    <col min="2052" max="2052" width="7.00390625" style="2" hidden="1" customWidth="1"/>
    <col min="2053" max="2055" width="7.00390625" style="2" customWidth="1"/>
    <col min="2056" max="2056" width="35.140625" style="2" customWidth="1"/>
    <col min="2057" max="2062" width="7.00390625" style="2" customWidth="1"/>
    <col min="2063" max="2063" width="1.28515625" style="2" customWidth="1"/>
    <col min="2064" max="2064" width="7.00390625" style="2" hidden="1" customWidth="1"/>
    <col min="2065" max="2065" width="2.00390625" style="2" customWidth="1"/>
    <col min="2066" max="2306" width="7.00390625" style="2" customWidth="1"/>
    <col min="2307" max="2307" width="4.7109375" style="2" customWidth="1"/>
    <col min="2308" max="2308" width="7.00390625" style="2" hidden="1" customWidth="1"/>
    <col min="2309" max="2311" width="7.00390625" style="2" customWidth="1"/>
    <col min="2312" max="2312" width="35.140625" style="2" customWidth="1"/>
    <col min="2313" max="2318" width="7.00390625" style="2" customWidth="1"/>
    <col min="2319" max="2319" width="1.28515625" style="2" customWidth="1"/>
    <col min="2320" max="2320" width="7.00390625" style="2" hidden="1" customWidth="1"/>
    <col min="2321" max="2321" width="2.00390625" style="2" customWidth="1"/>
    <col min="2322" max="2562" width="7.00390625" style="2" customWidth="1"/>
    <col min="2563" max="2563" width="4.7109375" style="2" customWidth="1"/>
    <col min="2564" max="2564" width="7.00390625" style="2" hidden="1" customWidth="1"/>
    <col min="2565" max="2567" width="7.00390625" style="2" customWidth="1"/>
    <col min="2568" max="2568" width="35.140625" style="2" customWidth="1"/>
    <col min="2569" max="2574" width="7.00390625" style="2" customWidth="1"/>
    <col min="2575" max="2575" width="1.28515625" style="2" customWidth="1"/>
    <col min="2576" max="2576" width="7.00390625" style="2" hidden="1" customWidth="1"/>
    <col min="2577" max="2577" width="2.00390625" style="2" customWidth="1"/>
    <col min="2578" max="2818" width="7.00390625" style="2" customWidth="1"/>
    <col min="2819" max="2819" width="4.7109375" style="2" customWidth="1"/>
    <col min="2820" max="2820" width="7.00390625" style="2" hidden="1" customWidth="1"/>
    <col min="2821" max="2823" width="7.00390625" style="2" customWidth="1"/>
    <col min="2824" max="2824" width="35.140625" style="2" customWidth="1"/>
    <col min="2825" max="2830" width="7.00390625" style="2" customWidth="1"/>
    <col min="2831" max="2831" width="1.28515625" style="2" customWidth="1"/>
    <col min="2832" max="2832" width="7.00390625" style="2" hidden="1" customWidth="1"/>
    <col min="2833" max="2833" width="2.00390625" style="2" customWidth="1"/>
    <col min="2834" max="3074" width="7.00390625" style="2" customWidth="1"/>
    <col min="3075" max="3075" width="4.7109375" style="2" customWidth="1"/>
    <col min="3076" max="3076" width="7.00390625" style="2" hidden="1" customWidth="1"/>
    <col min="3077" max="3079" width="7.00390625" style="2" customWidth="1"/>
    <col min="3080" max="3080" width="35.140625" style="2" customWidth="1"/>
    <col min="3081" max="3086" width="7.00390625" style="2" customWidth="1"/>
    <col min="3087" max="3087" width="1.28515625" style="2" customWidth="1"/>
    <col min="3088" max="3088" width="7.00390625" style="2" hidden="1" customWidth="1"/>
    <col min="3089" max="3089" width="2.00390625" style="2" customWidth="1"/>
    <col min="3090" max="3330" width="7.00390625" style="2" customWidth="1"/>
    <col min="3331" max="3331" width="4.7109375" style="2" customWidth="1"/>
    <col min="3332" max="3332" width="7.00390625" style="2" hidden="1" customWidth="1"/>
    <col min="3333" max="3335" width="7.00390625" style="2" customWidth="1"/>
    <col min="3336" max="3336" width="35.140625" style="2" customWidth="1"/>
    <col min="3337" max="3342" width="7.00390625" style="2" customWidth="1"/>
    <col min="3343" max="3343" width="1.28515625" style="2" customWidth="1"/>
    <col min="3344" max="3344" width="7.00390625" style="2" hidden="1" customWidth="1"/>
    <col min="3345" max="3345" width="2.00390625" style="2" customWidth="1"/>
    <col min="3346" max="3586" width="7.00390625" style="2" customWidth="1"/>
    <col min="3587" max="3587" width="4.7109375" style="2" customWidth="1"/>
    <col min="3588" max="3588" width="7.00390625" style="2" hidden="1" customWidth="1"/>
    <col min="3589" max="3591" width="7.00390625" style="2" customWidth="1"/>
    <col min="3592" max="3592" width="35.140625" style="2" customWidth="1"/>
    <col min="3593" max="3598" width="7.00390625" style="2" customWidth="1"/>
    <col min="3599" max="3599" width="1.28515625" style="2" customWidth="1"/>
    <col min="3600" max="3600" width="7.00390625" style="2" hidden="1" customWidth="1"/>
    <col min="3601" max="3601" width="2.00390625" style="2" customWidth="1"/>
    <col min="3602" max="3842" width="7.00390625" style="2" customWidth="1"/>
    <col min="3843" max="3843" width="4.7109375" style="2" customWidth="1"/>
    <col min="3844" max="3844" width="7.00390625" style="2" hidden="1" customWidth="1"/>
    <col min="3845" max="3847" width="7.00390625" style="2" customWidth="1"/>
    <col min="3848" max="3848" width="35.140625" style="2" customWidth="1"/>
    <col min="3849" max="3854" width="7.00390625" style="2" customWidth="1"/>
    <col min="3855" max="3855" width="1.28515625" style="2" customWidth="1"/>
    <col min="3856" max="3856" width="7.00390625" style="2" hidden="1" customWidth="1"/>
    <col min="3857" max="3857" width="2.00390625" style="2" customWidth="1"/>
    <col min="3858" max="4098" width="7.00390625" style="2" customWidth="1"/>
    <col min="4099" max="4099" width="4.7109375" style="2" customWidth="1"/>
    <col min="4100" max="4100" width="7.00390625" style="2" hidden="1" customWidth="1"/>
    <col min="4101" max="4103" width="7.00390625" style="2" customWidth="1"/>
    <col min="4104" max="4104" width="35.140625" style="2" customWidth="1"/>
    <col min="4105" max="4110" width="7.00390625" style="2" customWidth="1"/>
    <col min="4111" max="4111" width="1.28515625" style="2" customWidth="1"/>
    <col min="4112" max="4112" width="7.00390625" style="2" hidden="1" customWidth="1"/>
    <col min="4113" max="4113" width="2.00390625" style="2" customWidth="1"/>
    <col min="4114" max="4354" width="7.00390625" style="2" customWidth="1"/>
    <col min="4355" max="4355" width="4.7109375" style="2" customWidth="1"/>
    <col min="4356" max="4356" width="7.00390625" style="2" hidden="1" customWidth="1"/>
    <col min="4357" max="4359" width="7.00390625" style="2" customWidth="1"/>
    <col min="4360" max="4360" width="35.140625" style="2" customWidth="1"/>
    <col min="4361" max="4366" width="7.00390625" style="2" customWidth="1"/>
    <col min="4367" max="4367" width="1.28515625" style="2" customWidth="1"/>
    <col min="4368" max="4368" width="7.00390625" style="2" hidden="1" customWidth="1"/>
    <col min="4369" max="4369" width="2.00390625" style="2" customWidth="1"/>
    <col min="4370" max="4610" width="7.00390625" style="2" customWidth="1"/>
    <col min="4611" max="4611" width="4.7109375" style="2" customWidth="1"/>
    <col min="4612" max="4612" width="7.00390625" style="2" hidden="1" customWidth="1"/>
    <col min="4613" max="4615" width="7.00390625" style="2" customWidth="1"/>
    <col min="4616" max="4616" width="35.140625" style="2" customWidth="1"/>
    <col min="4617" max="4622" width="7.00390625" style="2" customWidth="1"/>
    <col min="4623" max="4623" width="1.28515625" style="2" customWidth="1"/>
    <col min="4624" max="4624" width="7.00390625" style="2" hidden="1" customWidth="1"/>
    <col min="4625" max="4625" width="2.00390625" style="2" customWidth="1"/>
    <col min="4626" max="4866" width="7.00390625" style="2" customWidth="1"/>
    <col min="4867" max="4867" width="4.7109375" style="2" customWidth="1"/>
    <col min="4868" max="4868" width="7.00390625" style="2" hidden="1" customWidth="1"/>
    <col min="4869" max="4871" width="7.00390625" style="2" customWidth="1"/>
    <col min="4872" max="4872" width="35.140625" style="2" customWidth="1"/>
    <col min="4873" max="4878" width="7.00390625" style="2" customWidth="1"/>
    <col min="4879" max="4879" width="1.28515625" style="2" customWidth="1"/>
    <col min="4880" max="4880" width="7.00390625" style="2" hidden="1" customWidth="1"/>
    <col min="4881" max="4881" width="2.00390625" style="2" customWidth="1"/>
    <col min="4882" max="5122" width="7.00390625" style="2" customWidth="1"/>
    <col min="5123" max="5123" width="4.7109375" style="2" customWidth="1"/>
    <col min="5124" max="5124" width="7.00390625" style="2" hidden="1" customWidth="1"/>
    <col min="5125" max="5127" width="7.00390625" style="2" customWidth="1"/>
    <col min="5128" max="5128" width="35.140625" style="2" customWidth="1"/>
    <col min="5129" max="5134" width="7.00390625" style="2" customWidth="1"/>
    <col min="5135" max="5135" width="1.28515625" style="2" customWidth="1"/>
    <col min="5136" max="5136" width="7.00390625" style="2" hidden="1" customWidth="1"/>
    <col min="5137" max="5137" width="2.00390625" style="2" customWidth="1"/>
    <col min="5138" max="5378" width="7.00390625" style="2" customWidth="1"/>
    <col min="5379" max="5379" width="4.7109375" style="2" customWidth="1"/>
    <col min="5380" max="5380" width="7.00390625" style="2" hidden="1" customWidth="1"/>
    <col min="5381" max="5383" width="7.00390625" style="2" customWidth="1"/>
    <col min="5384" max="5384" width="35.140625" style="2" customWidth="1"/>
    <col min="5385" max="5390" width="7.00390625" style="2" customWidth="1"/>
    <col min="5391" max="5391" width="1.28515625" style="2" customWidth="1"/>
    <col min="5392" max="5392" width="7.00390625" style="2" hidden="1" customWidth="1"/>
    <col min="5393" max="5393" width="2.00390625" style="2" customWidth="1"/>
    <col min="5394" max="5634" width="7.00390625" style="2" customWidth="1"/>
    <col min="5635" max="5635" width="4.7109375" style="2" customWidth="1"/>
    <col min="5636" max="5636" width="7.00390625" style="2" hidden="1" customWidth="1"/>
    <col min="5637" max="5639" width="7.00390625" style="2" customWidth="1"/>
    <col min="5640" max="5640" width="35.140625" style="2" customWidth="1"/>
    <col min="5641" max="5646" width="7.00390625" style="2" customWidth="1"/>
    <col min="5647" max="5647" width="1.28515625" style="2" customWidth="1"/>
    <col min="5648" max="5648" width="7.00390625" style="2" hidden="1" customWidth="1"/>
    <col min="5649" max="5649" width="2.00390625" style="2" customWidth="1"/>
    <col min="5650" max="5890" width="7.00390625" style="2" customWidth="1"/>
    <col min="5891" max="5891" width="4.7109375" style="2" customWidth="1"/>
    <col min="5892" max="5892" width="7.00390625" style="2" hidden="1" customWidth="1"/>
    <col min="5893" max="5895" width="7.00390625" style="2" customWidth="1"/>
    <col min="5896" max="5896" width="35.140625" style="2" customWidth="1"/>
    <col min="5897" max="5902" width="7.00390625" style="2" customWidth="1"/>
    <col min="5903" max="5903" width="1.28515625" style="2" customWidth="1"/>
    <col min="5904" max="5904" width="7.00390625" style="2" hidden="1" customWidth="1"/>
    <col min="5905" max="5905" width="2.00390625" style="2" customWidth="1"/>
    <col min="5906" max="6146" width="7.00390625" style="2" customWidth="1"/>
    <col min="6147" max="6147" width="4.7109375" style="2" customWidth="1"/>
    <col min="6148" max="6148" width="7.00390625" style="2" hidden="1" customWidth="1"/>
    <col min="6149" max="6151" width="7.00390625" style="2" customWidth="1"/>
    <col min="6152" max="6152" width="35.140625" style="2" customWidth="1"/>
    <col min="6153" max="6158" width="7.00390625" style="2" customWidth="1"/>
    <col min="6159" max="6159" width="1.28515625" style="2" customWidth="1"/>
    <col min="6160" max="6160" width="7.00390625" style="2" hidden="1" customWidth="1"/>
    <col min="6161" max="6161" width="2.00390625" style="2" customWidth="1"/>
    <col min="6162" max="6402" width="7.00390625" style="2" customWidth="1"/>
    <col min="6403" max="6403" width="4.7109375" style="2" customWidth="1"/>
    <col min="6404" max="6404" width="7.00390625" style="2" hidden="1" customWidth="1"/>
    <col min="6405" max="6407" width="7.00390625" style="2" customWidth="1"/>
    <col min="6408" max="6408" width="35.140625" style="2" customWidth="1"/>
    <col min="6409" max="6414" width="7.00390625" style="2" customWidth="1"/>
    <col min="6415" max="6415" width="1.28515625" style="2" customWidth="1"/>
    <col min="6416" max="6416" width="7.00390625" style="2" hidden="1" customWidth="1"/>
    <col min="6417" max="6417" width="2.00390625" style="2" customWidth="1"/>
    <col min="6418" max="6658" width="7.00390625" style="2" customWidth="1"/>
    <col min="6659" max="6659" width="4.7109375" style="2" customWidth="1"/>
    <col min="6660" max="6660" width="7.00390625" style="2" hidden="1" customWidth="1"/>
    <col min="6661" max="6663" width="7.00390625" style="2" customWidth="1"/>
    <col min="6664" max="6664" width="35.140625" style="2" customWidth="1"/>
    <col min="6665" max="6670" width="7.00390625" style="2" customWidth="1"/>
    <col min="6671" max="6671" width="1.28515625" style="2" customWidth="1"/>
    <col min="6672" max="6672" width="7.00390625" style="2" hidden="1" customWidth="1"/>
    <col min="6673" max="6673" width="2.00390625" style="2" customWidth="1"/>
    <col min="6674" max="6914" width="7.00390625" style="2" customWidth="1"/>
    <col min="6915" max="6915" width="4.7109375" style="2" customWidth="1"/>
    <col min="6916" max="6916" width="7.00390625" style="2" hidden="1" customWidth="1"/>
    <col min="6917" max="6919" width="7.00390625" style="2" customWidth="1"/>
    <col min="6920" max="6920" width="35.140625" style="2" customWidth="1"/>
    <col min="6921" max="6926" width="7.00390625" style="2" customWidth="1"/>
    <col min="6927" max="6927" width="1.28515625" style="2" customWidth="1"/>
    <col min="6928" max="6928" width="7.00390625" style="2" hidden="1" customWidth="1"/>
    <col min="6929" max="6929" width="2.00390625" style="2" customWidth="1"/>
    <col min="6930" max="7170" width="7.00390625" style="2" customWidth="1"/>
    <col min="7171" max="7171" width="4.7109375" style="2" customWidth="1"/>
    <col min="7172" max="7172" width="7.00390625" style="2" hidden="1" customWidth="1"/>
    <col min="7173" max="7175" width="7.00390625" style="2" customWidth="1"/>
    <col min="7176" max="7176" width="35.140625" style="2" customWidth="1"/>
    <col min="7177" max="7182" width="7.00390625" style="2" customWidth="1"/>
    <col min="7183" max="7183" width="1.28515625" style="2" customWidth="1"/>
    <col min="7184" max="7184" width="7.00390625" style="2" hidden="1" customWidth="1"/>
    <col min="7185" max="7185" width="2.00390625" style="2" customWidth="1"/>
    <col min="7186" max="7426" width="7.00390625" style="2" customWidth="1"/>
    <col min="7427" max="7427" width="4.7109375" style="2" customWidth="1"/>
    <col min="7428" max="7428" width="7.00390625" style="2" hidden="1" customWidth="1"/>
    <col min="7429" max="7431" width="7.00390625" style="2" customWidth="1"/>
    <col min="7432" max="7432" width="35.140625" style="2" customWidth="1"/>
    <col min="7433" max="7438" width="7.00390625" style="2" customWidth="1"/>
    <col min="7439" max="7439" width="1.28515625" style="2" customWidth="1"/>
    <col min="7440" max="7440" width="7.00390625" style="2" hidden="1" customWidth="1"/>
    <col min="7441" max="7441" width="2.00390625" style="2" customWidth="1"/>
    <col min="7442" max="7682" width="7.00390625" style="2" customWidth="1"/>
    <col min="7683" max="7683" width="4.7109375" style="2" customWidth="1"/>
    <col min="7684" max="7684" width="7.00390625" style="2" hidden="1" customWidth="1"/>
    <col min="7685" max="7687" width="7.00390625" style="2" customWidth="1"/>
    <col min="7688" max="7688" width="35.140625" style="2" customWidth="1"/>
    <col min="7689" max="7694" width="7.00390625" style="2" customWidth="1"/>
    <col min="7695" max="7695" width="1.28515625" style="2" customWidth="1"/>
    <col min="7696" max="7696" width="7.00390625" style="2" hidden="1" customWidth="1"/>
    <col min="7697" max="7697" width="2.00390625" style="2" customWidth="1"/>
    <col min="7698" max="7938" width="7.00390625" style="2" customWidth="1"/>
    <col min="7939" max="7939" width="4.7109375" style="2" customWidth="1"/>
    <col min="7940" max="7940" width="7.00390625" style="2" hidden="1" customWidth="1"/>
    <col min="7941" max="7943" width="7.00390625" style="2" customWidth="1"/>
    <col min="7944" max="7944" width="35.140625" style="2" customWidth="1"/>
    <col min="7945" max="7950" width="7.00390625" style="2" customWidth="1"/>
    <col min="7951" max="7951" width="1.28515625" style="2" customWidth="1"/>
    <col min="7952" max="7952" width="7.00390625" style="2" hidden="1" customWidth="1"/>
    <col min="7953" max="7953" width="2.00390625" style="2" customWidth="1"/>
    <col min="7954" max="8194" width="7.00390625" style="2" customWidth="1"/>
    <col min="8195" max="8195" width="4.7109375" style="2" customWidth="1"/>
    <col min="8196" max="8196" width="7.00390625" style="2" hidden="1" customWidth="1"/>
    <col min="8197" max="8199" width="7.00390625" style="2" customWidth="1"/>
    <col min="8200" max="8200" width="35.140625" style="2" customWidth="1"/>
    <col min="8201" max="8206" width="7.00390625" style="2" customWidth="1"/>
    <col min="8207" max="8207" width="1.28515625" style="2" customWidth="1"/>
    <col min="8208" max="8208" width="7.00390625" style="2" hidden="1" customWidth="1"/>
    <col min="8209" max="8209" width="2.00390625" style="2" customWidth="1"/>
    <col min="8210" max="8450" width="7.00390625" style="2" customWidth="1"/>
    <col min="8451" max="8451" width="4.7109375" style="2" customWidth="1"/>
    <col min="8452" max="8452" width="7.00390625" style="2" hidden="1" customWidth="1"/>
    <col min="8453" max="8455" width="7.00390625" style="2" customWidth="1"/>
    <col min="8456" max="8456" width="35.140625" style="2" customWidth="1"/>
    <col min="8457" max="8462" width="7.00390625" style="2" customWidth="1"/>
    <col min="8463" max="8463" width="1.28515625" style="2" customWidth="1"/>
    <col min="8464" max="8464" width="7.00390625" style="2" hidden="1" customWidth="1"/>
    <col min="8465" max="8465" width="2.00390625" style="2" customWidth="1"/>
    <col min="8466" max="8706" width="7.00390625" style="2" customWidth="1"/>
    <col min="8707" max="8707" width="4.7109375" style="2" customWidth="1"/>
    <col min="8708" max="8708" width="7.00390625" style="2" hidden="1" customWidth="1"/>
    <col min="8709" max="8711" width="7.00390625" style="2" customWidth="1"/>
    <col min="8712" max="8712" width="35.140625" style="2" customWidth="1"/>
    <col min="8713" max="8718" width="7.00390625" style="2" customWidth="1"/>
    <col min="8719" max="8719" width="1.28515625" style="2" customWidth="1"/>
    <col min="8720" max="8720" width="7.00390625" style="2" hidden="1" customWidth="1"/>
    <col min="8721" max="8721" width="2.00390625" style="2" customWidth="1"/>
    <col min="8722" max="8962" width="7.00390625" style="2" customWidth="1"/>
    <col min="8963" max="8963" width="4.7109375" style="2" customWidth="1"/>
    <col min="8964" max="8964" width="7.00390625" style="2" hidden="1" customWidth="1"/>
    <col min="8965" max="8967" width="7.00390625" style="2" customWidth="1"/>
    <col min="8968" max="8968" width="35.140625" style="2" customWidth="1"/>
    <col min="8969" max="8974" width="7.00390625" style="2" customWidth="1"/>
    <col min="8975" max="8975" width="1.28515625" style="2" customWidth="1"/>
    <col min="8976" max="8976" width="7.00390625" style="2" hidden="1" customWidth="1"/>
    <col min="8977" max="8977" width="2.00390625" style="2" customWidth="1"/>
    <col min="8978" max="9218" width="7.00390625" style="2" customWidth="1"/>
    <col min="9219" max="9219" width="4.7109375" style="2" customWidth="1"/>
    <col min="9220" max="9220" width="7.00390625" style="2" hidden="1" customWidth="1"/>
    <col min="9221" max="9223" width="7.00390625" style="2" customWidth="1"/>
    <col min="9224" max="9224" width="35.140625" style="2" customWidth="1"/>
    <col min="9225" max="9230" width="7.00390625" style="2" customWidth="1"/>
    <col min="9231" max="9231" width="1.28515625" style="2" customWidth="1"/>
    <col min="9232" max="9232" width="7.00390625" style="2" hidden="1" customWidth="1"/>
    <col min="9233" max="9233" width="2.00390625" style="2" customWidth="1"/>
    <col min="9234" max="9474" width="7.00390625" style="2" customWidth="1"/>
    <col min="9475" max="9475" width="4.7109375" style="2" customWidth="1"/>
    <col min="9476" max="9476" width="7.00390625" style="2" hidden="1" customWidth="1"/>
    <col min="9477" max="9479" width="7.00390625" style="2" customWidth="1"/>
    <col min="9480" max="9480" width="35.140625" style="2" customWidth="1"/>
    <col min="9481" max="9486" width="7.00390625" style="2" customWidth="1"/>
    <col min="9487" max="9487" width="1.28515625" style="2" customWidth="1"/>
    <col min="9488" max="9488" width="7.00390625" style="2" hidden="1" customWidth="1"/>
    <col min="9489" max="9489" width="2.00390625" style="2" customWidth="1"/>
    <col min="9490" max="9730" width="7.00390625" style="2" customWidth="1"/>
    <col min="9731" max="9731" width="4.7109375" style="2" customWidth="1"/>
    <col min="9732" max="9732" width="7.00390625" style="2" hidden="1" customWidth="1"/>
    <col min="9733" max="9735" width="7.00390625" style="2" customWidth="1"/>
    <col min="9736" max="9736" width="35.140625" style="2" customWidth="1"/>
    <col min="9737" max="9742" width="7.00390625" style="2" customWidth="1"/>
    <col min="9743" max="9743" width="1.28515625" style="2" customWidth="1"/>
    <col min="9744" max="9744" width="7.00390625" style="2" hidden="1" customWidth="1"/>
    <col min="9745" max="9745" width="2.00390625" style="2" customWidth="1"/>
    <col min="9746" max="9986" width="7.00390625" style="2" customWidth="1"/>
    <col min="9987" max="9987" width="4.7109375" style="2" customWidth="1"/>
    <col min="9988" max="9988" width="7.00390625" style="2" hidden="1" customWidth="1"/>
    <col min="9989" max="9991" width="7.00390625" style="2" customWidth="1"/>
    <col min="9992" max="9992" width="35.140625" style="2" customWidth="1"/>
    <col min="9993" max="9998" width="7.00390625" style="2" customWidth="1"/>
    <col min="9999" max="9999" width="1.28515625" style="2" customWidth="1"/>
    <col min="10000" max="10000" width="7.00390625" style="2" hidden="1" customWidth="1"/>
    <col min="10001" max="10001" width="2.00390625" style="2" customWidth="1"/>
    <col min="10002" max="10242" width="7.00390625" style="2" customWidth="1"/>
    <col min="10243" max="10243" width="4.7109375" style="2" customWidth="1"/>
    <col min="10244" max="10244" width="7.00390625" style="2" hidden="1" customWidth="1"/>
    <col min="10245" max="10247" width="7.00390625" style="2" customWidth="1"/>
    <col min="10248" max="10248" width="35.140625" style="2" customWidth="1"/>
    <col min="10249" max="10254" width="7.00390625" style="2" customWidth="1"/>
    <col min="10255" max="10255" width="1.28515625" style="2" customWidth="1"/>
    <col min="10256" max="10256" width="7.00390625" style="2" hidden="1" customWidth="1"/>
    <col min="10257" max="10257" width="2.00390625" style="2" customWidth="1"/>
    <col min="10258" max="10498" width="7.00390625" style="2" customWidth="1"/>
    <col min="10499" max="10499" width="4.7109375" style="2" customWidth="1"/>
    <col min="10500" max="10500" width="7.00390625" style="2" hidden="1" customWidth="1"/>
    <col min="10501" max="10503" width="7.00390625" style="2" customWidth="1"/>
    <col min="10504" max="10504" width="35.140625" style="2" customWidth="1"/>
    <col min="10505" max="10510" width="7.00390625" style="2" customWidth="1"/>
    <col min="10511" max="10511" width="1.28515625" style="2" customWidth="1"/>
    <col min="10512" max="10512" width="7.00390625" style="2" hidden="1" customWidth="1"/>
    <col min="10513" max="10513" width="2.00390625" style="2" customWidth="1"/>
    <col min="10514" max="10754" width="7.00390625" style="2" customWidth="1"/>
    <col min="10755" max="10755" width="4.7109375" style="2" customWidth="1"/>
    <col min="10756" max="10756" width="7.00390625" style="2" hidden="1" customWidth="1"/>
    <col min="10757" max="10759" width="7.00390625" style="2" customWidth="1"/>
    <col min="10760" max="10760" width="35.140625" style="2" customWidth="1"/>
    <col min="10761" max="10766" width="7.00390625" style="2" customWidth="1"/>
    <col min="10767" max="10767" width="1.28515625" style="2" customWidth="1"/>
    <col min="10768" max="10768" width="7.00390625" style="2" hidden="1" customWidth="1"/>
    <col min="10769" max="10769" width="2.00390625" style="2" customWidth="1"/>
    <col min="10770" max="11010" width="7.00390625" style="2" customWidth="1"/>
    <col min="11011" max="11011" width="4.7109375" style="2" customWidth="1"/>
    <col min="11012" max="11012" width="7.00390625" style="2" hidden="1" customWidth="1"/>
    <col min="11013" max="11015" width="7.00390625" style="2" customWidth="1"/>
    <col min="11016" max="11016" width="35.140625" style="2" customWidth="1"/>
    <col min="11017" max="11022" width="7.00390625" style="2" customWidth="1"/>
    <col min="11023" max="11023" width="1.28515625" style="2" customWidth="1"/>
    <col min="11024" max="11024" width="7.00390625" style="2" hidden="1" customWidth="1"/>
    <col min="11025" max="11025" width="2.00390625" style="2" customWidth="1"/>
    <col min="11026" max="11266" width="7.00390625" style="2" customWidth="1"/>
    <col min="11267" max="11267" width="4.7109375" style="2" customWidth="1"/>
    <col min="11268" max="11268" width="7.00390625" style="2" hidden="1" customWidth="1"/>
    <col min="11269" max="11271" width="7.00390625" style="2" customWidth="1"/>
    <col min="11272" max="11272" width="35.140625" style="2" customWidth="1"/>
    <col min="11273" max="11278" width="7.00390625" style="2" customWidth="1"/>
    <col min="11279" max="11279" width="1.28515625" style="2" customWidth="1"/>
    <col min="11280" max="11280" width="7.00390625" style="2" hidden="1" customWidth="1"/>
    <col min="11281" max="11281" width="2.00390625" style="2" customWidth="1"/>
    <col min="11282" max="11522" width="7.00390625" style="2" customWidth="1"/>
    <col min="11523" max="11523" width="4.7109375" style="2" customWidth="1"/>
    <col min="11524" max="11524" width="7.00390625" style="2" hidden="1" customWidth="1"/>
    <col min="11525" max="11527" width="7.00390625" style="2" customWidth="1"/>
    <col min="11528" max="11528" width="35.140625" style="2" customWidth="1"/>
    <col min="11529" max="11534" width="7.00390625" style="2" customWidth="1"/>
    <col min="11535" max="11535" width="1.28515625" style="2" customWidth="1"/>
    <col min="11536" max="11536" width="7.00390625" style="2" hidden="1" customWidth="1"/>
    <col min="11537" max="11537" width="2.00390625" style="2" customWidth="1"/>
    <col min="11538" max="11778" width="7.00390625" style="2" customWidth="1"/>
    <col min="11779" max="11779" width="4.7109375" style="2" customWidth="1"/>
    <col min="11780" max="11780" width="7.00390625" style="2" hidden="1" customWidth="1"/>
    <col min="11781" max="11783" width="7.00390625" style="2" customWidth="1"/>
    <col min="11784" max="11784" width="35.140625" style="2" customWidth="1"/>
    <col min="11785" max="11790" width="7.00390625" style="2" customWidth="1"/>
    <col min="11791" max="11791" width="1.28515625" style="2" customWidth="1"/>
    <col min="11792" max="11792" width="7.00390625" style="2" hidden="1" customWidth="1"/>
    <col min="11793" max="11793" width="2.00390625" style="2" customWidth="1"/>
    <col min="11794" max="12034" width="7.00390625" style="2" customWidth="1"/>
    <col min="12035" max="12035" width="4.7109375" style="2" customWidth="1"/>
    <col min="12036" max="12036" width="7.00390625" style="2" hidden="1" customWidth="1"/>
    <col min="12037" max="12039" width="7.00390625" style="2" customWidth="1"/>
    <col min="12040" max="12040" width="35.140625" style="2" customWidth="1"/>
    <col min="12041" max="12046" width="7.00390625" style="2" customWidth="1"/>
    <col min="12047" max="12047" width="1.28515625" style="2" customWidth="1"/>
    <col min="12048" max="12048" width="7.00390625" style="2" hidden="1" customWidth="1"/>
    <col min="12049" max="12049" width="2.00390625" style="2" customWidth="1"/>
    <col min="12050" max="12290" width="7.00390625" style="2" customWidth="1"/>
    <col min="12291" max="12291" width="4.7109375" style="2" customWidth="1"/>
    <col min="12292" max="12292" width="7.00390625" style="2" hidden="1" customWidth="1"/>
    <col min="12293" max="12295" width="7.00390625" style="2" customWidth="1"/>
    <col min="12296" max="12296" width="35.140625" style="2" customWidth="1"/>
    <col min="12297" max="12302" width="7.00390625" style="2" customWidth="1"/>
    <col min="12303" max="12303" width="1.28515625" style="2" customWidth="1"/>
    <col min="12304" max="12304" width="7.00390625" style="2" hidden="1" customWidth="1"/>
    <col min="12305" max="12305" width="2.00390625" style="2" customWidth="1"/>
    <col min="12306" max="12546" width="7.00390625" style="2" customWidth="1"/>
    <col min="12547" max="12547" width="4.7109375" style="2" customWidth="1"/>
    <col min="12548" max="12548" width="7.00390625" style="2" hidden="1" customWidth="1"/>
    <col min="12549" max="12551" width="7.00390625" style="2" customWidth="1"/>
    <col min="12552" max="12552" width="35.140625" style="2" customWidth="1"/>
    <col min="12553" max="12558" width="7.00390625" style="2" customWidth="1"/>
    <col min="12559" max="12559" width="1.28515625" style="2" customWidth="1"/>
    <col min="12560" max="12560" width="7.00390625" style="2" hidden="1" customWidth="1"/>
    <col min="12561" max="12561" width="2.00390625" style="2" customWidth="1"/>
    <col min="12562" max="12802" width="7.00390625" style="2" customWidth="1"/>
    <col min="12803" max="12803" width="4.7109375" style="2" customWidth="1"/>
    <col min="12804" max="12804" width="7.00390625" style="2" hidden="1" customWidth="1"/>
    <col min="12805" max="12807" width="7.00390625" style="2" customWidth="1"/>
    <col min="12808" max="12808" width="35.140625" style="2" customWidth="1"/>
    <col min="12809" max="12814" width="7.00390625" style="2" customWidth="1"/>
    <col min="12815" max="12815" width="1.28515625" style="2" customWidth="1"/>
    <col min="12816" max="12816" width="7.00390625" style="2" hidden="1" customWidth="1"/>
    <col min="12817" max="12817" width="2.00390625" style="2" customWidth="1"/>
    <col min="12818" max="13058" width="7.00390625" style="2" customWidth="1"/>
    <col min="13059" max="13059" width="4.7109375" style="2" customWidth="1"/>
    <col min="13060" max="13060" width="7.00390625" style="2" hidden="1" customWidth="1"/>
    <col min="13061" max="13063" width="7.00390625" style="2" customWidth="1"/>
    <col min="13064" max="13064" width="35.140625" style="2" customWidth="1"/>
    <col min="13065" max="13070" width="7.00390625" style="2" customWidth="1"/>
    <col min="13071" max="13071" width="1.28515625" style="2" customWidth="1"/>
    <col min="13072" max="13072" width="7.00390625" style="2" hidden="1" customWidth="1"/>
    <col min="13073" max="13073" width="2.00390625" style="2" customWidth="1"/>
    <col min="13074" max="13314" width="7.00390625" style="2" customWidth="1"/>
    <col min="13315" max="13315" width="4.7109375" style="2" customWidth="1"/>
    <col min="13316" max="13316" width="7.00390625" style="2" hidden="1" customWidth="1"/>
    <col min="13317" max="13319" width="7.00390625" style="2" customWidth="1"/>
    <col min="13320" max="13320" width="35.140625" style="2" customWidth="1"/>
    <col min="13321" max="13326" width="7.00390625" style="2" customWidth="1"/>
    <col min="13327" max="13327" width="1.28515625" style="2" customWidth="1"/>
    <col min="13328" max="13328" width="7.00390625" style="2" hidden="1" customWidth="1"/>
    <col min="13329" max="13329" width="2.00390625" style="2" customWidth="1"/>
    <col min="13330" max="13570" width="7.00390625" style="2" customWidth="1"/>
    <col min="13571" max="13571" width="4.7109375" style="2" customWidth="1"/>
    <col min="13572" max="13572" width="7.00390625" style="2" hidden="1" customWidth="1"/>
    <col min="13573" max="13575" width="7.00390625" style="2" customWidth="1"/>
    <col min="13576" max="13576" width="35.140625" style="2" customWidth="1"/>
    <col min="13577" max="13582" width="7.00390625" style="2" customWidth="1"/>
    <col min="13583" max="13583" width="1.28515625" style="2" customWidth="1"/>
    <col min="13584" max="13584" width="7.00390625" style="2" hidden="1" customWidth="1"/>
    <col min="13585" max="13585" width="2.00390625" style="2" customWidth="1"/>
    <col min="13586" max="13826" width="7.00390625" style="2" customWidth="1"/>
    <col min="13827" max="13827" width="4.7109375" style="2" customWidth="1"/>
    <col min="13828" max="13828" width="7.00390625" style="2" hidden="1" customWidth="1"/>
    <col min="13829" max="13831" width="7.00390625" style="2" customWidth="1"/>
    <col min="13832" max="13832" width="35.140625" style="2" customWidth="1"/>
    <col min="13833" max="13838" width="7.00390625" style="2" customWidth="1"/>
    <col min="13839" max="13839" width="1.28515625" style="2" customWidth="1"/>
    <col min="13840" max="13840" width="7.00390625" style="2" hidden="1" customWidth="1"/>
    <col min="13841" max="13841" width="2.00390625" style="2" customWidth="1"/>
    <col min="13842" max="14082" width="7.00390625" style="2" customWidth="1"/>
    <col min="14083" max="14083" width="4.7109375" style="2" customWidth="1"/>
    <col min="14084" max="14084" width="7.00390625" style="2" hidden="1" customWidth="1"/>
    <col min="14085" max="14087" width="7.00390625" style="2" customWidth="1"/>
    <col min="14088" max="14088" width="35.140625" style="2" customWidth="1"/>
    <col min="14089" max="14094" width="7.00390625" style="2" customWidth="1"/>
    <col min="14095" max="14095" width="1.28515625" style="2" customWidth="1"/>
    <col min="14096" max="14096" width="7.00390625" style="2" hidden="1" customWidth="1"/>
    <col min="14097" max="14097" width="2.00390625" style="2" customWidth="1"/>
    <col min="14098" max="14338" width="7.00390625" style="2" customWidth="1"/>
    <col min="14339" max="14339" width="4.7109375" style="2" customWidth="1"/>
    <col min="14340" max="14340" width="7.00390625" style="2" hidden="1" customWidth="1"/>
    <col min="14341" max="14343" width="7.00390625" style="2" customWidth="1"/>
    <col min="14344" max="14344" width="35.140625" style="2" customWidth="1"/>
    <col min="14345" max="14350" width="7.00390625" style="2" customWidth="1"/>
    <col min="14351" max="14351" width="1.28515625" style="2" customWidth="1"/>
    <col min="14352" max="14352" width="7.00390625" style="2" hidden="1" customWidth="1"/>
    <col min="14353" max="14353" width="2.00390625" style="2" customWidth="1"/>
    <col min="14354" max="14594" width="7.00390625" style="2" customWidth="1"/>
    <col min="14595" max="14595" width="4.7109375" style="2" customWidth="1"/>
    <col min="14596" max="14596" width="7.00390625" style="2" hidden="1" customWidth="1"/>
    <col min="14597" max="14599" width="7.00390625" style="2" customWidth="1"/>
    <col min="14600" max="14600" width="35.140625" style="2" customWidth="1"/>
    <col min="14601" max="14606" width="7.00390625" style="2" customWidth="1"/>
    <col min="14607" max="14607" width="1.28515625" style="2" customWidth="1"/>
    <col min="14608" max="14608" width="7.00390625" style="2" hidden="1" customWidth="1"/>
    <col min="14609" max="14609" width="2.00390625" style="2" customWidth="1"/>
    <col min="14610" max="14850" width="7.00390625" style="2" customWidth="1"/>
    <col min="14851" max="14851" width="4.7109375" style="2" customWidth="1"/>
    <col min="14852" max="14852" width="7.00390625" style="2" hidden="1" customWidth="1"/>
    <col min="14853" max="14855" width="7.00390625" style="2" customWidth="1"/>
    <col min="14856" max="14856" width="35.140625" style="2" customWidth="1"/>
    <col min="14857" max="14862" width="7.00390625" style="2" customWidth="1"/>
    <col min="14863" max="14863" width="1.28515625" style="2" customWidth="1"/>
    <col min="14864" max="14864" width="7.00390625" style="2" hidden="1" customWidth="1"/>
    <col min="14865" max="14865" width="2.00390625" style="2" customWidth="1"/>
    <col min="14866" max="15106" width="7.00390625" style="2" customWidth="1"/>
    <col min="15107" max="15107" width="4.7109375" style="2" customWidth="1"/>
    <col min="15108" max="15108" width="7.00390625" style="2" hidden="1" customWidth="1"/>
    <col min="15109" max="15111" width="7.00390625" style="2" customWidth="1"/>
    <col min="15112" max="15112" width="35.140625" style="2" customWidth="1"/>
    <col min="15113" max="15118" width="7.00390625" style="2" customWidth="1"/>
    <col min="15119" max="15119" width="1.28515625" style="2" customWidth="1"/>
    <col min="15120" max="15120" width="7.00390625" style="2" hidden="1" customWidth="1"/>
    <col min="15121" max="15121" width="2.00390625" style="2" customWidth="1"/>
    <col min="15122" max="15362" width="7.00390625" style="2" customWidth="1"/>
    <col min="15363" max="15363" width="4.7109375" style="2" customWidth="1"/>
    <col min="15364" max="15364" width="7.00390625" style="2" hidden="1" customWidth="1"/>
    <col min="15365" max="15367" width="7.00390625" style="2" customWidth="1"/>
    <col min="15368" max="15368" width="35.140625" style="2" customWidth="1"/>
    <col min="15369" max="15374" width="7.00390625" style="2" customWidth="1"/>
    <col min="15375" max="15375" width="1.28515625" style="2" customWidth="1"/>
    <col min="15376" max="15376" width="7.00390625" style="2" hidden="1" customWidth="1"/>
    <col min="15377" max="15377" width="2.00390625" style="2" customWidth="1"/>
    <col min="15378" max="15618" width="7.00390625" style="2" customWidth="1"/>
    <col min="15619" max="15619" width="4.7109375" style="2" customWidth="1"/>
    <col min="15620" max="15620" width="7.00390625" style="2" hidden="1" customWidth="1"/>
    <col min="15621" max="15623" width="7.00390625" style="2" customWidth="1"/>
    <col min="15624" max="15624" width="35.140625" style="2" customWidth="1"/>
    <col min="15625" max="15630" width="7.00390625" style="2" customWidth="1"/>
    <col min="15631" max="15631" width="1.28515625" style="2" customWidth="1"/>
    <col min="15632" max="15632" width="7.00390625" style="2" hidden="1" customWidth="1"/>
    <col min="15633" max="15633" width="2.00390625" style="2" customWidth="1"/>
    <col min="15634" max="15874" width="7.00390625" style="2" customWidth="1"/>
    <col min="15875" max="15875" width="4.7109375" style="2" customWidth="1"/>
    <col min="15876" max="15876" width="7.00390625" style="2" hidden="1" customWidth="1"/>
    <col min="15877" max="15879" width="7.00390625" style="2" customWidth="1"/>
    <col min="15880" max="15880" width="35.140625" style="2" customWidth="1"/>
    <col min="15881" max="15886" width="7.00390625" style="2" customWidth="1"/>
    <col min="15887" max="15887" width="1.28515625" style="2" customWidth="1"/>
    <col min="15888" max="15888" width="7.00390625" style="2" hidden="1" customWidth="1"/>
    <col min="15889" max="15889" width="2.00390625" style="2" customWidth="1"/>
    <col min="15890" max="16130" width="7.00390625" style="2" customWidth="1"/>
    <col min="16131" max="16131" width="4.7109375" style="2" customWidth="1"/>
    <col min="16132" max="16132" width="7.00390625" style="2" hidden="1" customWidth="1"/>
    <col min="16133" max="16135" width="7.00390625" style="2" customWidth="1"/>
    <col min="16136" max="16136" width="35.140625" style="2" customWidth="1"/>
    <col min="16137" max="16142" width="7.00390625" style="2" customWidth="1"/>
    <col min="16143" max="16143" width="1.28515625" style="2" customWidth="1"/>
    <col min="16144" max="16144" width="7.00390625" style="2" hidden="1" customWidth="1"/>
    <col min="16145" max="16145" width="2.00390625" style="2" customWidth="1"/>
    <col min="16146" max="16384" width="7.00390625" style="2" customWidth="1"/>
  </cols>
  <sheetData>
    <row r="1" spans="1:18" ht="15">
      <c r="A1" s="10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"/>
    </row>
    <row r="2" spans="1:18" ht="1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3"/>
    </row>
    <row r="3" spans="1:18" ht="21">
      <c r="A3" s="22"/>
      <c r="B3" s="366" t="s">
        <v>374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24"/>
      <c r="R3" s="3"/>
    </row>
    <row r="4" spans="1:18" ht="15">
      <c r="A4" s="2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4"/>
      <c r="R4" s="3"/>
    </row>
    <row r="5" spans="1:18" ht="12.75" customHeight="1">
      <c r="A5" s="22"/>
      <c r="B5" s="25" t="s">
        <v>107</v>
      </c>
      <c r="C5" s="4"/>
      <c r="D5" s="4"/>
      <c r="E5" s="309" t="s">
        <v>170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4"/>
      <c r="Q5" s="24"/>
      <c r="R5" s="3"/>
    </row>
    <row r="6" spans="1:18" ht="12.75" customHeight="1">
      <c r="A6" s="22"/>
      <c r="B6" s="4"/>
      <c r="C6" s="4"/>
      <c r="D6" s="4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4"/>
      <c r="Q6" s="24"/>
      <c r="R6" s="3"/>
    </row>
    <row r="7" spans="1:18" ht="15">
      <c r="A7" s="22"/>
      <c r="B7" s="5" t="s">
        <v>108</v>
      </c>
      <c r="C7" s="4"/>
      <c r="D7" s="4"/>
      <c r="E7" s="55" t="s">
        <v>257</v>
      </c>
      <c r="F7" s="4"/>
      <c r="G7" s="4"/>
      <c r="H7" s="4"/>
      <c r="I7" s="4"/>
      <c r="J7" s="5" t="s">
        <v>109</v>
      </c>
      <c r="K7" s="4"/>
      <c r="L7" s="297" t="s">
        <v>258</v>
      </c>
      <c r="M7" s="297"/>
      <c r="N7" s="297"/>
      <c r="O7" s="297"/>
      <c r="P7" s="4"/>
      <c r="Q7" s="24"/>
      <c r="R7" s="3"/>
    </row>
    <row r="8" spans="1:18" ht="15">
      <c r="A8" s="2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4"/>
      <c r="R8" s="3"/>
    </row>
    <row r="9" spans="1:18" ht="15">
      <c r="A9" s="22"/>
      <c r="B9" s="5" t="s">
        <v>110</v>
      </c>
      <c r="C9" s="4"/>
      <c r="D9" s="4"/>
      <c r="E9" s="55" t="s">
        <v>111</v>
      </c>
      <c r="F9" s="4"/>
      <c r="G9" s="4"/>
      <c r="H9" s="4"/>
      <c r="I9" s="4"/>
      <c r="J9" s="5" t="s">
        <v>112</v>
      </c>
      <c r="K9" s="4"/>
      <c r="L9" s="299" t="s">
        <v>113</v>
      </c>
      <c r="M9" s="334"/>
      <c r="N9" s="334"/>
      <c r="O9" s="334"/>
      <c r="P9" s="334"/>
      <c r="Q9" s="24"/>
      <c r="R9" s="3"/>
    </row>
    <row r="10" spans="1:18" ht="15">
      <c r="A10" s="22"/>
      <c r="B10" s="5" t="s">
        <v>114</v>
      </c>
      <c r="C10" s="4"/>
      <c r="D10" s="4"/>
      <c r="E10" s="367"/>
      <c r="F10" s="367"/>
      <c r="G10" s="367"/>
      <c r="H10" s="367"/>
      <c r="I10" s="4"/>
      <c r="J10" s="5" t="s">
        <v>115</v>
      </c>
      <c r="K10" s="4"/>
      <c r="L10" s="305"/>
      <c r="M10" s="305"/>
      <c r="N10" s="305"/>
      <c r="O10" s="305"/>
      <c r="P10" s="305"/>
      <c r="Q10" s="24"/>
      <c r="R10" s="3"/>
    </row>
    <row r="11" spans="1:18" ht="15">
      <c r="A11" s="2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4"/>
      <c r="R11" s="3"/>
    </row>
    <row r="12" spans="1:18" ht="26.25" customHeight="1">
      <c r="A12" s="22"/>
      <c r="B12" s="57" t="s">
        <v>123</v>
      </c>
      <c r="C12" s="57"/>
      <c r="D12" s="57"/>
      <c r="E12" s="371" t="s">
        <v>4</v>
      </c>
      <c r="F12" s="371"/>
      <c r="G12" s="371"/>
      <c r="H12" s="371"/>
      <c r="I12" s="57" t="s">
        <v>5</v>
      </c>
      <c r="J12" s="57" t="s">
        <v>6</v>
      </c>
      <c r="K12" s="371" t="s">
        <v>126</v>
      </c>
      <c r="L12" s="371"/>
      <c r="M12" s="371" t="s">
        <v>127</v>
      </c>
      <c r="N12" s="371"/>
      <c r="O12" s="371"/>
      <c r="P12" s="371"/>
      <c r="Q12" s="26"/>
      <c r="R12" s="6"/>
    </row>
    <row r="13" spans="1:18" ht="16.5">
      <c r="A13" s="22"/>
      <c r="B13" s="27"/>
      <c r="C13" s="11" t="s">
        <v>199</v>
      </c>
      <c r="D13" s="12"/>
      <c r="E13" s="12"/>
      <c r="F13" s="12"/>
      <c r="G13" s="12"/>
      <c r="H13" s="12"/>
      <c r="I13" s="12"/>
      <c r="J13" s="12"/>
      <c r="K13" s="12"/>
      <c r="L13" s="12"/>
      <c r="M13" s="372">
        <f>SUM(M15:P25)</f>
        <v>0</v>
      </c>
      <c r="N13" s="372"/>
      <c r="O13" s="372"/>
      <c r="P13" s="372"/>
      <c r="Q13" s="28"/>
      <c r="R13" s="7"/>
    </row>
    <row r="14" spans="1:18" ht="16.5">
      <c r="A14" s="22"/>
      <c r="B14" s="27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58"/>
      <c r="P14" s="58"/>
      <c r="Q14" s="28"/>
      <c r="R14" s="7"/>
    </row>
    <row r="15" spans="1:18" ht="60.75" customHeight="1">
      <c r="A15" s="22"/>
      <c r="B15" s="37" t="s">
        <v>241</v>
      </c>
      <c r="C15" s="37"/>
      <c r="D15" s="38"/>
      <c r="E15" s="368" t="s">
        <v>375</v>
      </c>
      <c r="F15" s="368"/>
      <c r="G15" s="368"/>
      <c r="H15" s="368"/>
      <c r="I15" s="39" t="s">
        <v>18</v>
      </c>
      <c r="J15" s="40">
        <v>1</v>
      </c>
      <c r="K15" s="369">
        <v>0</v>
      </c>
      <c r="L15" s="369"/>
      <c r="M15" s="370">
        <f>K15*J15</f>
        <v>0</v>
      </c>
      <c r="N15" s="370"/>
      <c r="O15" s="370"/>
      <c r="P15" s="370"/>
      <c r="Q15" s="41"/>
      <c r="R15" s="3"/>
    </row>
    <row r="16" spans="1:18" ht="28.5" customHeight="1">
      <c r="A16" s="22"/>
      <c r="B16" s="37" t="s">
        <v>245</v>
      </c>
      <c r="C16" s="37"/>
      <c r="D16" s="38"/>
      <c r="E16" s="368" t="s">
        <v>376</v>
      </c>
      <c r="F16" s="368"/>
      <c r="G16" s="368"/>
      <c r="H16" s="368"/>
      <c r="I16" s="39" t="s">
        <v>18</v>
      </c>
      <c r="J16" s="40">
        <v>3</v>
      </c>
      <c r="K16" s="369">
        <v>0</v>
      </c>
      <c r="L16" s="369"/>
      <c r="M16" s="370">
        <f aca="true" t="shared" si="0" ref="M16:M24">K16*J16</f>
        <v>0</v>
      </c>
      <c r="N16" s="370"/>
      <c r="O16" s="370"/>
      <c r="P16" s="370"/>
      <c r="Q16" s="41"/>
      <c r="R16" s="3"/>
    </row>
    <row r="17" spans="1:18" ht="43.5" customHeight="1">
      <c r="A17" s="22"/>
      <c r="B17" s="37" t="s">
        <v>263</v>
      </c>
      <c r="C17" s="37"/>
      <c r="D17" s="38"/>
      <c r="E17" s="368" t="s">
        <v>377</v>
      </c>
      <c r="F17" s="368"/>
      <c r="G17" s="368"/>
      <c r="H17" s="368"/>
      <c r="I17" s="39" t="s">
        <v>18</v>
      </c>
      <c r="J17" s="40">
        <v>1</v>
      </c>
      <c r="K17" s="369">
        <v>0</v>
      </c>
      <c r="L17" s="369"/>
      <c r="M17" s="370">
        <f t="shared" si="0"/>
        <v>0</v>
      </c>
      <c r="N17" s="370"/>
      <c r="O17" s="370"/>
      <c r="P17" s="370"/>
      <c r="Q17" s="41"/>
      <c r="R17" s="3"/>
    </row>
    <row r="18" spans="1:18" ht="21" customHeight="1">
      <c r="A18" s="22"/>
      <c r="B18" s="37" t="s">
        <v>265</v>
      </c>
      <c r="C18" s="37"/>
      <c r="D18" s="38"/>
      <c r="E18" s="389" t="s">
        <v>378</v>
      </c>
      <c r="F18" s="368"/>
      <c r="G18" s="368"/>
      <c r="H18" s="368"/>
      <c r="I18" s="39" t="s">
        <v>18</v>
      </c>
      <c r="J18" s="40">
        <v>3</v>
      </c>
      <c r="K18" s="369">
        <v>0</v>
      </c>
      <c r="L18" s="369"/>
      <c r="M18" s="370">
        <f t="shared" si="0"/>
        <v>0</v>
      </c>
      <c r="N18" s="370"/>
      <c r="O18" s="370"/>
      <c r="P18" s="370"/>
      <c r="Q18" s="41"/>
      <c r="R18" s="3"/>
    </row>
    <row r="19" spans="1:18" ht="21" customHeight="1">
      <c r="A19" s="22"/>
      <c r="B19" s="37" t="s">
        <v>267</v>
      </c>
      <c r="C19" s="37"/>
      <c r="D19" s="38"/>
      <c r="E19" s="389" t="s">
        <v>379</v>
      </c>
      <c r="F19" s="368"/>
      <c r="G19" s="368"/>
      <c r="H19" s="368"/>
      <c r="I19" s="39" t="s">
        <v>18</v>
      </c>
      <c r="J19" s="40">
        <v>3</v>
      </c>
      <c r="K19" s="369">
        <v>0</v>
      </c>
      <c r="L19" s="369"/>
      <c r="M19" s="370">
        <f t="shared" si="0"/>
        <v>0</v>
      </c>
      <c r="N19" s="370"/>
      <c r="O19" s="370"/>
      <c r="P19" s="370"/>
      <c r="Q19" s="41"/>
      <c r="R19" s="3"/>
    </row>
    <row r="20" spans="1:18" ht="30.75" customHeight="1">
      <c r="A20" s="22"/>
      <c r="B20" s="37" t="s">
        <v>269</v>
      </c>
      <c r="C20" s="37"/>
      <c r="D20" s="38"/>
      <c r="E20" s="368" t="s">
        <v>457</v>
      </c>
      <c r="F20" s="368"/>
      <c r="G20" s="368"/>
      <c r="H20" s="368"/>
      <c r="I20" s="39" t="s">
        <v>18</v>
      </c>
      <c r="J20" s="40">
        <v>1</v>
      </c>
      <c r="K20" s="369">
        <v>0</v>
      </c>
      <c r="L20" s="369"/>
      <c r="M20" s="370">
        <f t="shared" si="0"/>
        <v>0</v>
      </c>
      <c r="N20" s="370"/>
      <c r="O20" s="370"/>
      <c r="P20" s="370"/>
      <c r="Q20" s="41"/>
      <c r="R20" s="3"/>
    </row>
    <row r="21" spans="1:18" ht="30.75" customHeight="1">
      <c r="A21" s="22"/>
      <c r="B21" s="37" t="s">
        <v>271</v>
      </c>
      <c r="C21" s="37"/>
      <c r="D21" s="38"/>
      <c r="E21" s="389" t="s">
        <v>380</v>
      </c>
      <c r="F21" s="368"/>
      <c r="G21" s="368"/>
      <c r="H21" s="368"/>
      <c r="I21" s="39" t="s">
        <v>18</v>
      </c>
      <c r="J21" s="40">
        <v>3</v>
      </c>
      <c r="K21" s="369">
        <v>0</v>
      </c>
      <c r="L21" s="369"/>
      <c r="M21" s="370">
        <f t="shared" si="0"/>
        <v>0</v>
      </c>
      <c r="N21" s="370"/>
      <c r="O21" s="370"/>
      <c r="P21" s="370"/>
      <c r="Q21" s="41"/>
      <c r="R21" s="3"/>
    </row>
    <row r="22" spans="1:18" ht="15">
      <c r="A22" s="22"/>
      <c r="B22" s="37" t="s">
        <v>273</v>
      </c>
      <c r="C22" s="37"/>
      <c r="D22" s="38"/>
      <c r="E22" s="368" t="s">
        <v>381</v>
      </c>
      <c r="F22" s="368"/>
      <c r="G22" s="368"/>
      <c r="H22" s="368"/>
      <c r="I22" s="39" t="s">
        <v>18</v>
      </c>
      <c r="J22" s="40">
        <v>1</v>
      </c>
      <c r="K22" s="369">
        <v>0</v>
      </c>
      <c r="L22" s="369"/>
      <c r="M22" s="370">
        <f t="shared" si="0"/>
        <v>0</v>
      </c>
      <c r="N22" s="370"/>
      <c r="O22" s="370"/>
      <c r="P22" s="370"/>
      <c r="Q22" s="41"/>
      <c r="R22" s="3"/>
    </row>
    <row r="23" spans="1:18" ht="15">
      <c r="A23" s="22"/>
      <c r="B23" s="37" t="s">
        <v>274</v>
      </c>
      <c r="C23" s="37"/>
      <c r="D23" s="38"/>
      <c r="E23" s="368" t="s">
        <v>382</v>
      </c>
      <c r="F23" s="368"/>
      <c r="G23" s="368"/>
      <c r="H23" s="368"/>
      <c r="I23" s="39" t="s">
        <v>18</v>
      </c>
      <c r="J23" s="40">
        <v>67.5</v>
      </c>
      <c r="K23" s="369">
        <v>0</v>
      </c>
      <c r="L23" s="369"/>
      <c r="M23" s="370">
        <f t="shared" si="0"/>
        <v>0</v>
      </c>
      <c r="N23" s="370"/>
      <c r="O23" s="370"/>
      <c r="P23" s="370"/>
      <c r="Q23" s="41"/>
      <c r="R23" s="3"/>
    </row>
    <row r="24" spans="1:18" ht="15">
      <c r="A24" s="22"/>
      <c r="B24" s="37" t="s">
        <v>276</v>
      </c>
      <c r="C24" s="37"/>
      <c r="D24" s="38"/>
      <c r="E24" s="368" t="s">
        <v>383</v>
      </c>
      <c r="F24" s="368"/>
      <c r="G24" s="368"/>
      <c r="H24" s="368"/>
      <c r="I24" s="39" t="s">
        <v>18</v>
      </c>
      <c r="J24" s="40">
        <v>1</v>
      </c>
      <c r="K24" s="369">
        <v>0</v>
      </c>
      <c r="L24" s="369"/>
      <c r="M24" s="370">
        <f t="shared" si="0"/>
        <v>0</v>
      </c>
      <c r="N24" s="370"/>
      <c r="O24" s="370"/>
      <c r="P24" s="370"/>
      <c r="Q24" s="41"/>
      <c r="R24" s="3"/>
    </row>
    <row r="25" spans="1:18" ht="15">
      <c r="A25" s="22"/>
      <c r="B25" s="37" t="s">
        <v>278</v>
      </c>
      <c r="C25" s="37"/>
      <c r="D25" s="38"/>
      <c r="E25" s="368" t="s">
        <v>229</v>
      </c>
      <c r="F25" s="368"/>
      <c r="G25" s="368"/>
      <c r="H25" s="368"/>
      <c r="I25" s="39" t="s">
        <v>18</v>
      </c>
      <c r="J25" s="40">
        <v>1</v>
      </c>
      <c r="K25" s="369">
        <v>0</v>
      </c>
      <c r="L25" s="369"/>
      <c r="M25" s="370">
        <f>K25*J25</f>
        <v>0</v>
      </c>
      <c r="N25" s="370"/>
      <c r="O25" s="370"/>
      <c r="P25" s="370"/>
      <c r="Q25" s="41"/>
      <c r="R25" s="3"/>
    </row>
    <row r="26" spans="1:17" ht="1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</row>
    <row r="27" spans="1:17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</sheetData>
  <sheetProtection password="CF70" sheet="1" objects="1" scenarios="1"/>
  <mergeCells count="44">
    <mergeCell ref="E22:H22"/>
    <mergeCell ref="K22:L22"/>
    <mergeCell ref="M22:P22"/>
    <mergeCell ref="E25:H25"/>
    <mergeCell ref="K25:L25"/>
    <mergeCell ref="M25:P25"/>
    <mergeCell ref="E24:H24"/>
    <mergeCell ref="K24:L24"/>
    <mergeCell ref="M24:P24"/>
    <mergeCell ref="E23:H23"/>
    <mergeCell ref="K23:L23"/>
    <mergeCell ref="M23:P23"/>
    <mergeCell ref="E20:H20"/>
    <mergeCell ref="K20:L20"/>
    <mergeCell ref="M20:P20"/>
    <mergeCell ref="E21:H21"/>
    <mergeCell ref="K21:L21"/>
    <mergeCell ref="M21:P21"/>
    <mergeCell ref="E18:H18"/>
    <mergeCell ref="K18:L18"/>
    <mergeCell ref="M18:P18"/>
    <mergeCell ref="E19:H19"/>
    <mergeCell ref="K19:L19"/>
    <mergeCell ref="M19:P19"/>
    <mergeCell ref="E16:H16"/>
    <mergeCell ref="K16:L16"/>
    <mergeCell ref="M16:P16"/>
    <mergeCell ref="E17:H17"/>
    <mergeCell ref="K17:L17"/>
    <mergeCell ref="M17:P17"/>
    <mergeCell ref="B3:P3"/>
    <mergeCell ref="E5:O5"/>
    <mergeCell ref="E6:O6"/>
    <mergeCell ref="L7:O7"/>
    <mergeCell ref="L9:P9"/>
    <mergeCell ref="L10:P10"/>
    <mergeCell ref="E12:H12"/>
    <mergeCell ref="M13:P13"/>
    <mergeCell ref="E15:H15"/>
    <mergeCell ref="K15:L15"/>
    <mergeCell ref="K12:L12"/>
    <mergeCell ref="M12:P12"/>
    <mergeCell ref="M15:P15"/>
    <mergeCell ref="E10:H10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79"/>
  <sheetViews>
    <sheetView workbookViewId="0" topLeftCell="A4">
      <selection activeCell="E10" sqref="E10:H10"/>
    </sheetView>
  </sheetViews>
  <sheetFormatPr defaultColWidth="7.00390625" defaultRowHeight="15"/>
  <cols>
    <col min="1" max="1" width="1.8515625" style="2" customWidth="1"/>
    <col min="2" max="2" width="7.00390625" style="2" customWidth="1"/>
    <col min="3" max="3" width="4.7109375" style="2" customWidth="1"/>
    <col min="4" max="4" width="7.00390625" style="2" hidden="1" customWidth="1"/>
    <col min="5" max="7" width="7.00390625" style="2" customWidth="1"/>
    <col min="8" max="8" width="35.140625" style="2" customWidth="1"/>
    <col min="9" max="9" width="7.00390625" style="2" customWidth="1"/>
    <col min="10" max="10" width="8.00390625" style="2" customWidth="1"/>
    <col min="11" max="14" width="7.00390625" style="2" customWidth="1"/>
    <col min="15" max="15" width="1.28515625" style="2" customWidth="1"/>
    <col min="16" max="16" width="7.00390625" style="2" hidden="1" customWidth="1"/>
    <col min="17" max="17" width="2.00390625" style="2" customWidth="1"/>
    <col min="18" max="258" width="7.00390625" style="2" customWidth="1"/>
    <col min="259" max="259" width="4.7109375" style="2" customWidth="1"/>
    <col min="260" max="260" width="7.00390625" style="2" hidden="1" customWidth="1"/>
    <col min="261" max="263" width="7.00390625" style="2" customWidth="1"/>
    <col min="264" max="264" width="35.140625" style="2" customWidth="1"/>
    <col min="265" max="270" width="7.00390625" style="2" customWidth="1"/>
    <col min="271" max="271" width="1.28515625" style="2" customWidth="1"/>
    <col min="272" max="272" width="7.00390625" style="2" hidden="1" customWidth="1"/>
    <col min="273" max="273" width="2.00390625" style="2" customWidth="1"/>
    <col min="274" max="514" width="7.00390625" style="2" customWidth="1"/>
    <col min="515" max="515" width="4.7109375" style="2" customWidth="1"/>
    <col min="516" max="516" width="7.00390625" style="2" hidden="1" customWidth="1"/>
    <col min="517" max="519" width="7.00390625" style="2" customWidth="1"/>
    <col min="520" max="520" width="35.140625" style="2" customWidth="1"/>
    <col min="521" max="526" width="7.00390625" style="2" customWidth="1"/>
    <col min="527" max="527" width="1.28515625" style="2" customWidth="1"/>
    <col min="528" max="528" width="7.00390625" style="2" hidden="1" customWidth="1"/>
    <col min="529" max="529" width="2.00390625" style="2" customWidth="1"/>
    <col min="530" max="770" width="7.00390625" style="2" customWidth="1"/>
    <col min="771" max="771" width="4.7109375" style="2" customWidth="1"/>
    <col min="772" max="772" width="7.00390625" style="2" hidden="1" customWidth="1"/>
    <col min="773" max="775" width="7.00390625" style="2" customWidth="1"/>
    <col min="776" max="776" width="35.140625" style="2" customWidth="1"/>
    <col min="777" max="782" width="7.00390625" style="2" customWidth="1"/>
    <col min="783" max="783" width="1.28515625" style="2" customWidth="1"/>
    <col min="784" max="784" width="7.00390625" style="2" hidden="1" customWidth="1"/>
    <col min="785" max="785" width="2.00390625" style="2" customWidth="1"/>
    <col min="786" max="1026" width="7.00390625" style="2" customWidth="1"/>
    <col min="1027" max="1027" width="4.7109375" style="2" customWidth="1"/>
    <col min="1028" max="1028" width="7.00390625" style="2" hidden="1" customWidth="1"/>
    <col min="1029" max="1031" width="7.00390625" style="2" customWidth="1"/>
    <col min="1032" max="1032" width="35.140625" style="2" customWidth="1"/>
    <col min="1033" max="1038" width="7.00390625" style="2" customWidth="1"/>
    <col min="1039" max="1039" width="1.28515625" style="2" customWidth="1"/>
    <col min="1040" max="1040" width="7.00390625" style="2" hidden="1" customWidth="1"/>
    <col min="1041" max="1041" width="2.00390625" style="2" customWidth="1"/>
    <col min="1042" max="1282" width="7.00390625" style="2" customWidth="1"/>
    <col min="1283" max="1283" width="4.7109375" style="2" customWidth="1"/>
    <col min="1284" max="1284" width="7.00390625" style="2" hidden="1" customWidth="1"/>
    <col min="1285" max="1287" width="7.00390625" style="2" customWidth="1"/>
    <col min="1288" max="1288" width="35.140625" style="2" customWidth="1"/>
    <col min="1289" max="1294" width="7.00390625" style="2" customWidth="1"/>
    <col min="1295" max="1295" width="1.28515625" style="2" customWidth="1"/>
    <col min="1296" max="1296" width="7.00390625" style="2" hidden="1" customWidth="1"/>
    <col min="1297" max="1297" width="2.00390625" style="2" customWidth="1"/>
    <col min="1298" max="1538" width="7.00390625" style="2" customWidth="1"/>
    <col min="1539" max="1539" width="4.7109375" style="2" customWidth="1"/>
    <col min="1540" max="1540" width="7.00390625" style="2" hidden="1" customWidth="1"/>
    <col min="1541" max="1543" width="7.00390625" style="2" customWidth="1"/>
    <col min="1544" max="1544" width="35.140625" style="2" customWidth="1"/>
    <col min="1545" max="1550" width="7.00390625" style="2" customWidth="1"/>
    <col min="1551" max="1551" width="1.28515625" style="2" customWidth="1"/>
    <col min="1552" max="1552" width="7.00390625" style="2" hidden="1" customWidth="1"/>
    <col min="1553" max="1553" width="2.00390625" style="2" customWidth="1"/>
    <col min="1554" max="1794" width="7.00390625" style="2" customWidth="1"/>
    <col min="1795" max="1795" width="4.7109375" style="2" customWidth="1"/>
    <col min="1796" max="1796" width="7.00390625" style="2" hidden="1" customWidth="1"/>
    <col min="1797" max="1799" width="7.00390625" style="2" customWidth="1"/>
    <col min="1800" max="1800" width="35.140625" style="2" customWidth="1"/>
    <col min="1801" max="1806" width="7.00390625" style="2" customWidth="1"/>
    <col min="1807" max="1807" width="1.28515625" style="2" customWidth="1"/>
    <col min="1808" max="1808" width="7.00390625" style="2" hidden="1" customWidth="1"/>
    <col min="1809" max="1809" width="2.00390625" style="2" customWidth="1"/>
    <col min="1810" max="2050" width="7.00390625" style="2" customWidth="1"/>
    <col min="2051" max="2051" width="4.7109375" style="2" customWidth="1"/>
    <col min="2052" max="2052" width="7.00390625" style="2" hidden="1" customWidth="1"/>
    <col min="2053" max="2055" width="7.00390625" style="2" customWidth="1"/>
    <col min="2056" max="2056" width="35.140625" style="2" customWidth="1"/>
    <col min="2057" max="2062" width="7.00390625" style="2" customWidth="1"/>
    <col min="2063" max="2063" width="1.28515625" style="2" customWidth="1"/>
    <col min="2064" max="2064" width="7.00390625" style="2" hidden="1" customWidth="1"/>
    <col min="2065" max="2065" width="2.00390625" style="2" customWidth="1"/>
    <col min="2066" max="2306" width="7.00390625" style="2" customWidth="1"/>
    <col min="2307" max="2307" width="4.7109375" style="2" customWidth="1"/>
    <col min="2308" max="2308" width="7.00390625" style="2" hidden="1" customWidth="1"/>
    <col min="2309" max="2311" width="7.00390625" style="2" customWidth="1"/>
    <col min="2312" max="2312" width="35.140625" style="2" customWidth="1"/>
    <col min="2313" max="2318" width="7.00390625" style="2" customWidth="1"/>
    <col min="2319" max="2319" width="1.28515625" style="2" customWidth="1"/>
    <col min="2320" max="2320" width="7.00390625" style="2" hidden="1" customWidth="1"/>
    <col min="2321" max="2321" width="2.00390625" style="2" customWidth="1"/>
    <col min="2322" max="2562" width="7.00390625" style="2" customWidth="1"/>
    <col min="2563" max="2563" width="4.7109375" style="2" customWidth="1"/>
    <col min="2564" max="2564" width="7.00390625" style="2" hidden="1" customWidth="1"/>
    <col min="2565" max="2567" width="7.00390625" style="2" customWidth="1"/>
    <col min="2568" max="2568" width="35.140625" style="2" customWidth="1"/>
    <col min="2569" max="2574" width="7.00390625" style="2" customWidth="1"/>
    <col min="2575" max="2575" width="1.28515625" style="2" customWidth="1"/>
    <col min="2576" max="2576" width="7.00390625" style="2" hidden="1" customWidth="1"/>
    <col min="2577" max="2577" width="2.00390625" style="2" customWidth="1"/>
    <col min="2578" max="2818" width="7.00390625" style="2" customWidth="1"/>
    <col min="2819" max="2819" width="4.7109375" style="2" customWidth="1"/>
    <col min="2820" max="2820" width="7.00390625" style="2" hidden="1" customWidth="1"/>
    <col min="2821" max="2823" width="7.00390625" style="2" customWidth="1"/>
    <col min="2824" max="2824" width="35.140625" style="2" customWidth="1"/>
    <col min="2825" max="2830" width="7.00390625" style="2" customWidth="1"/>
    <col min="2831" max="2831" width="1.28515625" style="2" customWidth="1"/>
    <col min="2832" max="2832" width="7.00390625" style="2" hidden="1" customWidth="1"/>
    <col min="2833" max="2833" width="2.00390625" style="2" customWidth="1"/>
    <col min="2834" max="3074" width="7.00390625" style="2" customWidth="1"/>
    <col min="3075" max="3075" width="4.7109375" style="2" customWidth="1"/>
    <col min="3076" max="3076" width="7.00390625" style="2" hidden="1" customWidth="1"/>
    <col min="3077" max="3079" width="7.00390625" style="2" customWidth="1"/>
    <col min="3080" max="3080" width="35.140625" style="2" customWidth="1"/>
    <col min="3081" max="3086" width="7.00390625" style="2" customWidth="1"/>
    <col min="3087" max="3087" width="1.28515625" style="2" customWidth="1"/>
    <col min="3088" max="3088" width="7.00390625" style="2" hidden="1" customWidth="1"/>
    <col min="3089" max="3089" width="2.00390625" style="2" customWidth="1"/>
    <col min="3090" max="3330" width="7.00390625" style="2" customWidth="1"/>
    <col min="3331" max="3331" width="4.7109375" style="2" customWidth="1"/>
    <col min="3332" max="3332" width="7.00390625" style="2" hidden="1" customWidth="1"/>
    <col min="3333" max="3335" width="7.00390625" style="2" customWidth="1"/>
    <col min="3336" max="3336" width="35.140625" style="2" customWidth="1"/>
    <col min="3337" max="3342" width="7.00390625" style="2" customWidth="1"/>
    <col min="3343" max="3343" width="1.28515625" style="2" customWidth="1"/>
    <col min="3344" max="3344" width="7.00390625" style="2" hidden="1" customWidth="1"/>
    <col min="3345" max="3345" width="2.00390625" style="2" customWidth="1"/>
    <col min="3346" max="3586" width="7.00390625" style="2" customWidth="1"/>
    <col min="3587" max="3587" width="4.7109375" style="2" customWidth="1"/>
    <col min="3588" max="3588" width="7.00390625" style="2" hidden="1" customWidth="1"/>
    <col min="3589" max="3591" width="7.00390625" style="2" customWidth="1"/>
    <col min="3592" max="3592" width="35.140625" style="2" customWidth="1"/>
    <col min="3593" max="3598" width="7.00390625" style="2" customWidth="1"/>
    <col min="3599" max="3599" width="1.28515625" style="2" customWidth="1"/>
    <col min="3600" max="3600" width="7.00390625" style="2" hidden="1" customWidth="1"/>
    <col min="3601" max="3601" width="2.00390625" style="2" customWidth="1"/>
    <col min="3602" max="3842" width="7.00390625" style="2" customWidth="1"/>
    <col min="3843" max="3843" width="4.7109375" style="2" customWidth="1"/>
    <col min="3844" max="3844" width="7.00390625" style="2" hidden="1" customWidth="1"/>
    <col min="3845" max="3847" width="7.00390625" style="2" customWidth="1"/>
    <col min="3848" max="3848" width="35.140625" style="2" customWidth="1"/>
    <col min="3849" max="3854" width="7.00390625" style="2" customWidth="1"/>
    <col min="3855" max="3855" width="1.28515625" style="2" customWidth="1"/>
    <col min="3856" max="3856" width="7.00390625" style="2" hidden="1" customWidth="1"/>
    <col min="3857" max="3857" width="2.00390625" style="2" customWidth="1"/>
    <col min="3858" max="4098" width="7.00390625" style="2" customWidth="1"/>
    <col min="4099" max="4099" width="4.7109375" style="2" customWidth="1"/>
    <col min="4100" max="4100" width="7.00390625" style="2" hidden="1" customWidth="1"/>
    <col min="4101" max="4103" width="7.00390625" style="2" customWidth="1"/>
    <col min="4104" max="4104" width="35.140625" style="2" customWidth="1"/>
    <col min="4105" max="4110" width="7.00390625" style="2" customWidth="1"/>
    <col min="4111" max="4111" width="1.28515625" style="2" customWidth="1"/>
    <col min="4112" max="4112" width="7.00390625" style="2" hidden="1" customWidth="1"/>
    <col min="4113" max="4113" width="2.00390625" style="2" customWidth="1"/>
    <col min="4114" max="4354" width="7.00390625" style="2" customWidth="1"/>
    <col min="4355" max="4355" width="4.7109375" style="2" customWidth="1"/>
    <col min="4356" max="4356" width="7.00390625" style="2" hidden="1" customWidth="1"/>
    <col min="4357" max="4359" width="7.00390625" style="2" customWidth="1"/>
    <col min="4360" max="4360" width="35.140625" style="2" customWidth="1"/>
    <col min="4361" max="4366" width="7.00390625" style="2" customWidth="1"/>
    <col min="4367" max="4367" width="1.28515625" style="2" customWidth="1"/>
    <col min="4368" max="4368" width="7.00390625" style="2" hidden="1" customWidth="1"/>
    <col min="4369" max="4369" width="2.00390625" style="2" customWidth="1"/>
    <col min="4370" max="4610" width="7.00390625" style="2" customWidth="1"/>
    <col min="4611" max="4611" width="4.7109375" style="2" customWidth="1"/>
    <col min="4612" max="4612" width="7.00390625" style="2" hidden="1" customWidth="1"/>
    <col min="4613" max="4615" width="7.00390625" style="2" customWidth="1"/>
    <col min="4616" max="4616" width="35.140625" style="2" customWidth="1"/>
    <col min="4617" max="4622" width="7.00390625" style="2" customWidth="1"/>
    <col min="4623" max="4623" width="1.28515625" style="2" customWidth="1"/>
    <col min="4624" max="4624" width="7.00390625" style="2" hidden="1" customWidth="1"/>
    <col min="4625" max="4625" width="2.00390625" style="2" customWidth="1"/>
    <col min="4626" max="4866" width="7.00390625" style="2" customWidth="1"/>
    <col min="4867" max="4867" width="4.7109375" style="2" customWidth="1"/>
    <col min="4868" max="4868" width="7.00390625" style="2" hidden="1" customWidth="1"/>
    <col min="4869" max="4871" width="7.00390625" style="2" customWidth="1"/>
    <col min="4872" max="4872" width="35.140625" style="2" customWidth="1"/>
    <col min="4873" max="4878" width="7.00390625" style="2" customWidth="1"/>
    <col min="4879" max="4879" width="1.28515625" style="2" customWidth="1"/>
    <col min="4880" max="4880" width="7.00390625" style="2" hidden="1" customWidth="1"/>
    <col min="4881" max="4881" width="2.00390625" style="2" customWidth="1"/>
    <col min="4882" max="5122" width="7.00390625" style="2" customWidth="1"/>
    <col min="5123" max="5123" width="4.7109375" style="2" customWidth="1"/>
    <col min="5124" max="5124" width="7.00390625" style="2" hidden="1" customWidth="1"/>
    <col min="5125" max="5127" width="7.00390625" style="2" customWidth="1"/>
    <col min="5128" max="5128" width="35.140625" style="2" customWidth="1"/>
    <col min="5129" max="5134" width="7.00390625" style="2" customWidth="1"/>
    <col min="5135" max="5135" width="1.28515625" style="2" customWidth="1"/>
    <col min="5136" max="5136" width="7.00390625" style="2" hidden="1" customWidth="1"/>
    <col min="5137" max="5137" width="2.00390625" style="2" customWidth="1"/>
    <col min="5138" max="5378" width="7.00390625" style="2" customWidth="1"/>
    <col min="5379" max="5379" width="4.7109375" style="2" customWidth="1"/>
    <col min="5380" max="5380" width="7.00390625" style="2" hidden="1" customWidth="1"/>
    <col min="5381" max="5383" width="7.00390625" style="2" customWidth="1"/>
    <col min="5384" max="5384" width="35.140625" style="2" customWidth="1"/>
    <col min="5385" max="5390" width="7.00390625" style="2" customWidth="1"/>
    <col min="5391" max="5391" width="1.28515625" style="2" customWidth="1"/>
    <col min="5392" max="5392" width="7.00390625" style="2" hidden="1" customWidth="1"/>
    <col min="5393" max="5393" width="2.00390625" style="2" customWidth="1"/>
    <col min="5394" max="5634" width="7.00390625" style="2" customWidth="1"/>
    <col min="5635" max="5635" width="4.7109375" style="2" customWidth="1"/>
    <col min="5636" max="5636" width="7.00390625" style="2" hidden="1" customWidth="1"/>
    <col min="5637" max="5639" width="7.00390625" style="2" customWidth="1"/>
    <col min="5640" max="5640" width="35.140625" style="2" customWidth="1"/>
    <col min="5641" max="5646" width="7.00390625" style="2" customWidth="1"/>
    <col min="5647" max="5647" width="1.28515625" style="2" customWidth="1"/>
    <col min="5648" max="5648" width="7.00390625" style="2" hidden="1" customWidth="1"/>
    <col min="5649" max="5649" width="2.00390625" style="2" customWidth="1"/>
    <col min="5650" max="5890" width="7.00390625" style="2" customWidth="1"/>
    <col min="5891" max="5891" width="4.7109375" style="2" customWidth="1"/>
    <col min="5892" max="5892" width="7.00390625" style="2" hidden="1" customWidth="1"/>
    <col min="5893" max="5895" width="7.00390625" style="2" customWidth="1"/>
    <col min="5896" max="5896" width="35.140625" style="2" customWidth="1"/>
    <col min="5897" max="5902" width="7.00390625" style="2" customWidth="1"/>
    <col min="5903" max="5903" width="1.28515625" style="2" customWidth="1"/>
    <col min="5904" max="5904" width="7.00390625" style="2" hidden="1" customWidth="1"/>
    <col min="5905" max="5905" width="2.00390625" style="2" customWidth="1"/>
    <col min="5906" max="6146" width="7.00390625" style="2" customWidth="1"/>
    <col min="6147" max="6147" width="4.7109375" style="2" customWidth="1"/>
    <col min="6148" max="6148" width="7.00390625" style="2" hidden="1" customWidth="1"/>
    <col min="6149" max="6151" width="7.00390625" style="2" customWidth="1"/>
    <col min="6152" max="6152" width="35.140625" style="2" customWidth="1"/>
    <col min="6153" max="6158" width="7.00390625" style="2" customWidth="1"/>
    <col min="6159" max="6159" width="1.28515625" style="2" customWidth="1"/>
    <col min="6160" max="6160" width="7.00390625" style="2" hidden="1" customWidth="1"/>
    <col min="6161" max="6161" width="2.00390625" style="2" customWidth="1"/>
    <col min="6162" max="6402" width="7.00390625" style="2" customWidth="1"/>
    <col min="6403" max="6403" width="4.7109375" style="2" customWidth="1"/>
    <col min="6404" max="6404" width="7.00390625" style="2" hidden="1" customWidth="1"/>
    <col min="6405" max="6407" width="7.00390625" style="2" customWidth="1"/>
    <col min="6408" max="6408" width="35.140625" style="2" customWidth="1"/>
    <col min="6409" max="6414" width="7.00390625" style="2" customWidth="1"/>
    <col min="6415" max="6415" width="1.28515625" style="2" customWidth="1"/>
    <col min="6416" max="6416" width="7.00390625" style="2" hidden="1" customWidth="1"/>
    <col min="6417" max="6417" width="2.00390625" style="2" customWidth="1"/>
    <col min="6418" max="6658" width="7.00390625" style="2" customWidth="1"/>
    <col min="6659" max="6659" width="4.7109375" style="2" customWidth="1"/>
    <col min="6660" max="6660" width="7.00390625" style="2" hidden="1" customWidth="1"/>
    <col min="6661" max="6663" width="7.00390625" style="2" customWidth="1"/>
    <col min="6664" max="6664" width="35.140625" style="2" customWidth="1"/>
    <col min="6665" max="6670" width="7.00390625" style="2" customWidth="1"/>
    <col min="6671" max="6671" width="1.28515625" style="2" customWidth="1"/>
    <col min="6672" max="6672" width="7.00390625" style="2" hidden="1" customWidth="1"/>
    <col min="6673" max="6673" width="2.00390625" style="2" customWidth="1"/>
    <col min="6674" max="6914" width="7.00390625" style="2" customWidth="1"/>
    <col min="6915" max="6915" width="4.7109375" style="2" customWidth="1"/>
    <col min="6916" max="6916" width="7.00390625" style="2" hidden="1" customWidth="1"/>
    <col min="6917" max="6919" width="7.00390625" style="2" customWidth="1"/>
    <col min="6920" max="6920" width="35.140625" style="2" customWidth="1"/>
    <col min="6921" max="6926" width="7.00390625" style="2" customWidth="1"/>
    <col min="6927" max="6927" width="1.28515625" style="2" customWidth="1"/>
    <col min="6928" max="6928" width="7.00390625" style="2" hidden="1" customWidth="1"/>
    <col min="6929" max="6929" width="2.00390625" style="2" customWidth="1"/>
    <col min="6930" max="7170" width="7.00390625" style="2" customWidth="1"/>
    <col min="7171" max="7171" width="4.7109375" style="2" customWidth="1"/>
    <col min="7172" max="7172" width="7.00390625" style="2" hidden="1" customWidth="1"/>
    <col min="7173" max="7175" width="7.00390625" style="2" customWidth="1"/>
    <col min="7176" max="7176" width="35.140625" style="2" customWidth="1"/>
    <col min="7177" max="7182" width="7.00390625" style="2" customWidth="1"/>
    <col min="7183" max="7183" width="1.28515625" style="2" customWidth="1"/>
    <col min="7184" max="7184" width="7.00390625" style="2" hidden="1" customWidth="1"/>
    <col min="7185" max="7185" width="2.00390625" style="2" customWidth="1"/>
    <col min="7186" max="7426" width="7.00390625" style="2" customWidth="1"/>
    <col min="7427" max="7427" width="4.7109375" style="2" customWidth="1"/>
    <col min="7428" max="7428" width="7.00390625" style="2" hidden="1" customWidth="1"/>
    <col min="7429" max="7431" width="7.00390625" style="2" customWidth="1"/>
    <col min="7432" max="7432" width="35.140625" style="2" customWidth="1"/>
    <col min="7433" max="7438" width="7.00390625" style="2" customWidth="1"/>
    <col min="7439" max="7439" width="1.28515625" style="2" customWidth="1"/>
    <col min="7440" max="7440" width="7.00390625" style="2" hidden="1" customWidth="1"/>
    <col min="7441" max="7441" width="2.00390625" style="2" customWidth="1"/>
    <col min="7442" max="7682" width="7.00390625" style="2" customWidth="1"/>
    <col min="7683" max="7683" width="4.7109375" style="2" customWidth="1"/>
    <col min="7684" max="7684" width="7.00390625" style="2" hidden="1" customWidth="1"/>
    <col min="7685" max="7687" width="7.00390625" style="2" customWidth="1"/>
    <col min="7688" max="7688" width="35.140625" style="2" customWidth="1"/>
    <col min="7689" max="7694" width="7.00390625" style="2" customWidth="1"/>
    <col min="7695" max="7695" width="1.28515625" style="2" customWidth="1"/>
    <col min="7696" max="7696" width="7.00390625" style="2" hidden="1" customWidth="1"/>
    <col min="7697" max="7697" width="2.00390625" style="2" customWidth="1"/>
    <col min="7698" max="7938" width="7.00390625" style="2" customWidth="1"/>
    <col min="7939" max="7939" width="4.7109375" style="2" customWidth="1"/>
    <col min="7940" max="7940" width="7.00390625" style="2" hidden="1" customWidth="1"/>
    <col min="7941" max="7943" width="7.00390625" style="2" customWidth="1"/>
    <col min="7944" max="7944" width="35.140625" style="2" customWidth="1"/>
    <col min="7945" max="7950" width="7.00390625" style="2" customWidth="1"/>
    <col min="7951" max="7951" width="1.28515625" style="2" customWidth="1"/>
    <col min="7952" max="7952" width="7.00390625" style="2" hidden="1" customWidth="1"/>
    <col min="7953" max="7953" width="2.00390625" style="2" customWidth="1"/>
    <col min="7954" max="8194" width="7.00390625" style="2" customWidth="1"/>
    <col min="8195" max="8195" width="4.7109375" style="2" customWidth="1"/>
    <col min="8196" max="8196" width="7.00390625" style="2" hidden="1" customWidth="1"/>
    <col min="8197" max="8199" width="7.00390625" style="2" customWidth="1"/>
    <col min="8200" max="8200" width="35.140625" style="2" customWidth="1"/>
    <col min="8201" max="8206" width="7.00390625" style="2" customWidth="1"/>
    <col min="8207" max="8207" width="1.28515625" style="2" customWidth="1"/>
    <col min="8208" max="8208" width="7.00390625" style="2" hidden="1" customWidth="1"/>
    <col min="8209" max="8209" width="2.00390625" style="2" customWidth="1"/>
    <col min="8210" max="8450" width="7.00390625" style="2" customWidth="1"/>
    <col min="8451" max="8451" width="4.7109375" style="2" customWidth="1"/>
    <col min="8452" max="8452" width="7.00390625" style="2" hidden="1" customWidth="1"/>
    <col min="8453" max="8455" width="7.00390625" style="2" customWidth="1"/>
    <col min="8456" max="8456" width="35.140625" style="2" customWidth="1"/>
    <col min="8457" max="8462" width="7.00390625" style="2" customWidth="1"/>
    <col min="8463" max="8463" width="1.28515625" style="2" customWidth="1"/>
    <col min="8464" max="8464" width="7.00390625" style="2" hidden="1" customWidth="1"/>
    <col min="8465" max="8465" width="2.00390625" style="2" customWidth="1"/>
    <col min="8466" max="8706" width="7.00390625" style="2" customWidth="1"/>
    <col min="8707" max="8707" width="4.7109375" style="2" customWidth="1"/>
    <col min="8708" max="8708" width="7.00390625" style="2" hidden="1" customWidth="1"/>
    <col min="8709" max="8711" width="7.00390625" style="2" customWidth="1"/>
    <col min="8712" max="8712" width="35.140625" style="2" customWidth="1"/>
    <col min="8713" max="8718" width="7.00390625" style="2" customWidth="1"/>
    <col min="8719" max="8719" width="1.28515625" style="2" customWidth="1"/>
    <col min="8720" max="8720" width="7.00390625" style="2" hidden="1" customWidth="1"/>
    <col min="8721" max="8721" width="2.00390625" style="2" customWidth="1"/>
    <col min="8722" max="8962" width="7.00390625" style="2" customWidth="1"/>
    <col min="8963" max="8963" width="4.7109375" style="2" customWidth="1"/>
    <col min="8964" max="8964" width="7.00390625" style="2" hidden="1" customWidth="1"/>
    <col min="8965" max="8967" width="7.00390625" style="2" customWidth="1"/>
    <col min="8968" max="8968" width="35.140625" style="2" customWidth="1"/>
    <col min="8969" max="8974" width="7.00390625" style="2" customWidth="1"/>
    <col min="8975" max="8975" width="1.28515625" style="2" customWidth="1"/>
    <col min="8976" max="8976" width="7.00390625" style="2" hidden="1" customWidth="1"/>
    <col min="8977" max="8977" width="2.00390625" style="2" customWidth="1"/>
    <col min="8978" max="9218" width="7.00390625" style="2" customWidth="1"/>
    <col min="9219" max="9219" width="4.7109375" style="2" customWidth="1"/>
    <col min="9220" max="9220" width="7.00390625" style="2" hidden="1" customWidth="1"/>
    <col min="9221" max="9223" width="7.00390625" style="2" customWidth="1"/>
    <col min="9224" max="9224" width="35.140625" style="2" customWidth="1"/>
    <col min="9225" max="9230" width="7.00390625" style="2" customWidth="1"/>
    <col min="9231" max="9231" width="1.28515625" style="2" customWidth="1"/>
    <col min="9232" max="9232" width="7.00390625" style="2" hidden="1" customWidth="1"/>
    <col min="9233" max="9233" width="2.00390625" style="2" customWidth="1"/>
    <col min="9234" max="9474" width="7.00390625" style="2" customWidth="1"/>
    <col min="9475" max="9475" width="4.7109375" style="2" customWidth="1"/>
    <col min="9476" max="9476" width="7.00390625" style="2" hidden="1" customWidth="1"/>
    <col min="9477" max="9479" width="7.00390625" style="2" customWidth="1"/>
    <col min="9480" max="9480" width="35.140625" style="2" customWidth="1"/>
    <col min="9481" max="9486" width="7.00390625" style="2" customWidth="1"/>
    <col min="9487" max="9487" width="1.28515625" style="2" customWidth="1"/>
    <col min="9488" max="9488" width="7.00390625" style="2" hidden="1" customWidth="1"/>
    <col min="9489" max="9489" width="2.00390625" style="2" customWidth="1"/>
    <col min="9490" max="9730" width="7.00390625" style="2" customWidth="1"/>
    <col min="9731" max="9731" width="4.7109375" style="2" customWidth="1"/>
    <col min="9732" max="9732" width="7.00390625" style="2" hidden="1" customWidth="1"/>
    <col min="9733" max="9735" width="7.00390625" style="2" customWidth="1"/>
    <col min="9736" max="9736" width="35.140625" style="2" customWidth="1"/>
    <col min="9737" max="9742" width="7.00390625" style="2" customWidth="1"/>
    <col min="9743" max="9743" width="1.28515625" style="2" customWidth="1"/>
    <col min="9744" max="9744" width="7.00390625" style="2" hidden="1" customWidth="1"/>
    <col min="9745" max="9745" width="2.00390625" style="2" customWidth="1"/>
    <col min="9746" max="9986" width="7.00390625" style="2" customWidth="1"/>
    <col min="9987" max="9987" width="4.7109375" style="2" customWidth="1"/>
    <col min="9988" max="9988" width="7.00390625" style="2" hidden="1" customWidth="1"/>
    <col min="9989" max="9991" width="7.00390625" style="2" customWidth="1"/>
    <col min="9992" max="9992" width="35.140625" style="2" customWidth="1"/>
    <col min="9993" max="9998" width="7.00390625" style="2" customWidth="1"/>
    <col min="9999" max="9999" width="1.28515625" style="2" customWidth="1"/>
    <col min="10000" max="10000" width="7.00390625" style="2" hidden="1" customWidth="1"/>
    <col min="10001" max="10001" width="2.00390625" style="2" customWidth="1"/>
    <col min="10002" max="10242" width="7.00390625" style="2" customWidth="1"/>
    <col min="10243" max="10243" width="4.7109375" style="2" customWidth="1"/>
    <col min="10244" max="10244" width="7.00390625" style="2" hidden="1" customWidth="1"/>
    <col min="10245" max="10247" width="7.00390625" style="2" customWidth="1"/>
    <col min="10248" max="10248" width="35.140625" style="2" customWidth="1"/>
    <col min="10249" max="10254" width="7.00390625" style="2" customWidth="1"/>
    <col min="10255" max="10255" width="1.28515625" style="2" customWidth="1"/>
    <col min="10256" max="10256" width="7.00390625" style="2" hidden="1" customWidth="1"/>
    <col min="10257" max="10257" width="2.00390625" style="2" customWidth="1"/>
    <col min="10258" max="10498" width="7.00390625" style="2" customWidth="1"/>
    <col min="10499" max="10499" width="4.7109375" style="2" customWidth="1"/>
    <col min="10500" max="10500" width="7.00390625" style="2" hidden="1" customWidth="1"/>
    <col min="10501" max="10503" width="7.00390625" style="2" customWidth="1"/>
    <col min="10504" max="10504" width="35.140625" style="2" customWidth="1"/>
    <col min="10505" max="10510" width="7.00390625" style="2" customWidth="1"/>
    <col min="10511" max="10511" width="1.28515625" style="2" customWidth="1"/>
    <col min="10512" max="10512" width="7.00390625" style="2" hidden="1" customWidth="1"/>
    <col min="10513" max="10513" width="2.00390625" style="2" customWidth="1"/>
    <col min="10514" max="10754" width="7.00390625" style="2" customWidth="1"/>
    <col min="10755" max="10755" width="4.7109375" style="2" customWidth="1"/>
    <col min="10756" max="10756" width="7.00390625" style="2" hidden="1" customWidth="1"/>
    <col min="10757" max="10759" width="7.00390625" style="2" customWidth="1"/>
    <col min="10760" max="10760" width="35.140625" style="2" customWidth="1"/>
    <col min="10761" max="10766" width="7.00390625" style="2" customWidth="1"/>
    <col min="10767" max="10767" width="1.28515625" style="2" customWidth="1"/>
    <col min="10768" max="10768" width="7.00390625" style="2" hidden="1" customWidth="1"/>
    <col min="10769" max="10769" width="2.00390625" style="2" customWidth="1"/>
    <col min="10770" max="11010" width="7.00390625" style="2" customWidth="1"/>
    <col min="11011" max="11011" width="4.7109375" style="2" customWidth="1"/>
    <col min="11012" max="11012" width="7.00390625" style="2" hidden="1" customWidth="1"/>
    <col min="11013" max="11015" width="7.00390625" style="2" customWidth="1"/>
    <col min="11016" max="11016" width="35.140625" style="2" customWidth="1"/>
    <col min="11017" max="11022" width="7.00390625" style="2" customWidth="1"/>
    <col min="11023" max="11023" width="1.28515625" style="2" customWidth="1"/>
    <col min="11024" max="11024" width="7.00390625" style="2" hidden="1" customWidth="1"/>
    <col min="11025" max="11025" width="2.00390625" style="2" customWidth="1"/>
    <col min="11026" max="11266" width="7.00390625" style="2" customWidth="1"/>
    <col min="11267" max="11267" width="4.7109375" style="2" customWidth="1"/>
    <col min="11268" max="11268" width="7.00390625" style="2" hidden="1" customWidth="1"/>
    <col min="11269" max="11271" width="7.00390625" style="2" customWidth="1"/>
    <col min="11272" max="11272" width="35.140625" style="2" customWidth="1"/>
    <col min="11273" max="11278" width="7.00390625" style="2" customWidth="1"/>
    <col min="11279" max="11279" width="1.28515625" style="2" customWidth="1"/>
    <col min="11280" max="11280" width="7.00390625" style="2" hidden="1" customWidth="1"/>
    <col min="11281" max="11281" width="2.00390625" style="2" customWidth="1"/>
    <col min="11282" max="11522" width="7.00390625" style="2" customWidth="1"/>
    <col min="11523" max="11523" width="4.7109375" style="2" customWidth="1"/>
    <col min="11524" max="11524" width="7.00390625" style="2" hidden="1" customWidth="1"/>
    <col min="11525" max="11527" width="7.00390625" style="2" customWidth="1"/>
    <col min="11528" max="11528" width="35.140625" style="2" customWidth="1"/>
    <col min="11529" max="11534" width="7.00390625" style="2" customWidth="1"/>
    <col min="11535" max="11535" width="1.28515625" style="2" customWidth="1"/>
    <col min="11536" max="11536" width="7.00390625" style="2" hidden="1" customWidth="1"/>
    <col min="11537" max="11537" width="2.00390625" style="2" customWidth="1"/>
    <col min="11538" max="11778" width="7.00390625" style="2" customWidth="1"/>
    <col min="11779" max="11779" width="4.7109375" style="2" customWidth="1"/>
    <col min="11780" max="11780" width="7.00390625" style="2" hidden="1" customWidth="1"/>
    <col min="11781" max="11783" width="7.00390625" style="2" customWidth="1"/>
    <col min="11784" max="11784" width="35.140625" style="2" customWidth="1"/>
    <col min="11785" max="11790" width="7.00390625" style="2" customWidth="1"/>
    <col min="11791" max="11791" width="1.28515625" style="2" customWidth="1"/>
    <col min="11792" max="11792" width="7.00390625" style="2" hidden="1" customWidth="1"/>
    <col min="11793" max="11793" width="2.00390625" style="2" customWidth="1"/>
    <col min="11794" max="12034" width="7.00390625" style="2" customWidth="1"/>
    <col min="12035" max="12035" width="4.7109375" style="2" customWidth="1"/>
    <col min="12036" max="12036" width="7.00390625" style="2" hidden="1" customWidth="1"/>
    <col min="12037" max="12039" width="7.00390625" style="2" customWidth="1"/>
    <col min="12040" max="12040" width="35.140625" style="2" customWidth="1"/>
    <col min="12041" max="12046" width="7.00390625" style="2" customWidth="1"/>
    <col min="12047" max="12047" width="1.28515625" style="2" customWidth="1"/>
    <col min="12048" max="12048" width="7.00390625" style="2" hidden="1" customWidth="1"/>
    <col min="12049" max="12049" width="2.00390625" style="2" customWidth="1"/>
    <col min="12050" max="12290" width="7.00390625" style="2" customWidth="1"/>
    <col min="12291" max="12291" width="4.7109375" style="2" customWidth="1"/>
    <col min="12292" max="12292" width="7.00390625" style="2" hidden="1" customWidth="1"/>
    <col min="12293" max="12295" width="7.00390625" style="2" customWidth="1"/>
    <col min="12296" max="12296" width="35.140625" style="2" customWidth="1"/>
    <col min="12297" max="12302" width="7.00390625" style="2" customWidth="1"/>
    <col min="12303" max="12303" width="1.28515625" style="2" customWidth="1"/>
    <col min="12304" max="12304" width="7.00390625" style="2" hidden="1" customWidth="1"/>
    <col min="12305" max="12305" width="2.00390625" style="2" customWidth="1"/>
    <col min="12306" max="12546" width="7.00390625" style="2" customWidth="1"/>
    <col min="12547" max="12547" width="4.7109375" style="2" customWidth="1"/>
    <col min="12548" max="12548" width="7.00390625" style="2" hidden="1" customWidth="1"/>
    <col min="12549" max="12551" width="7.00390625" style="2" customWidth="1"/>
    <col min="12552" max="12552" width="35.140625" style="2" customWidth="1"/>
    <col min="12553" max="12558" width="7.00390625" style="2" customWidth="1"/>
    <col min="12559" max="12559" width="1.28515625" style="2" customWidth="1"/>
    <col min="12560" max="12560" width="7.00390625" style="2" hidden="1" customWidth="1"/>
    <col min="12561" max="12561" width="2.00390625" style="2" customWidth="1"/>
    <col min="12562" max="12802" width="7.00390625" style="2" customWidth="1"/>
    <col min="12803" max="12803" width="4.7109375" style="2" customWidth="1"/>
    <col min="12804" max="12804" width="7.00390625" style="2" hidden="1" customWidth="1"/>
    <col min="12805" max="12807" width="7.00390625" style="2" customWidth="1"/>
    <col min="12808" max="12808" width="35.140625" style="2" customWidth="1"/>
    <col min="12809" max="12814" width="7.00390625" style="2" customWidth="1"/>
    <col min="12815" max="12815" width="1.28515625" style="2" customWidth="1"/>
    <col min="12816" max="12816" width="7.00390625" style="2" hidden="1" customWidth="1"/>
    <col min="12817" max="12817" width="2.00390625" style="2" customWidth="1"/>
    <col min="12818" max="13058" width="7.00390625" style="2" customWidth="1"/>
    <col min="13059" max="13059" width="4.7109375" style="2" customWidth="1"/>
    <col min="13060" max="13060" width="7.00390625" style="2" hidden="1" customWidth="1"/>
    <col min="13061" max="13063" width="7.00390625" style="2" customWidth="1"/>
    <col min="13064" max="13064" width="35.140625" style="2" customWidth="1"/>
    <col min="13065" max="13070" width="7.00390625" style="2" customWidth="1"/>
    <col min="13071" max="13071" width="1.28515625" style="2" customWidth="1"/>
    <col min="13072" max="13072" width="7.00390625" style="2" hidden="1" customWidth="1"/>
    <col min="13073" max="13073" width="2.00390625" style="2" customWidth="1"/>
    <col min="13074" max="13314" width="7.00390625" style="2" customWidth="1"/>
    <col min="13315" max="13315" width="4.7109375" style="2" customWidth="1"/>
    <col min="13316" max="13316" width="7.00390625" style="2" hidden="1" customWidth="1"/>
    <col min="13317" max="13319" width="7.00390625" style="2" customWidth="1"/>
    <col min="13320" max="13320" width="35.140625" style="2" customWidth="1"/>
    <col min="13321" max="13326" width="7.00390625" style="2" customWidth="1"/>
    <col min="13327" max="13327" width="1.28515625" style="2" customWidth="1"/>
    <col min="13328" max="13328" width="7.00390625" style="2" hidden="1" customWidth="1"/>
    <col min="13329" max="13329" width="2.00390625" style="2" customWidth="1"/>
    <col min="13330" max="13570" width="7.00390625" style="2" customWidth="1"/>
    <col min="13571" max="13571" width="4.7109375" style="2" customWidth="1"/>
    <col min="13572" max="13572" width="7.00390625" style="2" hidden="1" customWidth="1"/>
    <col min="13573" max="13575" width="7.00390625" style="2" customWidth="1"/>
    <col min="13576" max="13576" width="35.140625" style="2" customWidth="1"/>
    <col min="13577" max="13582" width="7.00390625" style="2" customWidth="1"/>
    <col min="13583" max="13583" width="1.28515625" style="2" customWidth="1"/>
    <col min="13584" max="13584" width="7.00390625" style="2" hidden="1" customWidth="1"/>
    <col min="13585" max="13585" width="2.00390625" style="2" customWidth="1"/>
    <col min="13586" max="13826" width="7.00390625" style="2" customWidth="1"/>
    <col min="13827" max="13827" width="4.7109375" style="2" customWidth="1"/>
    <col min="13828" max="13828" width="7.00390625" style="2" hidden="1" customWidth="1"/>
    <col min="13829" max="13831" width="7.00390625" style="2" customWidth="1"/>
    <col min="13832" max="13832" width="35.140625" style="2" customWidth="1"/>
    <col min="13833" max="13838" width="7.00390625" style="2" customWidth="1"/>
    <col min="13839" max="13839" width="1.28515625" style="2" customWidth="1"/>
    <col min="13840" max="13840" width="7.00390625" style="2" hidden="1" customWidth="1"/>
    <col min="13841" max="13841" width="2.00390625" style="2" customWidth="1"/>
    <col min="13842" max="14082" width="7.00390625" style="2" customWidth="1"/>
    <col min="14083" max="14083" width="4.7109375" style="2" customWidth="1"/>
    <col min="14084" max="14084" width="7.00390625" style="2" hidden="1" customWidth="1"/>
    <col min="14085" max="14087" width="7.00390625" style="2" customWidth="1"/>
    <col min="14088" max="14088" width="35.140625" style="2" customWidth="1"/>
    <col min="14089" max="14094" width="7.00390625" style="2" customWidth="1"/>
    <col min="14095" max="14095" width="1.28515625" style="2" customWidth="1"/>
    <col min="14096" max="14096" width="7.00390625" style="2" hidden="1" customWidth="1"/>
    <col min="14097" max="14097" width="2.00390625" style="2" customWidth="1"/>
    <col min="14098" max="14338" width="7.00390625" style="2" customWidth="1"/>
    <col min="14339" max="14339" width="4.7109375" style="2" customWidth="1"/>
    <col min="14340" max="14340" width="7.00390625" style="2" hidden="1" customWidth="1"/>
    <col min="14341" max="14343" width="7.00390625" style="2" customWidth="1"/>
    <col min="14344" max="14344" width="35.140625" style="2" customWidth="1"/>
    <col min="14345" max="14350" width="7.00390625" style="2" customWidth="1"/>
    <col min="14351" max="14351" width="1.28515625" style="2" customWidth="1"/>
    <col min="14352" max="14352" width="7.00390625" style="2" hidden="1" customWidth="1"/>
    <col min="14353" max="14353" width="2.00390625" style="2" customWidth="1"/>
    <col min="14354" max="14594" width="7.00390625" style="2" customWidth="1"/>
    <col min="14595" max="14595" width="4.7109375" style="2" customWidth="1"/>
    <col min="14596" max="14596" width="7.00390625" style="2" hidden="1" customWidth="1"/>
    <col min="14597" max="14599" width="7.00390625" style="2" customWidth="1"/>
    <col min="14600" max="14600" width="35.140625" style="2" customWidth="1"/>
    <col min="14601" max="14606" width="7.00390625" style="2" customWidth="1"/>
    <col min="14607" max="14607" width="1.28515625" style="2" customWidth="1"/>
    <col min="14608" max="14608" width="7.00390625" style="2" hidden="1" customWidth="1"/>
    <col min="14609" max="14609" width="2.00390625" style="2" customWidth="1"/>
    <col min="14610" max="14850" width="7.00390625" style="2" customWidth="1"/>
    <col min="14851" max="14851" width="4.7109375" style="2" customWidth="1"/>
    <col min="14852" max="14852" width="7.00390625" style="2" hidden="1" customWidth="1"/>
    <col min="14853" max="14855" width="7.00390625" style="2" customWidth="1"/>
    <col min="14856" max="14856" width="35.140625" style="2" customWidth="1"/>
    <col min="14857" max="14862" width="7.00390625" style="2" customWidth="1"/>
    <col min="14863" max="14863" width="1.28515625" style="2" customWidth="1"/>
    <col min="14864" max="14864" width="7.00390625" style="2" hidden="1" customWidth="1"/>
    <col min="14865" max="14865" width="2.00390625" style="2" customWidth="1"/>
    <col min="14866" max="15106" width="7.00390625" style="2" customWidth="1"/>
    <col min="15107" max="15107" width="4.7109375" style="2" customWidth="1"/>
    <col min="15108" max="15108" width="7.00390625" style="2" hidden="1" customWidth="1"/>
    <col min="15109" max="15111" width="7.00390625" style="2" customWidth="1"/>
    <col min="15112" max="15112" width="35.140625" style="2" customWidth="1"/>
    <col min="15113" max="15118" width="7.00390625" style="2" customWidth="1"/>
    <col min="15119" max="15119" width="1.28515625" style="2" customWidth="1"/>
    <col min="15120" max="15120" width="7.00390625" style="2" hidden="1" customWidth="1"/>
    <col min="15121" max="15121" width="2.00390625" style="2" customWidth="1"/>
    <col min="15122" max="15362" width="7.00390625" style="2" customWidth="1"/>
    <col min="15363" max="15363" width="4.7109375" style="2" customWidth="1"/>
    <col min="15364" max="15364" width="7.00390625" style="2" hidden="1" customWidth="1"/>
    <col min="15365" max="15367" width="7.00390625" style="2" customWidth="1"/>
    <col min="15368" max="15368" width="35.140625" style="2" customWidth="1"/>
    <col min="15369" max="15374" width="7.00390625" style="2" customWidth="1"/>
    <col min="15375" max="15375" width="1.28515625" style="2" customWidth="1"/>
    <col min="15376" max="15376" width="7.00390625" style="2" hidden="1" customWidth="1"/>
    <col min="15377" max="15377" width="2.00390625" style="2" customWidth="1"/>
    <col min="15378" max="15618" width="7.00390625" style="2" customWidth="1"/>
    <col min="15619" max="15619" width="4.7109375" style="2" customWidth="1"/>
    <col min="15620" max="15620" width="7.00390625" style="2" hidden="1" customWidth="1"/>
    <col min="15621" max="15623" width="7.00390625" style="2" customWidth="1"/>
    <col min="15624" max="15624" width="35.140625" style="2" customWidth="1"/>
    <col min="15625" max="15630" width="7.00390625" style="2" customWidth="1"/>
    <col min="15631" max="15631" width="1.28515625" style="2" customWidth="1"/>
    <col min="15632" max="15632" width="7.00390625" style="2" hidden="1" customWidth="1"/>
    <col min="15633" max="15633" width="2.00390625" style="2" customWidth="1"/>
    <col min="15634" max="15874" width="7.00390625" style="2" customWidth="1"/>
    <col min="15875" max="15875" width="4.7109375" style="2" customWidth="1"/>
    <col min="15876" max="15876" width="7.00390625" style="2" hidden="1" customWidth="1"/>
    <col min="15877" max="15879" width="7.00390625" style="2" customWidth="1"/>
    <col min="15880" max="15880" width="35.140625" style="2" customWidth="1"/>
    <col min="15881" max="15886" width="7.00390625" style="2" customWidth="1"/>
    <col min="15887" max="15887" width="1.28515625" style="2" customWidth="1"/>
    <col min="15888" max="15888" width="7.00390625" style="2" hidden="1" customWidth="1"/>
    <col min="15889" max="15889" width="2.00390625" style="2" customWidth="1"/>
    <col min="15890" max="16130" width="7.00390625" style="2" customWidth="1"/>
    <col min="16131" max="16131" width="4.7109375" style="2" customWidth="1"/>
    <col min="16132" max="16132" width="7.00390625" style="2" hidden="1" customWidth="1"/>
    <col min="16133" max="16135" width="7.00390625" style="2" customWidth="1"/>
    <col min="16136" max="16136" width="35.140625" style="2" customWidth="1"/>
    <col min="16137" max="16142" width="7.00390625" style="2" customWidth="1"/>
    <col min="16143" max="16143" width="1.28515625" style="2" customWidth="1"/>
    <col min="16144" max="16144" width="7.00390625" style="2" hidden="1" customWidth="1"/>
    <col min="16145" max="16145" width="2.00390625" style="2" customWidth="1"/>
    <col min="16146" max="16384" width="7.00390625" style="2" customWidth="1"/>
  </cols>
  <sheetData>
    <row r="1" spans="2:18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3"/>
    </row>
    <row r="3" spans="1:18" ht="21">
      <c r="A3" s="22"/>
      <c r="B3" s="366" t="s">
        <v>454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24"/>
      <c r="R3" s="3"/>
    </row>
    <row r="4" spans="1:18" ht="15">
      <c r="A4" s="2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4"/>
      <c r="R4" s="3"/>
    </row>
    <row r="5" spans="1:18" ht="12.75" customHeight="1">
      <c r="A5" s="22"/>
      <c r="B5" s="25" t="s">
        <v>107</v>
      </c>
      <c r="C5" s="4"/>
      <c r="D5" s="4"/>
      <c r="E5" s="309" t="s">
        <v>170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4"/>
      <c r="Q5" s="24"/>
      <c r="R5" s="3"/>
    </row>
    <row r="6" spans="1:18" ht="12.75" customHeight="1">
      <c r="A6" s="22"/>
      <c r="B6" s="4"/>
      <c r="C6" s="4"/>
      <c r="D6" s="4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4"/>
      <c r="Q6" s="24"/>
      <c r="R6" s="3"/>
    </row>
    <row r="7" spans="1:18" ht="15">
      <c r="A7" s="22"/>
      <c r="B7" s="5" t="s">
        <v>108</v>
      </c>
      <c r="C7" s="4"/>
      <c r="D7" s="4"/>
      <c r="E7" s="55" t="s">
        <v>257</v>
      </c>
      <c r="F7" s="4"/>
      <c r="G7" s="4"/>
      <c r="H7" s="4"/>
      <c r="I7" s="4"/>
      <c r="J7" s="5" t="s">
        <v>109</v>
      </c>
      <c r="K7" s="4"/>
      <c r="L7" s="297" t="s">
        <v>258</v>
      </c>
      <c r="M7" s="297"/>
      <c r="N7" s="297"/>
      <c r="O7" s="297"/>
      <c r="P7" s="4"/>
      <c r="Q7" s="24"/>
      <c r="R7" s="3"/>
    </row>
    <row r="8" spans="1:18" ht="15">
      <c r="A8" s="2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4"/>
      <c r="R8" s="3"/>
    </row>
    <row r="9" spans="1:18" ht="15">
      <c r="A9" s="22"/>
      <c r="B9" s="5" t="s">
        <v>110</v>
      </c>
      <c r="C9" s="4"/>
      <c r="D9" s="4"/>
      <c r="E9" s="55" t="s">
        <v>111</v>
      </c>
      <c r="F9" s="4"/>
      <c r="G9" s="4"/>
      <c r="H9" s="4"/>
      <c r="I9" s="4"/>
      <c r="J9" s="5" t="s">
        <v>112</v>
      </c>
      <c r="K9" s="4"/>
      <c r="L9" s="299" t="s">
        <v>113</v>
      </c>
      <c r="M9" s="334"/>
      <c r="N9" s="334"/>
      <c r="O9" s="334"/>
      <c r="P9" s="334"/>
      <c r="Q9" s="24"/>
      <c r="R9" s="3"/>
    </row>
    <row r="10" spans="1:18" ht="15">
      <c r="A10" s="22"/>
      <c r="B10" s="5" t="s">
        <v>114</v>
      </c>
      <c r="C10" s="4"/>
      <c r="D10" s="4"/>
      <c r="E10" s="367"/>
      <c r="F10" s="367"/>
      <c r="G10" s="367"/>
      <c r="H10" s="367"/>
      <c r="I10" s="4"/>
      <c r="J10" s="5" t="s">
        <v>115</v>
      </c>
      <c r="K10" s="4"/>
      <c r="L10" s="305"/>
      <c r="M10" s="305"/>
      <c r="N10" s="305"/>
      <c r="O10" s="305"/>
      <c r="P10" s="305"/>
      <c r="Q10" s="24"/>
      <c r="R10" s="3"/>
    </row>
    <row r="11" spans="1:18" ht="15">
      <c r="A11" s="2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4"/>
      <c r="R11" s="3"/>
    </row>
    <row r="12" spans="1:18" ht="25.5" customHeight="1">
      <c r="A12" s="22"/>
      <c r="B12" s="57" t="s">
        <v>123</v>
      </c>
      <c r="C12" s="57"/>
      <c r="D12" s="57"/>
      <c r="E12" s="371" t="s">
        <v>4</v>
      </c>
      <c r="F12" s="371"/>
      <c r="G12" s="371"/>
      <c r="H12" s="371"/>
      <c r="I12" s="57" t="s">
        <v>5</v>
      </c>
      <c r="J12" s="57" t="s">
        <v>6</v>
      </c>
      <c r="K12" s="371" t="s">
        <v>126</v>
      </c>
      <c r="L12" s="371"/>
      <c r="M12" s="371" t="s">
        <v>127</v>
      </c>
      <c r="N12" s="371"/>
      <c r="O12" s="371"/>
      <c r="P12" s="371"/>
      <c r="Q12" s="26"/>
      <c r="R12" s="6"/>
    </row>
    <row r="13" spans="1:18" ht="16.5">
      <c r="A13" s="22"/>
      <c r="B13" s="27"/>
      <c r="C13" s="11" t="s">
        <v>448</v>
      </c>
      <c r="D13" s="12"/>
      <c r="E13" s="12"/>
      <c r="F13" s="12"/>
      <c r="G13" s="12"/>
      <c r="H13" s="12"/>
      <c r="I13" s="12"/>
      <c r="J13" s="12"/>
      <c r="K13" s="12"/>
      <c r="L13" s="12"/>
      <c r="M13" s="372">
        <f>SUM(M15:P43)</f>
        <v>0</v>
      </c>
      <c r="N13" s="372"/>
      <c r="O13" s="372"/>
      <c r="P13" s="372"/>
      <c r="Q13" s="28"/>
      <c r="R13" s="7"/>
    </row>
    <row r="14" spans="1:18" ht="16.5">
      <c r="A14" s="22"/>
      <c r="B14" s="27"/>
      <c r="C14" s="11"/>
      <c r="D14" s="12"/>
      <c r="E14" s="13" t="s">
        <v>440</v>
      </c>
      <c r="F14" s="12"/>
      <c r="G14" s="12"/>
      <c r="H14" s="12"/>
      <c r="I14" s="12"/>
      <c r="J14" s="12"/>
      <c r="K14" s="12"/>
      <c r="L14" s="12"/>
      <c r="M14" s="12"/>
      <c r="N14" s="12"/>
      <c r="O14" s="58"/>
      <c r="P14" s="58"/>
      <c r="Q14" s="28"/>
      <c r="R14" s="7"/>
    </row>
    <row r="15" spans="1:18" ht="18" customHeight="1">
      <c r="A15" s="22"/>
      <c r="B15" s="37" t="s">
        <v>241</v>
      </c>
      <c r="C15" s="37"/>
      <c r="D15" s="38"/>
      <c r="E15" s="389" t="s">
        <v>200</v>
      </c>
      <c r="F15" s="368"/>
      <c r="G15" s="368"/>
      <c r="H15" s="368"/>
      <c r="I15" s="39" t="s">
        <v>35</v>
      </c>
      <c r="J15" s="42">
        <v>3</v>
      </c>
      <c r="K15" s="369">
        <v>0</v>
      </c>
      <c r="L15" s="369"/>
      <c r="M15" s="370">
        <f>K15*J15</f>
        <v>0</v>
      </c>
      <c r="N15" s="370"/>
      <c r="O15" s="370"/>
      <c r="P15" s="370"/>
      <c r="Q15" s="24"/>
      <c r="R15" s="3"/>
    </row>
    <row r="16" spans="1:18" ht="18" customHeight="1">
      <c r="A16" s="22"/>
      <c r="B16" s="37" t="s">
        <v>245</v>
      </c>
      <c r="C16" s="37"/>
      <c r="D16" s="38"/>
      <c r="E16" s="389" t="s">
        <v>201</v>
      </c>
      <c r="F16" s="368"/>
      <c r="G16" s="368"/>
      <c r="H16" s="368"/>
      <c r="I16" s="39" t="s">
        <v>35</v>
      </c>
      <c r="J16" s="42">
        <v>3</v>
      </c>
      <c r="K16" s="369">
        <v>0</v>
      </c>
      <c r="L16" s="369"/>
      <c r="M16" s="370">
        <f aca="true" t="shared" si="0" ref="M16:M17">K16*J16</f>
        <v>0</v>
      </c>
      <c r="N16" s="370"/>
      <c r="O16" s="370"/>
      <c r="P16" s="370"/>
      <c r="Q16" s="24"/>
      <c r="R16" s="3"/>
    </row>
    <row r="17" spans="1:18" ht="18" customHeight="1">
      <c r="A17" s="22"/>
      <c r="B17" s="37" t="s">
        <v>263</v>
      </c>
      <c r="C17" s="37"/>
      <c r="D17" s="38"/>
      <c r="E17" s="368" t="s">
        <v>202</v>
      </c>
      <c r="F17" s="368"/>
      <c r="G17" s="368"/>
      <c r="H17" s="368"/>
      <c r="I17" s="39" t="s">
        <v>35</v>
      </c>
      <c r="J17" s="42">
        <v>3</v>
      </c>
      <c r="K17" s="369">
        <v>0</v>
      </c>
      <c r="L17" s="369"/>
      <c r="M17" s="370">
        <f t="shared" si="0"/>
        <v>0</v>
      </c>
      <c r="N17" s="370"/>
      <c r="O17" s="370"/>
      <c r="P17" s="370"/>
      <c r="Q17" s="24"/>
      <c r="R17" s="3"/>
    </row>
    <row r="18" spans="1:18" ht="18" customHeight="1">
      <c r="A18" s="22"/>
      <c r="B18" s="8"/>
      <c r="C18" s="8"/>
      <c r="D18" s="9"/>
      <c r="E18" s="390" t="s">
        <v>240</v>
      </c>
      <c r="F18" s="391"/>
      <c r="G18" s="391"/>
      <c r="H18" s="391"/>
      <c r="I18" s="29"/>
      <c r="J18" s="30"/>
      <c r="K18" s="392"/>
      <c r="L18" s="392"/>
      <c r="M18" s="393"/>
      <c r="N18" s="393"/>
      <c r="O18" s="393"/>
      <c r="P18" s="393"/>
      <c r="Q18" s="24"/>
      <c r="R18" s="3"/>
    </row>
    <row r="19" spans="1:18" ht="18" customHeight="1">
      <c r="A19" s="22"/>
      <c r="B19" s="37" t="s">
        <v>265</v>
      </c>
      <c r="C19" s="37"/>
      <c r="D19" s="38"/>
      <c r="E19" s="389" t="s">
        <v>203</v>
      </c>
      <c r="F19" s="368"/>
      <c r="G19" s="368"/>
      <c r="H19" s="368"/>
      <c r="I19" s="39" t="s">
        <v>45</v>
      </c>
      <c r="J19" s="42">
        <v>75</v>
      </c>
      <c r="K19" s="369">
        <v>0</v>
      </c>
      <c r="L19" s="369"/>
      <c r="M19" s="370">
        <f aca="true" t="shared" si="1" ref="M19">K19*J19</f>
        <v>0</v>
      </c>
      <c r="N19" s="370"/>
      <c r="O19" s="370"/>
      <c r="P19" s="370"/>
      <c r="Q19" s="24"/>
      <c r="R19" s="3"/>
    </row>
    <row r="20" spans="1:18" ht="18" customHeight="1">
      <c r="A20" s="22"/>
      <c r="B20" s="37" t="s">
        <v>267</v>
      </c>
      <c r="C20" s="37"/>
      <c r="D20" s="38"/>
      <c r="E20" s="389" t="s">
        <v>204</v>
      </c>
      <c r="F20" s="368"/>
      <c r="G20" s="368"/>
      <c r="H20" s="368"/>
      <c r="I20" s="39" t="s">
        <v>45</v>
      </c>
      <c r="J20" s="42">
        <v>75</v>
      </c>
      <c r="K20" s="369">
        <v>0</v>
      </c>
      <c r="L20" s="369"/>
      <c r="M20" s="370">
        <f aca="true" t="shared" si="2" ref="M20:M31">K20*J20</f>
        <v>0</v>
      </c>
      <c r="N20" s="370"/>
      <c r="O20" s="370"/>
      <c r="P20" s="370"/>
      <c r="Q20" s="24"/>
      <c r="R20" s="3"/>
    </row>
    <row r="21" spans="1:18" ht="18" customHeight="1">
      <c r="A21" s="22"/>
      <c r="B21" s="37" t="s">
        <v>269</v>
      </c>
      <c r="C21" s="37"/>
      <c r="D21" s="38"/>
      <c r="E21" s="389" t="s">
        <v>205</v>
      </c>
      <c r="F21" s="368"/>
      <c r="G21" s="368"/>
      <c r="H21" s="368"/>
      <c r="I21" s="39" t="s">
        <v>45</v>
      </c>
      <c r="J21" s="42">
        <v>75</v>
      </c>
      <c r="K21" s="369">
        <v>0</v>
      </c>
      <c r="L21" s="369"/>
      <c r="M21" s="370">
        <f t="shared" si="2"/>
        <v>0</v>
      </c>
      <c r="N21" s="370"/>
      <c r="O21" s="370"/>
      <c r="P21" s="370"/>
      <c r="Q21" s="24"/>
      <c r="R21" s="3"/>
    </row>
    <row r="22" spans="1:18" ht="18" customHeight="1">
      <c r="A22" s="22"/>
      <c r="B22" s="37" t="s">
        <v>271</v>
      </c>
      <c r="C22" s="37"/>
      <c r="D22" s="38"/>
      <c r="E22" s="389" t="s">
        <v>206</v>
      </c>
      <c r="F22" s="368"/>
      <c r="G22" s="368"/>
      <c r="H22" s="368"/>
      <c r="I22" s="39" t="s">
        <v>45</v>
      </c>
      <c r="J22" s="42">
        <v>75</v>
      </c>
      <c r="K22" s="369">
        <v>0</v>
      </c>
      <c r="L22" s="369"/>
      <c r="M22" s="370">
        <f t="shared" si="2"/>
        <v>0</v>
      </c>
      <c r="N22" s="370"/>
      <c r="O22" s="370"/>
      <c r="P22" s="370"/>
      <c r="Q22" s="24"/>
      <c r="R22" s="3"/>
    </row>
    <row r="23" spans="1:18" ht="18" customHeight="1">
      <c r="A23" s="22"/>
      <c r="B23" s="37" t="s">
        <v>273</v>
      </c>
      <c r="C23" s="37"/>
      <c r="D23" s="38"/>
      <c r="E23" s="389" t="s">
        <v>207</v>
      </c>
      <c r="F23" s="368"/>
      <c r="G23" s="368"/>
      <c r="H23" s="368"/>
      <c r="I23" s="39" t="s">
        <v>35</v>
      </c>
      <c r="J23" s="42">
        <v>3</v>
      </c>
      <c r="K23" s="369">
        <v>0</v>
      </c>
      <c r="L23" s="369"/>
      <c r="M23" s="370">
        <f t="shared" si="2"/>
        <v>0</v>
      </c>
      <c r="N23" s="370"/>
      <c r="O23" s="370"/>
      <c r="P23" s="370"/>
      <c r="Q23" s="24"/>
      <c r="R23" s="3"/>
    </row>
    <row r="24" spans="1:18" ht="18" customHeight="1">
      <c r="A24" s="22"/>
      <c r="B24" s="37" t="s">
        <v>274</v>
      </c>
      <c r="C24" s="37"/>
      <c r="D24" s="38"/>
      <c r="E24" s="389" t="s">
        <v>208</v>
      </c>
      <c r="F24" s="368"/>
      <c r="G24" s="368"/>
      <c r="H24" s="368"/>
      <c r="I24" s="39" t="s">
        <v>18</v>
      </c>
      <c r="J24" s="42">
        <v>1</v>
      </c>
      <c r="K24" s="369">
        <v>0</v>
      </c>
      <c r="L24" s="369"/>
      <c r="M24" s="370">
        <f t="shared" si="2"/>
        <v>0</v>
      </c>
      <c r="N24" s="370"/>
      <c r="O24" s="370"/>
      <c r="P24" s="370"/>
      <c r="Q24" s="24"/>
      <c r="R24" s="3"/>
    </row>
    <row r="25" spans="1:18" ht="18" customHeight="1">
      <c r="A25" s="22"/>
      <c r="B25" s="37" t="s">
        <v>276</v>
      </c>
      <c r="C25" s="37"/>
      <c r="D25" s="38"/>
      <c r="E25" s="389" t="s">
        <v>209</v>
      </c>
      <c r="F25" s="368"/>
      <c r="G25" s="368"/>
      <c r="H25" s="368"/>
      <c r="I25" s="39" t="s">
        <v>45</v>
      </c>
      <c r="J25" s="42">
        <v>50</v>
      </c>
      <c r="K25" s="369">
        <v>0</v>
      </c>
      <c r="L25" s="369"/>
      <c r="M25" s="370">
        <f t="shared" si="2"/>
        <v>0</v>
      </c>
      <c r="N25" s="370"/>
      <c r="O25" s="370"/>
      <c r="P25" s="370"/>
      <c r="Q25" s="24"/>
      <c r="R25" s="3"/>
    </row>
    <row r="26" spans="1:17" ht="15">
      <c r="A26" s="22"/>
      <c r="B26" s="37" t="s">
        <v>278</v>
      </c>
      <c r="C26" s="37"/>
      <c r="D26" s="38"/>
      <c r="E26" s="389" t="s">
        <v>210</v>
      </c>
      <c r="F26" s="368"/>
      <c r="G26" s="368"/>
      <c r="H26" s="368"/>
      <c r="I26" s="39" t="s">
        <v>45</v>
      </c>
      <c r="J26" s="42">
        <v>12</v>
      </c>
      <c r="K26" s="369">
        <v>0</v>
      </c>
      <c r="L26" s="369"/>
      <c r="M26" s="370">
        <f t="shared" si="2"/>
        <v>0</v>
      </c>
      <c r="N26" s="370"/>
      <c r="O26" s="370"/>
      <c r="P26" s="370"/>
      <c r="Q26" s="31"/>
    </row>
    <row r="27" spans="1:17" ht="15">
      <c r="A27" s="22"/>
      <c r="B27" s="8"/>
      <c r="C27" s="10"/>
      <c r="D27" s="10"/>
      <c r="E27" s="390" t="s">
        <v>242</v>
      </c>
      <c r="F27" s="391"/>
      <c r="G27" s="391"/>
      <c r="H27" s="391"/>
      <c r="I27" s="10"/>
      <c r="J27" s="15"/>
      <c r="K27" s="392"/>
      <c r="L27" s="392"/>
      <c r="M27" s="393"/>
      <c r="N27" s="393"/>
      <c r="O27" s="393"/>
      <c r="P27" s="393"/>
      <c r="Q27" s="31"/>
    </row>
    <row r="28" spans="1:17" ht="39.75" customHeight="1">
      <c r="A28" s="22"/>
      <c r="B28" s="37" t="s">
        <v>280</v>
      </c>
      <c r="C28" s="43"/>
      <c r="D28" s="43"/>
      <c r="E28" s="389" t="s">
        <v>449</v>
      </c>
      <c r="F28" s="368"/>
      <c r="G28" s="368"/>
      <c r="H28" s="368"/>
      <c r="I28" s="39" t="s">
        <v>18</v>
      </c>
      <c r="J28" s="42">
        <v>1</v>
      </c>
      <c r="K28" s="369">
        <v>0</v>
      </c>
      <c r="L28" s="369"/>
      <c r="M28" s="370">
        <f t="shared" si="2"/>
        <v>0</v>
      </c>
      <c r="N28" s="370"/>
      <c r="O28" s="370"/>
      <c r="P28" s="370"/>
      <c r="Q28" s="31"/>
    </row>
    <row r="29" spans="1:17" ht="15">
      <c r="A29" s="22"/>
      <c r="B29" s="8"/>
      <c r="C29" s="10"/>
      <c r="D29" s="10"/>
      <c r="E29" s="390" t="s">
        <v>243</v>
      </c>
      <c r="F29" s="391"/>
      <c r="G29" s="391"/>
      <c r="H29" s="391"/>
      <c r="I29" s="10"/>
      <c r="J29" s="15"/>
      <c r="K29" s="392"/>
      <c r="L29" s="392"/>
      <c r="M29" s="393"/>
      <c r="N29" s="393"/>
      <c r="O29" s="393"/>
      <c r="P29" s="393"/>
      <c r="Q29" s="31"/>
    </row>
    <row r="30" spans="1:17" ht="15">
      <c r="A30" s="22"/>
      <c r="B30" s="37" t="s">
        <v>281</v>
      </c>
      <c r="C30" s="43"/>
      <c r="D30" s="43"/>
      <c r="E30" s="389" t="s">
        <v>211</v>
      </c>
      <c r="F30" s="368"/>
      <c r="G30" s="368"/>
      <c r="H30" s="368"/>
      <c r="I30" s="39" t="s">
        <v>35</v>
      </c>
      <c r="J30" s="42">
        <v>12</v>
      </c>
      <c r="K30" s="369">
        <v>0</v>
      </c>
      <c r="L30" s="369"/>
      <c r="M30" s="370">
        <f t="shared" si="2"/>
        <v>0</v>
      </c>
      <c r="N30" s="370"/>
      <c r="O30" s="370"/>
      <c r="P30" s="370"/>
      <c r="Q30" s="31"/>
    </row>
    <row r="31" spans="1:17" ht="15">
      <c r="A31" s="22"/>
      <c r="B31" s="37" t="s">
        <v>283</v>
      </c>
      <c r="C31" s="43"/>
      <c r="D31" s="43"/>
      <c r="E31" s="389" t="s">
        <v>212</v>
      </c>
      <c r="F31" s="368"/>
      <c r="G31" s="368"/>
      <c r="H31" s="368"/>
      <c r="I31" s="39" t="s">
        <v>18</v>
      </c>
      <c r="J31" s="42">
        <v>12</v>
      </c>
      <c r="K31" s="369">
        <v>0</v>
      </c>
      <c r="L31" s="369"/>
      <c r="M31" s="370">
        <f t="shared" si="2"/>
        <v>0</v>
      </c>
      <c r="N31" s="370"/>
      <c r="O31" s="370"/>
      <c r="P31" s="370"/>
      <c r="Q31" s="31"/>
    </row>
    <row r="32" spans="1:17" ht="15">
      <c r="A32" s="22"/>
      <c r="B32" s="8"/>
      <c r="C32" s="10"/>
      <c r="D32" s="10"/>
      <c r="E32" s="390" t="s">
        <v>244</v>
      </c>
      <c r="F32" s="391"/>
      <c r="G32" s="391"/>
      <c r="H32" s="391"/>
      <c r="I32" s="10"/>
      <c r="J32" s="15"/>
      <c r="K32" s="392"/>
      <c r="L32" s="392"/>
      <c r="M32" s="393"/>
      <c r="N32" s="393"/>
      <c r="O32" s="393"/>
      <c r="P32" s="393"/>
      <c r="Q32" s="31"/>
    </row>
    <row r="33" spans="1:17" ht="15">
      <c r="A33" s="22"/>
      <c r="B33" s="37" t="s">
        <v>285</v>
      </c>
      <c r="C33" s="43"/>
      <c r="D33" s="43"/>
      <c r="E33" s="389" t="s">
        <v>213</v>
      </c>
      <c r="F33" s="368"/>
      <c r="G33" s="368"/>
      <c r="H33" s="368"/>
      <c r="I33" s="39" t="s">
        <v>443</v>
      </c>
      <c r="J33" s="42">
        <v>1</v>
      </c>
      <c r="K33" s="369">
        <v>0</v>
      </c>
      <c r="L33" s="369"/>
      <c r="M33" s="370">
        <f aca="true" t="shared" si="3" ref="M33:M43">K33*J33</f>
        <v>0</v>
      </c>
      <c r="N33" s="370"/>
      <c r="O33" s="370"/>
      <c r="P33" s="370"/>
      <c r="Q33" s="31"/>
    </row>
    <row r="34" spans="1:17" ht="15">
      <c r="A34" s="22"/>
      <c r="B34" s="37" t="s">
        <v>287</v>
      </c>
      <c r="C34" s="43"/>
      <c r="D34" s="43"/>
      <c r="E34" s="389" t="s">
        <v>214</v>
      </c>
      <c r="F34" s="368"/>
      <c r="G34" s="368"/>
      <c r="H34" s="368"/>
      <c r="I34" s="39" t="s">
        <v>443</v>
      </c>
      <c r="J34" s="42">
        <v>2</v>
      </c>
      <c r="K34" s="369">
        <v>0</v>
      </c>
      <c r="L34" s="369"/>
      <c r="M34" s="370">
        <f t="shared" si="3"/>
        <v>0</v>
      </c>
      <c r="N34" s="370"/>
      <c r="O34" s="370"/>
      <c r="P34" s="370"/>
      <c r="Q34" s="31"/>
    </row>
    <row r="35" spans="1:17" ht="15">
      <c r="A35" s="22"/>
      <c r="B35" s="37" t="s">
        <v>288</v>
      </c>
      <c r="C35" s="43"/>
      <c r="D35" s="43"/>
      <c r="E35" s="389" t="s">
        <v>215</v>
      </c>
      <c r="F35" s="368"/>
      <c r="G35" s="368"/>
      <c r="H35" s="368"/>
      <c r="I35" s="39" t="s">
        <v>443</v>
      </c>
      <c r="J35" s="42">
        <v>1</v>
      </c>
      <c r="K35" s="369">
        <v>0</v>
      </c>
      <c r="L35" s="369"/>
      <c r="M35" s="370">
        <f t="shared" si="3"/>
        <v>0</v>
      </c>
      <c r="N35" s="370"/>
      <c r="O35" s="370"/>
      <c r="P35" s="370"/>
      <c r="Q35" s="31"/>
    </row>
    <row r="36" spans="1:17" ht="15">
      <c r="A36" s="22"/>
      <c r="B36" s="37" t="s">
        <v>289</v>
      </c>
      <c r="C36" s="43"/>
      <c r="D36" s="43"/>
      <c r="E36" s="389" t="s">
        <v>216</v>
      </c>
      <c r="F36" s="368"/>
      <c r="G36" s="368"/>
      <c r="H36" s="368"/>
      <c r="I36" s="39" t="s">
        <v>443</v>
      </c>
      <c r="J36" s="42">
        <v>2</v>
      </c>
      <c r="K36" s="369">
        <v>0</v>
      </c>
      <c r="L36" s="369"/>
      <c r="M36" s="370">
        <f t="shared" si="3"/>
        <v>0</v>
      </c>
      <c r="N36" s="370"/>
      <c r="O36" s="370"/>
      <c r="P36" s="370"/>
      <c r="Q36" s="31"/>
    </row>
    <row r="37" spans="1:17" ht="15">
      <c r="A37" s="22"/>
      <c r="B37" s="8"/>
      <c r="C37" s="10"/>
      <c r="D37" s="10"/>
      <c r="E37" s="390" t="s">
        <v>441</v>
      </c>
      <c r="F37" s="391"/>
      <c r="G37" s="391"/>
      <c r="H37" s="391"/>
      <c r="I37" s="29"/>
      <c r="J37" s="30"/>
      <c r="K37" s="392"/>
      <c r="L37" s="392"/>
      <c r="M37" s="393"/>
      <c r="N37" s="393"/>
      <c r="O37" s="393"/>
      <c r="P37" s="393"/>
      <c r="Q37" s="31"/>
    </row>
    <row r="38" spans="1:17" ht="15">
      <c r="A38" s="22"/>
      <c r="B38" s="37" t="s">
        <v>292</v>
      </c>
      <c r="C38" s="43"/>
      <c r="D38" s="43"/>
      <c r="E38" s="389" t="s">
        <v>217</v>
      </c>
      <c r="F38" s="368"/>
      <c r="G38" s="368"/>
      <c r="H38" s="368"/>
      <c r="I38" s="39" t="s">
        <v>443</v>
      </c>
      <c r="J38" s="42">
        <v>2</v>
      </c>
      <c r="K38" s="369">
        <v>0</v>
      </c>
      <c r="L38" s="369"/>
      <c r="M38" s="370">
        <f t="shared" si="3"/>
        <v>0</v>
      </c>
      <c r="N38" s="370"/>
      <c r="O38" s="370"/>
      <c r="P38" s="370"/>
      <c r="Q38" s="31"/>
    </row>
    <row r="39" spans="1:17" ht="15">
      <c r="A39" s="22"/>
      <c r="B39" s="37" t="s">
        <v>294</v>
      </c>
      <c r="C39" s="43"/>
      <c r="D39" s="43"/>
      <c r="E39" s="389" t="s">
        <v>218</v>
      </c>
      <c r="F39" s="368"/>
      <c r="G39" s="368"/>
      <c r="H39" s="368"/>
      <c r="I39" s="39" t="s">
        <v>443</v>
      </c>
      <c r="J39" s="42">
        <v>24</v>
      </c>
      <c r="K39" s="369">
        <v>0</v>
      </c>
      <c r="L39" s="369"/>
      <c r="M39" s="370">
        <f t="shared" si="3"/>
        <v>0</v>
      </c>
      <c r="N39" s="370"/>
      <c r="O39" s="370"/>
      <c r="P39" s="370"/>
      <c r="Q39" s="31"/>
    </row>
    <row r="40" spans="1:17" ht="15">
      <c r="A40" s="22"/>
      <c r="B40" s="37" t="s">
        <v>295</v>
      </c>
      <c r="C40" s="43"/>
      <c r="D40" s="43"/>
      <c r="E40" s="389" t="s">
        <v>219</v>
      </c>
      <c r="F40" s="368"/>
      <c r="G40" s="368"/>
      <c r="H40" s="368"/>
      <c r="I40" s="39" t="s">
        <v>443</v>
      </c>
      <c r="J40" s="42">
        <v>3</v>
      </c>
      <c r="K40" s="369">
        <v>0</v>
      </c>
      <c r="L40" s="369"/>
      <c r="M40" s="370">
        <f t="shared" si="3"/>
        <v>0</v>
      </c>
      <c r="N40" s="370"/>
      <c r="O40" s="370"/>
      <c r="P40" s="370"/>
      <c r="Q40" s="31"/>
    </row>
    <row r="41" spans="1:17" ht="15">
      <c r="A41" s="22"/>
      <c r="B41" s="37" t="s">
        <v>298</v>
      </c>
      <c r="C41" s="43"/>
      <c r="D41" s="43"/>
      <c r="E41" s="389" t="s">
        <v>442</v>
      </c>
      <c r="F41" s="368"/>
      <c r="G41" s="368"/>
      <c r="H41" s="368"/>
      <c r="I41" s="39" t="s">
        <v>18</v>
      </c>
      <c r="J41" s="42">
        <v>1</v>
      </c>
      <c r="K41" s="369">
        <v>0</v>
      </c>
      <c r="L41" s="369"/>
      <c r="M41" s="370">
        <f t="shared" si="3"/>
        <v>0</v>
      </c>
      <c r="N41" s="370"/>
      <c r="O41" s="370"/>
      <c r="P41" s="370"/>
      <c r="Q41" s="31"/>
    </row>
    <row r="42" spans="1:17" ht="15">
      <c r="A42" s="22"/>
      <c r="B42" s="37" t="s">
        <v>300</v>
      </c>
      <c r="C42" s="43"/>
      <c r="D42" s="43"/>
      <c r="E42" s="389" t="s">
        <v>220</v>
      </c>
      <c r="F42" s="368"/>
      <c r="G42" s="368"/>
      <c r="H42" s="368"/>
      <c r="I42" s="39" t="s">
        <v>443</v>
      </c>
      <c r="J42" s="42">
        <v>2</v>
      </c>
      <c r="K42" s="369">
        <v>0</v>
      </c>
      <c r="L42" s="369"/>
      <c r="M42" s="370">
        <f t="shared" si="3"/>
        <v>0</v>
      </c>
      <c r="N42" s="370"/>
      <c r="O42" s="370"/>
      <c r="P42" s="370"/>
      <c r="Q42" s="31"/>
    </row>
    <row r="43" spans="1:17" ht="15">
      <c r="A43" s="22"/>
      <c r="B43" s="37" t="s">
        <v>302</v>
      </c>
      <c r="C43" s="43"/>
      <c r="D43" s="43"/>
      <c r="E43" s="389" t="s">
        <v>229</v>
      </c>
      <c r="F43" s="368"/>
      <c r="G43" s="368"/>
      <c r="H43" s="368"/>
      <c r="I43" s="39" t="s">
        <v>18</v>
      </c>
      <c r="J43" s="42">
        <v>1</v>
      </c>
      <c r="K43" s="369">
        <v>0</v>
      </c>
      <c r="L43" s="369"/>
      <c r="M43" s="370">
        <f t="shared" si="3"/>
        <v>0</v>
      </c>
      <c r="N43" s="370"/>
      <c r="O43" s="370"/>
      <c r="P43" s="370"/>
      <c r="Q43" s="31"/>
    </row>
    <row r="44" spans="1:17" ht="15">
      <c r="A44" s="23"/>
      <c r="B44" s="32"/>
      <c r="C44" s="16"/>
      <c r="D44" s="16"/>
      <c r="E44" s="16"/>
      <c r="F44" s="16"/>
      <c r="G44" s="16"/>
      <c r="H44" s="16"/>
      <c r="I44" s="16"/>
      <c r="J44" s="17"/>
      <c r="K44" s="16"/>
      <c r="L44" s="16"/>
      <c r="M44" s="16"/>
      <c r="N44" s="16"/>
      <c r="O44" s="16"/>
      <c r="P44" s="16"/>
      <c r="Q44" s="18"/>
    </row>
    <row r="45" ht="15">
      <c r="J45" s="14"/>
    </row>
    <row r="46" ht="15">
      <c r="J46" s="14"/>
    </row>
    <row r="47" ht="15">
      <c r="J47" s="14"/>
    </row>
    <row r="48" ht="15">
      <c r="J48" s="14"/>
    </row>
    <row r="49" ht="15">
      <c r="J49" s="14"/>
    </row>
    <row r="50" ht="15">
      <c r="J50" s="14"/>
    </row>
    <row r="51" ht="15">
      <c r="J51" s="14"/>
    </row>
    <row r="52" ht="15">
      <c r="J52" s="14"/>
    </row>
    <row r="53" ht="15">
      <c r="J53" s="14"/>
    </row>
    <row r="54" ht="15">
      <c r="J54" s="14"/>
    </row>
    <row r="55" ht="15">
      <c r="J55" s="14"/>
    </row>
    <row r="56" ht="15">
      <c r="J56" s="14"/>
    </row>
    <row r="57" ht="15">
      <c r="J57" s="14"/>
    </row>
    <row r="58" ht="15">
      <c r="J58" s="14"/>
    </row>
    <row r="59" ht="15">
      <c r="J59" s="14"/>
    </row>
    <row r="60" ht="15">
      <c r="J60" s="14"/>
    </row>
    <row r="61" ht="15">
      <c r="J61" s="14"/>
    </row>
    <row r="62" ht="15">
      <c r="J62" s="14"/>
    </row>
    <row r="63" ht="15">
      <c r="J63" s="14"/>
    </row>
    <row r="64" ht="15">
      <c r="J64" s="14"/>
    </row>
    <row r="65" ht="15">
      <c r="J65" s="14"/>
    </row>
    <row r="66" ht="15">
      <c r="J66" s="14"/>
    </row>
    <row r="67" ht="15">
      <c r="J67" s="14"/>
    </row>
    <row r="68" ht="15">
      <c r="J68" s="14"/>
    </row>
    <row r="69" ht="15">
      <c r="J69" s="14"/>
    </row>
    <row r="70" ht="15">
      <c r="J70" s="14"/>
    </row>
    <row r="71" ht="15">
      <c r="J71" s="14"/>
    </row>
    <row r="72" ht="15">
      <c r="J72" s="14"/>
    </row>
    <row r="73" ht="15">
      <c r="J73" s="14"/>
    </row>
    <row r="74" ht="15">
      <c r="J74" s="14"/>
    </row>
    <row r="75" ht="15">
      <c r="J75" s="14"/>
    </row>
    <row r="76" ht="15">
      <c r="J76" s="14"/>
    </row>
    <row r="77" ht="15">
      <c r="J77" s="14"/>
    </row>
    <row r="78" ht="15">
      <c r="J78" s="14"/>
    </row>
    <row r="79" ht="15">
      <c r="J79" s="14"/>
    </row>
  </sheetData>
  <sheetProtection password="CF70" sheet="1" objects="1" scenarios="1"/>
  <mergeCells count="98">
    <mergeCell ref="L10:P10"/>
    <mergeCell ref="B3:P3"/>
    <mergeCell ref="E5:O5"/>
    <mergeCell ref="E6:O6"/>
    <mergeCell ref="L7:O7"/>
    <mergeCell ref="L9:P9"/>
    <mergeCell ref="E10:H10"/>
    <mergeCell ref="E12:H12"/>
    <mergeCell ref="K12:L12"/>
    <mergeCell ref="M12:P12"/>
    <mergeCell ref="M13:P13"/>
    <mergeCell ref="E15:H15"/>
    <mergeCell ref="K15:L15"/>
    <mergeCell ref="M15:P15"/>
    <mergeCell ref="E16:H16"/>
    <mergeCell ref="K16:L16"/>
    <mergeCell ref="M16:P16"/>
    <mergeCell ref="E17:H17"/>
    <mergeCell ref="K17:L17"/>
    <mergeCell ref="M17:P17"/>
    <mergeCell ref="E18:H18"/>
    <mergeCell ref="K18:L18"/>
    <mergeCell ref="M18:P18"/>
    <mergeCell ref="E19:H19"/>
    <mergeCell ref="K19:L19"/>
    <mergeCell ref="M19:P19"/>
    <mergeCell ref="E20:H20"/>
    <mergeCell ref="K20:L20"/>
    <mergeCell ref="M20:P20"/>
    <mergeCell ref="E21:H21"/>
    <mergeCell ref="K21:L21"/>
    <mergeCell ref="M21:P21"/>
    <mergeCell ref="E22:H22"/>
    <mergeCell ref="K22:L22"/>
    <mergeCell ref="M22:P22"/>
    <mergeCell ref="E23:H23"/>
    <mergeCell ref="K23:L23"/>
    <mergeCell ref="M23:P23"/>
    <mergeCell ref="E24:H24"/>
    <mergeCell ref="K24:L24"/>
    <mergeCell ref="M24:P24"/>
    <mergeCell ref="E25:H25"/>
    <mergeCell ref="K25:L25"/>
    <mergeCell ref="M25:P25"/>
    <mergeCell ref="K31:L31"/>
    <mergeCell ref="K32:L32"/>
    <mergeCell ref="K33:L33"/>
    <mergeCell ref="M26:P26"/>
    <mergeCell ref="M27:P27"/>
    <mergeCell ref="M28:P28"/>
    <mergeCell ref="M29:P29"/>
    <mergeCell ref="M30:P30"/>
    <mergeCell ref="M31:P31"/>
    <mergeCell ref="E35:H35"/>
    <mergeCell ref="K35:L35"/>
    <mergeCell ref="M35:P35"/>
    <mergeCell ref="E26:H26"/>
    <mergeCell ref="E27:H27"/>
    <mergeCell ref="E28:H28"/>
    <mergeCell ref="E29:H29"/>
    <mergeCell ref="E30:H30"/>
    <mergeCell ref="E31:H31"/>
    <mergeCell ref="M32:P32"/>
    <mergeCell ref="M33:P33"/>
    <mergeCell ref="K26:L26"/>
    <mergeCell ref="K27:L27"/>
    <mergeCell ref="K28:L28"/>
    <mergeCell ref="K29:L29"/>
    <mergeCell ref="K30:L30"/>
    <mergeCell ref="E32:H32"/>
    <mergeCell ref="E33:H33"/>
    <mergeCell ref="E34:H34"/>
    <mergeCell ref="K34:L34"/>
    <mergeCell ref="M34:P34"/>
    <mergeCell ref="E36:H36"/>
    <mergeCell ref="K36:L36"/>
    <mergeCell ref="M36:P36"/>
    <mergeCell ref="E37:H37"/>
    <mergeCell ref="K37:L37"/>
    <mergeCell ref="M37:P37"/>
    <mergeCell ref="E38:H38"/>
    <mergeCell ref="K38:L38"/>
    <mergeCell ref="M38:P38"/>
    <mergeCell ref="E39:H39"/>
    <mergeCell ref="K39:L39"/>
    <mergeCell ref="M39:P39"/>
    <mergeCell ref="E40:H40"/>
    <mergeCell ref="K40:L40"/>
    <mergeCell ref="M40:P40"/>
    <mergeCell ref="E41:H41"/>
    <mergeCell ref="K41:L41"/>
    <mergeCell ref="M41:P41"/>
    <mergeCell ref="E42:H42"/>
    <mergeCell ref="K42:L42"/>
    <mergeCell ref="M42:P42"/>
    <mergeCell ref="E43:H43"/>
    <mergeCell ref="K43:L43"/>
    <mergeCell ref="M43:P43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27"/>
  <sheetViews>
    <sheetView zoomScale="115" zoomScaleNormal="115" workbookViewId="0" topLeftCell="A1">
      <selection activeCell="C9" sqref="C9:E9"/>
    </sheetView>
  </sheetViews>
  <sheetFormatPr defaultColWidth="9.140625" defaultRowHeight="15"/>
  <cols>
    <col min="1" max="1" width="4.28125" style="60" customWidth="1"/>
    <col min="2" max="2" width="4.57421875" style="60" customWidth="1"/>
    <col min="3" max="3" width="8.140625" style="60" customWidth="1"/>
    <col min="4" max="4" width="13.7109375" style="60" customWidth="1"/>
    <col min="5" max="5" width="50.421875" style="60" customWidth="1"/>
    <col min="6" max="6" width="4.28125" style="60" customWidth="1"/>
    <col min="7" max="7" width="9.8515625" style="60" customWidth="1"/>
    <col min="8" max="8" width="11.7109375" style="60" customWidth="1"/>
    <col min="9" max="9" width="13.28125" style="60" customWidth="1"/>
    <col min="10" max="16384" width="9.140625" style="60" customWidth="1"/>
  </cols>
  <sheetData>
    <row r="2" spans="1:9" ht="21">
      <c r="A2" s="301" t="s">
        <v>420</v>
      </c>
      <c r="B2" s="306"/>
      <c r="C2" s="306"/>
      <c r="D2" s="306"/>
      <c r="E2" s="306"/>
      <c r="F2" s="306"/>
      <c r="G2" s="306"/>
      <c r="H2" s="306"/>
      <c r="I2" s="306"/>
    </row>
    <row r="3" spans="1:9" ht="15">
      <c r="A3" s="61"/>
      <c r="B3" s="61"/>
      <c r="C3" s="61"/>
      <c r="D3" s="61"/>
      <c r="E3" s="61"/>
      <c r="F3" s="61"/>
      <c r="G3" s="61"/>
      <c r="H3" s="61"/>
      <c r="I3" s="61"/>
    </row>
    <row r="4" spans="1:9" ht="18" customHeight="1">
      <c r="A4" s="62" t="s">
        <v>107</v>
      </c>
      <c r="B4" s="61"/>
      <c r="C4" s="302" t="s">
        <v>170</v>
      </c>
      <c r="D4" s="300"/>
      <c r="E4" s="300"/>
      <c r="F4" s="300"/>
      <c r="G4" s="300"/>
      <c r="H4" s="300"/>
      <c r="I4" s="300"/>
    </row>
    <row r="5" spans="1:9" ht="15">
      <c r="A5" s="61"/>
      <c r="B5" s="61"/>
      <c r="C5" s="61"/>
      <c r="D5" s="61"/>
      <c r="E5" s="61"/>
      <c r="F5" s="61"/>
      <c r="G5" s="61"/>
      <c r="H5" s="61"/>
      <c r="I5" s="61"/>
    </row>
    <row r="6" spans="1:9" ht="15">
      <c r="A6" s="63" t="s">
        <v>108</v>
      </c>
      <c r="B6" s="61"/>
      <c r="C6" s="305" t="s">
        <v>257</v>
      </c>
      <c r="D6" s="300"/>
      <c r="E6" s="300"/>
      <c r="F6" s="63" t="s">
        <v>109</v>
      </c>
      <c r="G6" s="61"/>
      <c r="H6" s="297" t="s">
        <v>258</v>
      </c>
      <c r="I6" s="298"/>
    </row>
    <row r="7" spans="1:9" ht="15">
      <c r="A7" s="61"/>
      <c r="B7" s="61"/>
      <c r="C7" s="61"/>
      <c r="D7" s="61"/>
      <c r="E7" s="61"/>
      <c r="F7" s="61"/>
      <c r="G7" s="61"/>
      <c r="H7" s="61"/>
      <c r="I7" s="61"/>
    </row>
    <row r="8" spans="1:9" ht="15">
      <c r="A8" s="63" t="s">
        <v>110</v>
      </c>
      <c r="B8" s="61"/>
      <c r="C8" s="299" t="s">
        <v>111</v>
      </c>
      <c r="D8" s="300"/>
      <c r="E8" s="300"/>
      <c r="F8" s="63" t="s">
        <v>112</v>
      </c>
      <c r="G8" s="61"/>
      <c r="H8" s="299" t="s">
        <v>113</v>
      </c>
      <c r="I8" s="300"/>
    </row>
    <row r="9" spans="1:9" ht="15">
      <c r="A9" s="63" t="s">
        <v>114</v>
      </c>
      <c r="B9" s="61"/>
      <c r="C9" s="303"/>
      <c r="D9" s="304"/>
      <c r="E9" s="304"/>
      <c r="F9" s="63" t="s">
        <v>115</v>
      </c>
      <c r="G9" s="61"/>
      <c r="H9" s="299"/>
      <c r="I9" s="300"/>
    </row>
    <row r="10" spans="1:9" ht="18.75" customHeight="1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7.25" customHeight="1">
      <c r="A11" s="64" t="s">
        <v>9</v>
      </c>
      <c r="B11" s="65">
        <v>0</v>
      </c>
      <c r="C11" s="66"/>
      <c r="D11" s="66" t="s">
        <v>328</v>
      </c>
      <c r="E11" s="67" t="s">
        <v>350</v>
      </c>
      <c r="F11" s="66"/>
      <c r="G11" s="68"/>
      <c r="H11" s="69"/>
      <c r="I11" s="69">
        <f>I14+I16+I18+I20+I22+I24+I26+I12</f>
        <v>0</v>
      </c>
    </row>
    <row r="12" spans="1:9" ht="17.25" customHeight="1">
      <c r="A12" s="70" t="s">
        <v>9</v>
      </c>
      <c r="B12" s="71">
        <v>0</v>
      </c>
      <c r="C12" s="72"/>
      <c r="D12" s="72" t="s">
        <v>445</v>
      </c>
      <c r="E12" s="73" t="s">
        <v>446</v>
      </c>
      <c r="F12" s="72"/>
      <c r="G12" s="74"/>
      <c r="H12" s="75"/>
      <c r="I12" s="76">
        <f>I13</f>
        <v>0</v>
      </c>
    </row>
    <row r="13" spans="1:9" ht="21">
      <c r="A13" s="77" t="s">
        <v>9</v>
      </c>
      <c r="B13" s="78">
        <v>1</v>
      </c>
      <c r="C13" s="79" t="s">
        <v>328</v>
      </c>
      <c r="D13" s="79" t="s">
        <v>447</v>
      </c>
      <c r="E13" s="80" t="s">
        <v>458</v>
      </c>
      <c r="F13" s="79" t="s">
        <v>351</v>
      </c>
      <c r="G13" s="81">
        <v>1</v>
      </c>
      <c r="H13" s="59">
        <v>0</v>
      </c>
      <c r="I13" s="82">
        <f>H13*G13</f>
        <v>0</v>
      </c>
    </row>
    <row r="14" spans="1:9" ht="17.25" customHeight="1">
      <c r="A14" s="70" t="s">
        <v>9</v>
      </c>
      <c r="B14" s="71">
        <v>0</v>
      </c>
      <c r="C14" s="72"/>
      <c r="D14" s="72" t="s">
        <v>352</v>
      </c>
      <c r="E14" s="73" t="s">
        <v>353</v>
      </c>
      <c r="F14" s="72"/>
      <c r="G14" s="74"/>
      <c r="H14" s="83"/>
      <c r="I14" s="76">
        <f>I15</f>
        <v>0</v>
      </c>
    </row>
    <row r="15" spans="1:9" ht="17.25" customHeight="1">
      <c r="A15" s="77" t="s">
        <v>9</v>
      </c>
      <c r="B15" s="78">
        <v>2</v>
      </c>
      <c r="C15" s="79" t="s">
        <v>328</v>
      </c>
      <c r="D15" s="79" t="s">
        <v>354</v>
      </c>
      <c r="E15" s="80" t="s">
        <v>418</v>
      </c>
      <c r="F15" s="79" t="s">
        <v>351</v>
      </c>
      <c r="G15" s="81">
        <v>1</v>
      </c>
      <c r="H15" s="59">
        <v>0</v>
      </c>
      <c r="I15" s="82">
        <f>H15*G15</f>
        <v>0</v>
      </c>
    </row>
    <row r="16" spans="1:9" ht="17.25" customHeight="1">
      <c r="A16" s="70" t="s">
        <v>9</v>
      </c>
      <c r="B16" s="71">
        <v>0</v>
      </c>
      <c r="C16" s="72"/>
      <c r="D16" s="72" t="s">
        <v>355</v>
      </c>
      <c r="E16" s="73" t="s">
        <v>356</v>
      </c>
      <c r="F16" s="72"/>
      <c r="G16" s="74"/>
      <c r="H16" s="83"/>
      <c r="I16" s="76">
        <f>I17</f>
        <v>0</v>
      </c>
    </row>
    <row r="17" spans="1:9" ht="17.25" customHeight="1">
      <c r="A17" s="77" t="s">
        <v>9</v>
      </c>
      <c r="B17" s="78">
        <v>3</v>
      </c>
      <c r="C17" s="79" t="s">
        <v>328</v>
      </c>
      <c r="D17" s="79" t="s">
        <v>357</v>
      </c>
      <c r="E17" s="80" t="s">
        <v>356</v>
      </c>
      <c r="F17" s="79" t="s">
        <v>351</v>
      </c>
      <c r="G17" s="81">
        <v>1</v>
      </c>
      <c r="H17" s="59">
        <v>0</v>
      </c>
      <c r="I17" s="82">
        <f>H17*G17</f>
        <v>0</v>
      </c>
    </row>
    <row r="18" spans="1:9" ht="17.25" customHeight="1">
      <c r="A18" s="70" t="s">
        <v>9</v>
      </c>
      <c r="B18" s="71">
        <v>0</v>
      </c>
      <c r="C18" s="72"/>
      <c r="D18" s="72" t="s">
        <v>358</v>
      </c>
      <c r="E18" s="73" t="s">
        <v>359</v>
      </c>
      <c r="F18" s="72"/>
      <c r="G18" s="74"/>
      <c r="H18" s="83"/>
      <c r="I18" s="76">
        <f>I19</f>
        <v>0</v>
      </c>
    </row>
    <row r="19" spans="1:9" ht="17.25" customHeight="1">
      <c r="A19" s="77" t="s">
        <v>9</v>
      </c>
      <c r="B19" s="78">
        <v>4</v>
      </c>
      <c r="C19" s="79" t="s">
        <v>328</v>
      </c>
      <c r="D19" s="79" t="s">
        <v>360</v>
      </c>
      <c r="E19" s="80" t="s">
        <v>419</v>
      </c>
      <c r="F19" s="79" t="s">
        <v>351</v>
      </c>
      <c r="G19" s="81">
        <v>1</v>
      </c>
      <c r="H19" s="59">
        <v>0</v>
      </c>
      <c r="I19" s="82">
        <f>H19*G19</f>
        <v>0</v>
      </c>
    </row>
    <row r="20" spans="1:9" ht="17.25" customHeight="1">
      <c r="A20" s="70" t="s">
        <v>9</v>
      </c>
      <c r="B20" s="71">
        <v>0</v>
      </c>
      <c r="C20" s="72"/>
      <c r="D20" s="72" t="s">
        <v>361</v>
      </c>
      <c r="E20" s="73" t="s">
        <v>362</v>
      </c>
      <c r="F20" s="72"/>
      <c r="G20" s="74"/>
      <c r="H20" s="83"/>
      <c r="I20" s="76">
        <f>I21</f>
        <v>0</v>
      </c>
    </row>
    <row r="21" spans="1:9" ht="17.25" customHeight="1">
      <c r="A21" s="77" t="s">
        <v>9</v>
      </c>
      <c r="B21" s="78">
        <v>5</v>
      </c>
      <c r="C21" s="79" t="s">
        <v>328</v>
      </c>
      <c r="D21" s="79" t="s">
        <v>363</v>
      </c>
      <c r="E21" s="80" t="s">
        <v>362</v>
      </c>
      <c r="F21" s="79" t="s">
        <v>351</v>
      </c>
      <c r="G21" s="81">
        <v>1</v>
      </c>
      <c r="H21" s="59">
        <v>0</v>
      </c>
      <c r="I21" s="82">
        <f>H21*G21</f>
        <v>0</v>
      </c>
    </row>
    <row r="22" spans="1:9" ht="17.25" customHeight="1">
      <c r="A22" s="70" t="s">
        <v>9</v>
      </c>
      <c r="B22" s="71">
        <v>0</v>
      </c>
      <c r="C22" s="72"/>
      <c r="D22" s="72" t="s">
        <v>364</v>
      </c>
      <c r="E22" s="73" t="s">
        <v>365</v>
      </c>
      <c r="F22" s="72"/>
      <c r="G22" s="74"/>
      <c r="H22" s="83"/>
      <c r="I22" s="76">
        <f>I23</f>
        <v>0</v>
      </c>
    </row>
    <row r="23" spans="1:9" ht="17.25" customHeight="1">
      <c r="A23" s="77" t="s">
        <v>9</v>
      </c>
      <c r="B23" s="78">
        <v>6</v>
      </c>
      <c r="C23" s="79" t="s">
        <v>328</v>
      </c>
      <c r="D23" s="79" t="s">
        <v>366</v>
      </c>
      <c r="E23" s="80" t="s">
        <v>365</v>
      </c>
      <c r="F23" s="79" t="s">
        <v>351</v>
      </c>
      <c r="G23" s="81">
        <v>1</v>
      </c>
      <c r="H23" s="59">
        <v>0</v>
      </c>
      <c r="I23" s="82">
        <f>H23*G23</f>
        <v>0</v>
      </c>
    </row>
    <row r="24" spans="1:9" ht="17.25" customHeight="1">
      <c r="A24" s="70" t="s">
        <v>9</v>
      </c>
      <c r="B24" s="71">
        <v>0</v>
      </c>
      <c r="C24" s="72"/>
      <c r="D24" s="72" t="s">
        <v>367</v>
      </c>
      <c r="E24" s="73" t="s">
        <v>368</v>
      </c>
      <c r="F24" s="72"/>
      <c r="G24" s="74"/>
      <c r="H24" s="83"/>
      <c r="I24" s="76">
        <f>I25</f>
        <v>0</v>
      </c>
    </row>
    <row r="25" spans="1:9" ht="17.25" customHeight="1">
      <c r="A25" s="77" t="s">
        <v>9</v>
      </c>
      <c r="B25" s="78">
        <v>7</v>
      </c>
      <c r="C25" s="79" t="s">
        <v>328</v>
      </c>
      <c r="D25" s="79" t="s">
        <v>369</v>
      </c>
      <c r="E25" s="80" t="s">
        <v>368</v>
      </c>
      <c r="F25" s="79" t="s">
        <v>351</v>
      </c>
      <c r="G25" s="81">
        <v>1</v>
      </c>
      <c r="H25" s="59">
        <v>0</v>
      </c>
      <c r="I25" s="82">
        <f>H25*G25</f>
        <v>0</v>
      </c>
    </row>
    <row r="26" spans="1:9" ht="17.25" customHeight="1">
      <c r="A26" s="70" t="s">
        <v>9</v>
      </c>
      <c r="B26" s="71">
        <v>0</v>
      </c>
      <c r="C26" s="72"/>
      <c r="D26" s="72" t="s">
        <v>370</v>
      </c>
      <c r="E26" s="73" t="s">
        <v>371</v>
      </c>
      <c r="F26" s="72"/>
      <c r="G26" s="74"/>
      <c r="H26" s="83"/>
      <c r="I26" s="76">
        <f>I27</f>
        <v>0</v>
      </c>
    </row>
    <row r="27" spans="1:9" ht="17.25" customHeight="1">
      <c r="A27" s="77" t="s">
        <v>9</v>
      </c>
      <c r="B27" s="78">
        <v>8</v>
      </c>
      <c r="C27" s="79" t="s">
        <v>328</v>
      </c>
      <c r="D27" s="79" t="s">
        <v>372</v>
      </c>
      <c r="E27" s="80" t="s">
        <v>422</v>
      </c>
      <c r="F27" s="79" t="s">
        <v>351</v>
      </c>
      <c r="G27" s="81">
        <v>1</v>
      </c>
      <c r="H27" s="59">
        <v>0</v>
      </c>
      <c r="I27" s="82">
        <f>H27*G27</f>
        <v>0</v>
      </c>
    </row>
  </sheetData>
  <sheetProtection password="CF70" sheet="1" objects="1" scenarios="1"/>
  <mergeCells count="8">
    <mergeCell ref="C9:E9"/>
    <mergeCell ref="C8:E8"/>
    <mergeCell ref="C6:E6"/>
    <mergeCell ref="C4:I4"/>
    <mergeCell ref="A2:I2"/>
    <mergeCell ref="H6:I6"/>
    <mergeCell ref="H8:I8"/>
    <mergeCell ref="H9:I9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2:J82"/>
  <sheetViews>
    <sheetView showGridLines="0" view="pageBreakPreview" zoomScale="115" zoomScaleSheetLayoutView="115" workbookViewId="0" topLeftCell="A1">
      <selection activeCell="D9" sqref="D9:F9"/>
    </sheetView>
  </sheetViews>
  <sheetFormatPr defaultColWidth="9.140625" defaultRowHeight="15"/>
  <cols>
    <col min="1" max="1" width="4.28125" style="60" customWidth="1"/>
    <col min="2" max="2" width="4.57421875" style="60" customWidth="1"/>
    <col min="3" max="3" width="8.140625" style="60" customWidth="1"/>
    <col min="4" max="4" width="13.7109375" style="60" customWidth="1"/>
    <col min="5" max="5" width="50.421875" style="60" customWidth="1"/>
    <col min="6" max="6" width="4.57421875" style="60" customWidth="1"/>
    <col min="7" max="7" width="10.7109375" style="60" customWidth="1"/>
    <col min="8" max="8" width="12.28125" style="60" customWidth="1"/>
    <col min="9" max="9" width="14.00390625" style="60" customWidth="1"/>
    <col min="10" max="16384" width="9.140625" style="60" customWidth="1"/>
  </cols>
  <sheetData>
    <row r="2" spans="1:9" ht="21">
      <c r="A2" s="301" t="s">
        <v>421</v>
      </c>
      <c r="B2" s="306"/>
      <c r="C2" s="306"/>
      <c r="D2" s="306"/>
      <c r="E2" s="306"/>
      <c r="F2" s="306"/>
      <c r="G2" s="306"/>
      <c r="H2" s="306"/>
      <c r="I2" s="306"/>
    </row>
    <row r="3" spans="1:9" ht="15">
      <c r="A3" s="61"/>
      <c r="B3" s="61"/>
      <c r="C3" s="61"/>
      <c r="D3" s="61"/>
      <c r="E3" s="61"/>
      <c r="F3" s="61"/>
      <c r="G3" s="61"/>
      <c r="H3" s="61"/>
      <c r="I3" s="61"/>
    </row>
    <row r="4" spans="1:9" ht="18" customHeight="1">
      <c r="A4" s="62" t="s">
        <v>107</v>
      </c>
      <c r="B4" s="61"/>
      <c r="C4" s="61"/>
      <c r="D4" s="302" t="s">
        <v>170</v>
      </c>
      <c r="E4" s="300"/>
      <c r="F4" s="300"/>
      <c r="G4" s="300"/>
      <c r="H4" s="300"/>
      <c r="I4" s="300"/>
    </row>
    <row r="5" spans="1:9" ht="15">
      <c r="A5" s="61"/>
      <c r="B5" s="61"/>
      <c r="C5" s="61"/>
      <c r="D5" s="61"/>
      <c r="E5" s="61"/>
      <c r="F5" s="61"/>
      <c r="G5" s="61"/>
      <c r="H5" s="61"/>
      <c r="I5" s="61"/>
    </row>
    <row r="6" spans="1:9" ht="15">
      <c r="A6" s="63" t="s">
        <v>108</v>
      </c>
      <c r="B6" s="61"/>
      <c r="C6" s="61"/>
      <c r="D6" s="305" t="s">
        <v>257</v>
      </c>
      <c r="E6" s="300"/>
      <c r="F6" s="300"/>
      <c r="G6" s="63" t="s">
        <v>109</v>
      </c>
      <c r="H6" s="297" t="s">
        <v>258</v>
      </c>
      <c r="I6" s="298"/>
    </row>
    <row r="7" spans="1:9" ht="15">
      <c r="A7" s="61"/>
      <c r="B7" s="61"/>
      <c r="C7" s="61"/>
      <c r="D7" s="61"/>
      <c r="E7" s="61"/>
      <c r="F7" s="61"/>
      <c r="G7" s="61"/>
      <c r="H7" s="61"/>
      <c r="I7" s="61"/>
    </row>
    <row r="8" spans="1:9" ht="15">
      <c r="A8" s="63" t="s">
        <v>110</v>
      </c>
      <c r="B8" s="61"/>
      <c r="C8" s="61"/>
      <c r="D8" s="299" t="s">
        <v>111</v>
      </c>
      <c r="E8" s="300"/>
      <c r="F8" s="300"/>
      <c r="G8" s="63" t="s">
        <v>112</v>
      </c>
      <c r="H8" s="299" t="s">
        <v>113</v>
      </c>
      <c r="I8" s="300"/>
    </row>
    <row r="9" spans="1:9" ht="15">
      <c r="A9" s="63" t="s">
        <v>114</v>
      </c>
      <c r="B9" s="61"/>
      <c r="C9" s="61"/>
      <c r="D9" s="303"/>
      <c r="E9" s="304"/>
      <c r="F9" s="304"/>
      <c r="G9" s="63" t="s">
        <v>115</v>
      </c>
      <c r="H9" s="299"/>
      <c r="I9" s="300"/>
    </row>
    <row r="11" spans="1:9" ht="29.25" customHeight="1">
      <c r="A11" s="100" t="s">
        <v>0</v>
      </c>
      <c r="B11" s="100" t="s">
        <v>1</v>
      </c>
      <c r="C11" s="100" t="s">
        <v>2</v>
      </c>
      <c r="D11" s="100" t="s">
        <v>3</v>
      </c>
      <c r="E11" s="100" t="s">
        <v>4</v>
      </c>
      <c r="F11" s="100" t="s">
        <v>5</v>
      </c>
      <c r="G11" s="100" t="s">
        <v>6</v>
      </c>
      <c r="H11" s="100" t="s">
        <v>7</v>
      </c>
      <c r="I11" s="100" t="s">
        <v>8</v>
      </c>
    </row>
    <row r="12" spans="1:9" ht="17.25" customHeight="1">
      <c r="A12" s="101" t="s">
        <v>9</v>
      </c>
      <c r="B12" s="102">
        <v>0</v>
      </c>
      <c r="C12" s="103"/>
      <c r="D12" s="104" t="s">
        <v>11</v>
      </c>
      <c r="E12" s="105" t="s">
        <v>12</v>
      </c>
      <c r="F12" s="104"/>
      <c r="G12" s="106"/>
      <c r="H12" s="107"/>
      <c r="I12" s="107">
        <f>I13+I15+I31+I33</f>
        <v>0</v>
      </c>
    </row>
    <row r="13" spans="1:9" ht="17.25" customHeight="1">
      <c r="A13" s="108" t="s">
        <v>9</v>
      </c>
      <c r="B13" s="109">
        <v>0</v>
      </c>
      <c r="C13" s="110"/>
      <c r="D13" s="110" t="s">
        <v>13</v>
      </c>
      <c r="E13" s="111" t="s">
        <v>14</v>
      </c>
      <c r="F13" s="110"/>
      <c r="G13" s="112"/>
      <c r="H13" s="113"/>
      <c r="I13" s="114">
        <f>SUM(I14)</f>
        <v>0</v>
      </c>
    </row>
    <row r="14" spans="1:9" ht="35.25" customHeight="1">
      <c r="A14" s="115" t="s">
        <v>9</v>
      </c>
      <c r="B14" s="116">
        <v>1</v>
      </c>
      <c r="C14" s="117" t="s">
        <v>11</v>
      </c>
      <c r="D14" s="117" t="s">
        <v>16</v>
      </c>
      <c r="E14" s="118" t="s">
        <v>17</v>
      </c>
      <c r="F14" s="117" t="s">
        <v>18</v>
      </c>
      <c r="G14" s="119">
        <v>1</v>
      </c>
      <c r="H14" s="59">
        <v>0</v>
      </c>
      <c r="I14" s="120">
        <f>H14*G14</f>
        <v>0</v>
      </c>
    </row>
    <row r="15" spans="1:9" ht="17.25" customHeight="1">
      <c r="A15" s="108" t="s">
        <v>9</v>
      </c>
      <c r="B15" s="109">
        <v>0</v>
      </c>
      <c r="C15" s="110"/>
      <c r="D15" s="110" t="s">
        <v>19</v>
      </c>
      <c r="E15" s="111" t="s">
        <v>20</v>
      </c>
      <c r="F15" s="110"/>
      <c r="G15" s="112"/>
      <c r="H15" s="83"/>
      <c r="I15" s="114">
        <f>SUM(I16:I30)</f>
        <v>0</v>
      </c>
    </row>
    <row r="16" spans="1:9" ht="26.25" customHeight="1">
      <c r="A16" s="115" t="s">
        <v>9</v>
      </c>
      <c r="B16" s="116">
        <v>2</v>
      </c>
      <c r="C16" s="117" t="s">
        <v>11</v>
      </c>
      <c r="D16" s="117" t="s">
        <v>21</v>
      </c>
      <c r="E16" s="118" t="s">
        <v>22</v>
      </c>
      <c r="F16" s="117" t="s">
        <v>18</v>
      </c>
      <c r="G16" s="119">
        <v>1</v>
      </c>
      <c r="H16" s="59">
        <v>0</v>
      </c>
      <c r="I16" s="120">
        <f aca="true" t="shared" si="0" ref="I16:I30">H16*G16</f>
        <v>0</v>
      </c>
    </row>
    <row r="17" spans="1:9" ht="17.25" customHeight="1">
      <c r="A17" s="115" t="s">
        <v>9</v>
      </c>
      <c r="B17" s="116">
        <v>3</v>
      </c>
      <c r="C17" s="117" t="s">
        <v>11</v>
      </c>
      <c r="D17" s="117" t="s">
        <v>23</v>
      </c>
      <c r="E17" s="118" t="s">
        <v>24</v>
      </c>
      <c r="F17" s="117" t="s">
        <v>25</v>
      </c>
      <c r="G17" s="119">
        <v>10.67</v>
      </c>
      <c r="H17" s="59">
        <v>0</v>
      </c>
      <c r="I17" s="120">
        <f t="shared" si="0"/>
        <v>0</v>
      </c>
    </row>
    <row r="18" spans="1:9" ht="17.25" customHeight="1">
      <c r="A18" s="115" t="s">
        <v>9</v>
      </c>
      <c r="B18" s="116">
        <v>4</v>
      </c>
      <c r="C18" s="117" t="s">
        <v>11</v>
      </c>
      <c r="D18" s="117" t="s">
        <v>26</v>
      </c>
      <c r="E18" s="118" t="s">
        <v>27</v>
      </c>
      <c r="F18" s="117" t="s">
        <v>25</v>
      </c>
      <c r="G18" s="119">
        <v>5.37</v>
      </c>
      <c r="H18" s="59">
        <v>0</v>
      </c>
      <c r="I18" s="120">
        <f t="shared" si="0"/>
        <v>0</v>
      </c>
    </row>
    <row r="19" spans="1:9" ht="17.25" customHeight="1">
      <c r="A19" s="115" t="s">
        <v>9</v>
      </c>
      <c r="B19" s="116">
        <v>5</v>
      </c>
      <c r="C19" s="117" t="s">
        <v>11</v>
      </c>
      <c r="D19" s="117" t="s">
        <v>28</v>
      </c>
      <c r="E19" s="118" t="s">
        <v>29</v>
      </c>
      <c r="F19" s="117" t="s">
        <v>25</v>
      </c>
      <c r="G19" s="119">
        <v>13.93</v>
      </c>
      <c r="H19" s="59">
        <v>0</v>
      </c>
      <c r="I19" s="120">
        <f t="shared" si="0"/>
        <v>0</v>
      </c>
    </row>
    <row r="20" spans="1:9" ht="26.25" customHeight="1">
      <c r="A20" s="115" t="s">
        <v>9</v>
      </c>
      <c r="B20" s="116">
        <v>6</v>
      </c>
      <c r="C20" s="117" t="s">
        <v>11</v>
      </c>
      <c r="D20" s="117" t="s">
        <v>30</v>
      </c>
      <c r="E20" s="118" t="s">
        <v>31</v>
      </c>
      <c r="F20" s="117" t="s">
        <v>32</v>
      </c>
      <c r="G20" s="119">
        <v>4.38</v>
      </c>
      <c r="H20" s="59">
        <v>0</v>
      </c>
      <c r="I20" s="120">
        <f t="shared" si="0"/>
        <v>0</v>
      </c>
    </row>
    <row r="21" spans="1:9" ht="17.25" customHeight="1">
      <c r="A21" s="115" t="s">
        <v>9</v>
      </c>
      <c r="B21" s="116">
        <v>7</v>
      </c>
      <c r="C21" s="117" t="s">
        <v>11</v>
      </c>
      <c r="D21" s="117" t="s">
        <v>33</v>
      </c>
      <c r="E21" s="118" t="s">
        <v>34</v>
      </c>
      <c r="F21" s="117" t="s">
        <v>35</v>
      </c>
      <c r="G21" s="119">
        <v>2</v>
      </c>
      <c r="H21" s="59">
        <v>0</v>
      </c>
      <c r="I21" s="120">
        <f t="shared" si="0"/>
        <v>0</v>
      </c>
    </row>
    <row r="22" spans="1:9" ht="17.25" customHeight="1">
      <c r="A22" s="115" t="s">
        <v>9</v>
      </c>
      <c r="B22" s="116">
        <v>8</v>
      </c>
      <c r="C22" s="117" t="s">
        <v>11</v>
      </c>
      <c r="D22" s="79" t="s">
        <v>385</v>
      </c>
      <c r="E22" s="118" t="s">
        <v>36</v>
      </c>
      <c r="F22" s="117" t="s">
        <v>25</v>
      </c>
      <c r="G22" s="119">
        <v>18.86</v>
      </c>
      <c r="H22" s="59">
        <v>0</v>
      </c>
      <c r="I22" s="120">
        <f t="shared" si="0"/>
        <v>0</v>
      </c>
    </row>
    <row r="23" spans="1:9" ht="17.25" customHeight="1">
      <c r="A23" s="115"/>
      <c r="B23" s="116">
        <v>9</v>
      </c>
      <c r="C23" s="117" t="s">
        <v>11</v>
      </c>
      <c r="D23" s="79" t="s">
        <v>479</v>
      </c>
      <c r="E23" s="118" t="s">
        <v>470</v>
      </c>
      <c r="F23" s="117" t="s">
        <v>25</v>
      </c>
      <c r="G23" s="119">
        <v>3</v>
      </c>
      <c r="H23" s="59">
        <v>0</v>
      </c>
      <c r="I23" s="120">
        <f t="shared" si="0"/>
        <v>0</v>
      </c>
    </row>
    <row r="24" spans="1:9" ht="26.25" customHeight="1">
      <c r="A24" s="115" t="s">
        <v>9</v>
      </c>
      <c r="B24" s="116">
        <v>10</v>
      </c>
      <c r="C24" s="117" t="s">
        <v>11</v>
      </c>
      <c r="D24" s="117" t="s">
        <v>37</v>
      </c>
      <c r="E24" s="118" t="s">
        <v>38</v>
      </c>
      <c r="F24" s="117" t="s">
        <v>18</v>
      </c>
      <c r="G24" s="119">
        <v>1</v>
      </c>
      <c r="H24" s="59">
        <v>0</v>
      </c>
      <c r="I24" s="120">
        <f t="shared" si="0"/>
        <v>0</v>
      </c>
    </row>
    <row r="25" spans="1:9" ht="26.25" customHeight="1">
      <c r="A25" s="115" t="s">
        <v>9</v>
      </c>
      <c r="B25" s="116">
        <v>11</v>
      </c>
      <c r="C25" s="117" t="s">
        <v>11</v>
      </c>
      <c r="D25" s="117" t="s">
        <v>39</v>
      </c>
      <c r="E25" s="118" t="s">
        <v>40</v>
      </c>
      <c r="F25" s="117" t="s">
        <v>18</v>
      </c>
      <c r="G25" s="119">
        <v>1</v>
      </c>
      <c r="H25" s="59">
        <v>0</v>
      </c>
      <c r="I25" s="120">
        <f t="shared" si="0"/>
        <v>0</v>
      </c>
    </row>
    <row r="26" spans="1:9" ht="17.25" customHeight="1">
      <c r="A26" s="115" t="s">
        <v>9</v>
      </c>
      <c r="B26" s="116">
        <v>12</v>
      </c>
      <c r="C26" s="117" t="s">
        <v>11</v>
      </c>
      <c r="D26" s="79" t="s">
        <v>384</v>
      </c>
      <c r="E26" s="118" t="s">
        <v>41</v>
      </c>
      <c r="F26" s="117" t="s">
        <v>25</v>
      </c>
      <c r="G26" s="119">
        <v>5.4</v>
      </c>
      <c r="H26" s="59">
        <v>0</v>
      </c>
      <c r="I26" s="120">
        <f t="shared" si="0"/>
        <v>0</v>
      </c>
    </row>
    <row r="27" spans="1:9" ht="26.25" customHeight="1">
      <c r="A27" s="115" t="s">
        <v>9</v>
      </c>
      <c r="B27" s="116">
        <v>13</v>
      </c>
      <c r="C27" s="117" t="s">
        <v>11</v>
      </c>
      <c r="D27" s="117" t="s">
        <v>42</v>
      </c>
      <c r="E27" s="118" t="s">
        <v>43</v>
      </c>
      <c r="F27" s="117" t="s">
        <v>18</v>
      </c>
      <c r="G27" s="119">
        <v>1</v>
      </c>
      <c r="H27" s="59">
        <v>0</v>
      </c>
      <c r="I27" s="120">
        <f t="shared" si="0"/>
        <v>0</v>
      </c>
    </row>
    <row r="28" spans="1:9" ht="26.25" customHeight="1">
      <c r="A28" s="115" t="s">
        <v>9</v>
      </c>
      <c r="B28" s="116">
        <v>14</v>
      </c>
      <c r="C28" s="117" t="s">
        <v>11</v>
      </c>
      <c r="D28" s="79" t="s">
        <v>386</v>
      </c>
      <c r="E28" s="118" t="s">
        <v>44</v>
      </c>
      <c r="F28" s="117" t="s">
        <v>45</v>
      </c>
      <c r="G28" s="119">
        <v>0.8</v>
      </c>
      <c r="H28" s="59">
        <v>0</v>
      </c>
      <c r="I28" s="120">
        <f t="shared" si="0"/>
        <v>0</v>
      </c>
    </row>
    <row r="29" spans="1:9" ht="26.25" customHeight="1">
      <c r="A29" s="115"/>
      <c r="B29" s="116">
        <v>15</v>
      </c>
      <c r="C29" s="117" t="s">
        <v>11</v>
      </c>
      <c r="D29" s="79" t="s">
        <v>387</v>
      </c>
      <c r="E29" s="118" t="s">
        <v>46</v>
      </c>
      <c r="F29" s="117" t="s">
        <v>45</v>
      </c>
      <c r="G29" s="119">
        <v>0.8</v>
      </c>
      <c r="H29" s="59">
        <v>0</v>
      </c>
      <c r="I29" s="120">
        <f aca="true" t="shared" si="1" ref="I29">H29*G29</f>
        <v>0</v>
      </c>
    </row>
    <row r="30" spans="1:9" ht="26.25" customHeight="1">
      <c r="A30" s="115" t="s">
        <v>9</v>
      </c>
      <c r="B30" s="116">
        <v>16</v>
      </c>
      <c r="C30" s="117" t="s">
        <v>11</v>
      </c>
      <c r="D30" s="79" t="s">
        <v>477</v>
      </c>
      <c r="E30" s="118" t="s">
        <v>469</v>
      </c>
      <c r="F30" s="117" t="s">
        <v>45</v>
      </c>
      <c r="G30" s="119">
        <v>8.5</v>
      </c>
      <c r="H30" s="59">
        <v>0</v>
      </c>
      <c r="I30" s="120">
        <f t="shared" si="0"/>
        <v>0</v>
      </c>
    </row>
    <row r="31" spans="1:9" ht="17.25" customHeight="1">
      <c r="A31" s="108" t="s">
        <v>9</v>
      </c>
      <c r="B31" s="109">
        <v>0</v>
      </c>
      <c r="C31" s="110"/>
      <c r="D31" s="110" t="s">
        <v>47</v>
      </c>
      <c r="E31" s="111" t="s">
        <v>48</v>
      </c>
      <c r="F31" s="110"/>
      <c r="G31" s="112"/>
      <c r="H31" s="83"/>
      <c r="I31" s="114">
        <f>SUM(I32)</f>
        <v>0</v>
      </c>
    </row>
    <row r="32" spans="1:9" ht="26.25" customHeight="1">
      <c r="A32" s="115" t="s">
        <v>9</v>
      </c>
      <c r="B32" s="116">
        <v>17</v>
      </c>
      <c r="C32" s="117" t="s">
        <v>11</v>
      </c>
      <c r="D32" s="117" t="s">
        <v>49</v>
      </c>
      <c r="E32" s="80" t="s">
        <v>254</v>
      </c>
      <c r="F32" s="117" t="s">
        <v>18</v>
      </c>
      <c r="G32" s="119">
        <v>1</v>
      </c>
      <c r="H32" s="59">
        <v>0</v>
      </c>
      <c r="I32" s="120">
        <f>H32*G32</f>
        <v>0</v>
      </c>
    </row>
    <row r="33" spans="1:9" ht="17.25" customHeight="1">
      <c r="A33" s="108" t="s">
        <v>9</v>
      </c>
      <c r="B33" s="109">
        <v>0</v>
      </c>
      <c r="C33" s="110"/>
      <c r="D33" s="110" t="s">
        <v>50</v>
      </c>
      <c r="E33" s="111" t="s">
        <v>51</v>
      </c>
      <c r="F33" s="110"/>
      <c r="G33" s="112"/>
      <c r="H33" s="83"/>
      <c r="I33" s="114">
        <f>SUM(I34)</f>
        <v>0</v>
      </c>
    </row>
    <row r="34" spans="1:9" ht="17.25" customHeight="1">
      <c r="A34" s="115" t="s">
        <v>9</v>
      </c>
      <c r="B34" s="116">
        <v>18</v>
      </c>
      <c r="C34" s="117" t="s">
        <v>11</v>
      </c>
      <c r="D34" s="117" t="s">
        <v>52</v>
      </c>
      <c r="E34" s="118" t="s">
        <v>51</v>
      </c>
      <c r="F34" s="117" t="s">
        <v>18</v>
      </c>
      <c r="G34" s="119">
        <v>1</v>
      </c>
      <c r="H34" s="59">
        <v>0</v>
      </c>
      <c r="I34" s="120">
        <f>H34*G34</f>
        <v>0</v>
      </c>
    </row>
    <row r="35" spans="1:9" ht="17.25" customHeight="1">
      <c r="A35" s="101" t="s">
        <v>9</v>
      </c>
      <c r="B35" s="102">
        <v>0</v>
      </c>
      <c r="C35" s="103"/>
      <c r="D35" s="104" t="s">
        <v>53</v>
      </c>
      <c r="E35" s="105" t="s">
        <v>54</v>
      </c>
      <c r="F35" s="104"/>
      <c r="G35" s="106"/>
      <c r="H35" s="121"/>
      <c r="I35" s="107">
        <f>I36+I48+I54+I63+I67+I71+I75+I78+I80</f>
        <v>0</v>
      </c>
    </row>
    <row r="36" spans="1:9" ht="17.25" customHeight="1">
      <c r="A36" s="108" t="s">
        <v>9</v>
      </c>
      <c r="B36" s="109">
        <v>0</v>
      </c>
      <c r="C36" s="110"/>
      <c r="D36" s="110" t="s">
        <v>55</v>
      </c>
      <c r="E36" s="111" t="s">
        <v>56</v>
      </c>
      <c r="F36" s="110"/>
      <c r="G36" s="112"/>
      <c r="H36" s="83"/>
      <c r="I36" s="114">
        <f>SUM(I37:I47)</f>
        <v>0</v>
      </c>
    </row>
    <row r="37" spans="1:9" ht="17.25" customHeight="1">
      <c r="A37" s="115" t="s">
        <v>9</v>
      </c>
      <c r="B37" s="116">
        <v>19</v>
      </c>
      <c r="C37" s="117" t="s">
        <v>11</v>
      </c>
      <c r="D37" s="117" t="s">
        <v>57</v>
      </c>
      <c r="E37" s="118" t="s">
        <v>58</v>
      </c>
      <c r="F37" s="117" t="s">
        <v>25</v>
      </c>
      <c r="G37" s="119">
        <v>8.17</v>
      </c>
      <c r="H37" s="59">
        <v>0</v>
      </c>
      <c r="I37" s="120">
        <f aca="true" t="shared" si="2" ref="I37:I47">H37*G37</f>
        <v>0</v>
      </c>
    </row>
    <row r="38" spans="1:9" ht="26.25" customHeight="1">
      <c r="A38" s="115" t="s">
        <v>9</v>
      </c>
      <c r="B38" s="116">
        <v>20</v>
      </c>
      <c r="C38" s="117" t="s">
        <v>53</v>
      </c>
      <c r="D38" s="117" t="s">
        <v>59</v>
      </c>
      <c r="E38" s="118" t="s">
        <v>60</v>
      </c>
      <c r="F38" s="117" t="s">
        <v>25</v>
      </c>
      <c r="G38" s="119">
        <v>5.486</v>
      </c>
      <c r="H38" s="59">
        <v>0</v>
      </c>
      <c r="I38" s="120">
        <f t="shared" si="2"/>
        <v>0</v>
      </c>
    </row>
    <row r="39" spans="1:9" ht="26.25" customHeight="1">
      <c r="A39" s="115" t="s">
        <v>9</v>
      </c>
      <c r="B39" s="116">
        <v>21</v>
      </c>
      <c r="C39" s="117" t="s">
        <v>53</v>
      </c>
      <c r="D39" s="79" t="s">
        <v>388</v>
      </c>
      <c r="E39" s="118" t="s">
        <v>61</v>
      </c>
      <c r="F39" s="117" t="s">
        <v>25</v>
      </c>
      <c r="G39" s="119">
        <v>38.143</v>
      </c>
      <c r="H39" s="59">
        <v>0</v>
      </c>
      <c r="I39" s="120">
        <f t="shared" si="2"/>
        <v>0</v>
      </c>
    </row>
    <row r="40" spans="1:9" ht="17.25" customHeight="1">
      <c r="A40" s="115" t="s">
        <v>9</v>
      </c>
      <c r="B40" s="116">
        <v>22</v>
      </c>
      <c r="C40" s="117" t="s">
        <v>53</v>
      </c>
      <c r="D40" s="79" t="s">
        <v>389</v>
      </c>
      <c r="E40" s="118" t="s">
        <v>62</v>
      </c>
      <c r="F40" s="117" t="s">
        <v>25</v>
      </c>
      <c r="G40" s="119">
        <v>2.44</v>
      </c>
      <c r="H40" s="59">
        <v>0</v>
      </c>
      <c r="I40" s="120">
        <f t="shared" si="2"/>
        <v>0</v>
      </c>
    </row>
    <row r="41" spans="1:9" ht="26.25" customHeight="1">
      <c r="A41" s="115" t="s">
        <v>9</v>
      </c>
      <c r="B41" s="116">
        <v>23</v>
      </c>
      <c r="C41" s="117" t="s">
        <v>53</v>
      </c>
      <c r="D41" s="79" t="s">
        <v>390</v>
      </c>
      <c r="E41" s="118" t="s">
        <v>63</v>
      </c>
      <c r="F41" s="117" t="s">
        <v>18</v>
      </c>
      <c r="G41" s="119">
        <v>1</v>
      </c>
      <c r="H41" s="59">
        <v>0</v>
      </c>
      <c r="I41" s="120">
        <f t="shared" si="2"/>
        <v>0</v>
      </c>
    </row>
    <row r="42" spans="1:9" ht="17.25" customHeight="1">
      <c r="A42" s="115" t="s">
        <v>9</v>
      </c>
      <c r="B42" s="116">
        <v>24</v>
      </c>
      <c r="C42" s="117" t="s">
        <v>53</v>
      </c>
      <c r="D42" s="79" t="s">
        <v>391</v>
      </c>
      <c r="E42" s="118" t="s">
        <v>64</v>
      </c>
      <c r="F42" s="117" t="s">
        <v>25</v>
      </c>
      <c r="G42" s="119">
        <v>96.6</v>
      </c>
      <c r="H42" s="59">
        <v>0</v>
      </c>
      <c r="I42" s="120">
        <f t="shared" si="2"/>
        <v>0</v>
      </c>
    </row>
    <row r="43" spans="1:9" ht="17.25" customHeight="1">
      <c r="A43" s="115" t="s">
        <v>9</v>
      </c>
      <c r="B43" s="116">
        <v>25</v>
      </c>
      <c r="C43" s="117" t="s">
        <v>53</v>
      </c>
      <c r="D43" s="79" t="s">
        <v>392</v>
      </c>
      <c r="E43" s="118" t="s">
        <v>65</v>
      </c>
      <c r="F43" s="117" t="s">
        <v>18</v>
      </c>
      <c r="G43" s="119">
        <v>1</v>
      </c>
      <c r="H43" s="59">
        <v>0</v>
      </c>
      <c r="I43" s="120">
        <f t="shared" si="2"/>
        <v>0</v>
      </c>
    </row>
    <row r="44" spans="1:9" ht="35.25" customHeight="1">
      <c r="A44" s="115" t="s">
        <v>9</v>
      </c>
      <c r="B44" s="116">
        <v>26</v>
      </c>
      <c r="C44" s="117" t="s">
        <v>53</v>
      </c>
      <c r="D44" s="79" t="s">
        <v>393</v>
      </c>
      <c r="E44" s="118" t="s">
        <v>66</v>
      </c>
      <c r="F44" s="117" t="s">
        <v>25</v>
      </c>
      <c r="G44" s="119">
        <v>80.66</v>
      </c>
      <c r="H44" s="59">
        <v>0</v>
      </c>
      <c r="I44" s="120">
        <f t="shared" si="2"/>
        <v>0</v>
      </c>
    </row>
    <row r="45" spans="1:9" ht="17.25" customHeight="1">
      <c r="A45" s="115" t="s">
        <v>9</v>
      </c>
      <c r="B45" s="116">
        <v>27</v>
      </c>
      <c r="C45" s="117" t="s">
        <v>53</v>
      </c>
      <c r="D45" s="79" t="s">
        <v>394</v>
      </c>
      <c r="E45" s="118" t="s">
        <v>67</v>
      </c>
      <c r="F45" s="117" t="s">
        <v>25</v>
      </c>
      <c r="G45" s="119">
        <v>16.98</v>
      </c>
      <c r="H45" s="59">
        <v>0</v>
      </c>
      <c r="I45" s="120">
        <f t="shared" si="2"/>
        <v>0</v>
      </c>
    </row>
    <row r="46" spans="1:9" ht="17.25" customHeight="1">
      <c r="A46" s="115"/>
      <c r="B46" s="116">
        <v>28</v>
      </c>
      <c r="C46" s="117" t="s">
        <v>53</v>
      </c>
      <c r="D46" s="79" t="s">
        <v>478</v>
      </c>
      <c r="E46" s="118" t="s">
        <v>471</v>
      </c>
      <c r="F46" s="117" t="s">
        <v>25</v>
      </c>
      <c r="G46" s="119">
        <v>1</v>
      </c>
      <c r="H46" s="59">
        <v>0</v>
      </c>
      <c r="I46" s="120">
        <f aca="true" t="shared" si="3" ref="I46">H46*G46</f>
        <v>0</v>
      </c>
    </row>
    <row r="47" spans="1:9" ht="17.25" customHeight="1">
      <c r="A47" s="115" t="s">
        <v>9</v>
      </c>
      <c r="B47" s="116">
        <v>29</v>
      </c>
      <c r="C47" s="117" t="s">
        <v>53</v>
      </c>
      <c r="D47" s="79" t="s">
        <v>395</v>
      </c>
      <c r="E47" s="118" t="s">
        <v>68</v>
      </c>
      <c r="F47" s="117" t="s">
        <v>18</v>
      </c>
      <c r="G47" s="119">
        <v>1</v>
      </c>
      <c r="H47" s="59">
        <v>0</v>
      </c>
      <c r="I47" s="120">
        <f t="shared" si="2"/>
        <v>0</v>
      </c>
    </row>
    <row r="48" spans="1:9" ht="17.25" customHeight="1">
      <c r="A48" s="108" t="s">
        <v>9</v>
      </c>
      <c r="B48" s="109">
        <v>0</v>
      </c>
      <c r="C48" s="110"/>
      <c r="D48" s="110" t="s">
        <v>69</v>
      </c>
      <c r="E48" s="111" t="s">
        <v>70</v>
      </c>
      <c r="F48" s="110"/>
      <c r="G48" s="112"/>
      <c r="H48" s="83"/>
      <c r="I48" s="114">
        <f>SUM(I49:I53)</f>
        <v>0</v>
      </c>
    </row>
    <row r="49" spans="1:9" ht="26.25" customHeight="1">
      <c r="A49" s="115" t="s">
        <v>9</v>
      </c>
      <c r="B49" s="116">
        <v>30</v>
      </c>
      <c r="C49" s="117" t="s">
        <v>53</v>
      </c>
      <c r="D49" s="79" t="s">
        <v>408</v>
      </c>
      <c r="E49" s="80" t="s">
        <v>468</v>
      </c>
      <c r="F49" s="117" t="s">
        <v>71</v>
      </c>
      <c r="G49" s="119">
        <v>1</v>
      </c>
      <c r="H49" s="59">
        <v>0</v>
      </c>
      <c r="I49" s="120">
        <f aca="true" t="shared" si="4" ref="I49:I53">H49*G49</f>
        <v>0</v>
      </c>
    </row>
    <row r="50" spans="1:9" ht="35.25" customHeight="1">
      <c r="A50" s="115" t="s">
        <v>9</v>
      </c>
      <c r="B50" s="116">
        <v>31</v>
      </c>
      <c r="C50" s="117" t="s">
        <v>53</v>
      </c>
      <c r="D50" s="79" t="s">
        <v>409</v>
      </c>
      <c r="E50" s="80" t="s">
        <v>467</v>
      </c>
      <c r="F50" s="117" t="s">
        <v>71</v>
      </c>
      <c r="G50" s="119">
        <v>1</v>
      </c>
      <c r="H50" s="59">
        <v>0</v>
      </c>
      <c r="I50" s="120">
        <f t="shared" si="4"/>
        <v>0</v>
      </c>
    </row>
    <row r="51" spans="1:9" ht="26.25" customHeight="1">
      <c r="A51" s="115" t="s">
        <v>9</v>
      </c>
      <c r="B51" s="116">
        <v>32</v>
      </c>
      <c r="C51" s="117" t="s">
        <v>53</v>
      </c>
      <c r="D51" s="79" t="s">
        <v>410</v>
      </c>
      <c r="E51" s="118" t="s">
        <v>72</v>
      </c>
      <c r="F51" s="117" t="s">
        <v>71</v>
      </c>
      <c r="G51" s="119">
        <v>3</v>
      </c>
      <c r="H51" s="59">
        <v>0</v>
      </c>
      <c r="I51" s="120">
        <f t="shared" si="4"/>
        <v>0</v>
      </c>
    </row>
    <row r="52" spans="1:10" s="287" customFormat="1" ht="26.25" customHeight="1">
      <c r="A52" s="115"/>
      <c r="B52" s="116">
        <v>33</v>
      </c>
      <c r="C52" s="79" t="s">
        <v>53</v>
      </c>
      <c r="D52" s="79" t="s">
        <v>459</v>
      </c>
      <c r="E52" s="80" t="s">
        <v>465</v>
      </c>
      <c r="F52" s="79" t="s">
        <v>71</v>
      </c>
      <c r="G52" s="119">
        <v>4</v>
      </c>
      <c r="H52" s="59">
        <v>0</v>
      </c>
      <c r="I52" s="120">
        <f aca="true" t="shared" si="5" ref="I52">H52*G52</f>
        <v>0</v>
      </c>
      <c r="J52" s="60"/>
    </row>
    <row r="53" spans="1:9" ht="17.25" customHeight="1">
      <c r="A53" s="115" t="s">
        <v>9</v>
      </c>
      <c r="B53" s="116">
        <v>34</v>
      </c>
      <c r="C53" s="117" t="s">
        <v>53</v>
      </c>
      <c r="D53" s="79" t="s">
        <v>396</v>
      </c>
      <c r="E53" s="118" t="s">
        <v>73</v>
      </c>
      <c r="F53" s="117" t="s">
        <v>18</v>
      </c>
      <c r="G53" s="119">
        <v>1</v>
      </c>
      <c r="H53" s="59">
        <v>0</v>
      </c>
      <c r="I53" s="120">
        <f t="shared" si="4"/>
        <v>0</v>
      </c>
    </row>
    <row r="54" spans="1:9" ht="17.25" customHeight="1">
      <c r="A54" s="108" t="s">
        <v>9</v>
      </c>
      <c r="B54" s="109">
        <v>0</v>
      </c>
      <c r="C54" s="110"/>
      <c r="D54" s="110" t="s">
        <v>74</v>
      </c>
      <c r="E54" s="111" t="s">
        <v>75</v>
      </c>
      <c r="F54" s="110"/>
      <c r="G54" s="112"/>
      <c r="H54" s="83"/>
      <c r="I54" s="114">
        <f>SUM(I55:I62)</f>
        <v>0</v>
      </c>
    </row>
    <row r="55" spans="1:9" ht="26.25" customHeight="1">
      <c r="A55" s="115" t="s">
        <v>9</v>
      </c>
      <c r="B55" s="116">
        <v>35</v>
      </c>
      <c r="C55" s="117" t="s">
        <v>53</v>
      </c>
      <c r="D55" s="79" t="s">
        <v>411</v>
      </c>
      <c r="E55" s="118" t="s">
        <v>76</v>
      </c>
      <c r="F55" s="117" t="s">
        <v>45</v>
      </c>
      <c r="G55" s="119">
        <v>23</v>
      </c>
      <c r="H55" s="59">
        <v>0</v>
      </c>
      <c r="I55" s="120">
        <f aca="true" t="shared" si="6" ref="I55:I62">H55*G55</f>
        <v>0</v>
      </c>
    </row>
    <row r="56" spans="1:9" ht="26.25" customHeight="1">
      <c r="A56" s="115" t="s">
        <v>9</v>
      </c>
      <c r="B56" s="116">
        <v>36</v>
      </c>
      <c r="C56" s="117" t="s">
        <v>53</v>
      </c>
      <c r="D56" s="79" t="s">
        <v>412</v>
      </c>
      <c r="E56" s="118" t="s">
        <v>77</v>
      </c>
      <c r="F56" s="117" t="s">
        <v>45</v>
      </c>
      <c r="G56" s="119">
        <v>20</v>
      </c>
      <c r="H56" s="59">
        <v>0</v>
      </c>
      <c r="I56" s="120">
        <f t="shared" si="6"/>
        <v>0</v>
      </c>
    </row>
    <row r="57" spans="1:9" ht="26.25" customHeight="1">
      <c r="A57" s="115" t="s">
        <v>9</v>
      </c>
      <c r="B57" s="116">
        <v>37</v>
      </c>
      <c r="C57" s="117" t="s">
        <v>53</v>
      </c>
      <c r="D57" s="79" t="s">
        <v>413</v>
      </c>
      <c r="E57" s="118" t="s">
        <v>78</v>
      </c>
      <c r="F57" s="117" t="s">
        <v>45</v>
      </c>
      <c r="G57" s="119">
        <v>23</v>
      </c>
      <c r="H57" s="59">
        <v>0</v>
      </c>
      <c r="I57" s="120">
        <f t="shared" si="6"/>
        <v>0</v>
      </c>
    </row>
    <row r="58" spans="1:9" ht="45.75" customHeight="1">
      <c r="A58" s="115" t="s">
        <v>9</v>
      </c>
      <c r="B58" s="116">
        <v>38</v>
      </c>
      <c r="C58" s="117" t="s">
        <v>53</v>
      </c>
      <c r="D58" s="79" t="s">
        <v>414</v>
      </c>
      <c r="E58" s="118" t="s">
        <v>79</v>
      </c>
      <c r="F58" s="117" t="s">
        <v>25</v>
      </c>
      <c r="G58" s="119">
        <v>2</v>
      </c>
      <c r="H58" s="59">
        <v>0</v>
      </c>
      <c r="I58" s="120">
        <f t="shared" si="6"/>
        <v>0</v>
      </c>
    </row>
    <row r="59" spans="1:9" ht="35.25" customHeight="1">
      <c r="A59" s="115" t="s">
        <v>9</v>
      </c>
      <c r="B59" s="116">
        <v>39</v>
      </c>
      <c r="C59" s="117" t="s">
        <v>53</v>
      </c>
      <c r="D59" s="79" t="s">
        <v>415</v>
      </c>
      <c r="E59" s="118" t="s">
        <v>80</v>
      </c>
      <c r="F59" s="117" t="s">
        <v>25</v>
      </c>
      <c r="G59" s="119">
        <v>1</v>
      </c>
      <c r="H59" s="59">
        <v>0</v>
      </c>
      <c r="I59" s="120">
        <f t="shared" si="6"/>
        <v>0</v>
      </c>
    </row>
    <row r="60" spans="1:9" ht="17.25" customHeight="1">
      <c r="A60" s="115" t="s">
        <v>9</v>
      </c>
      <c r="B60" s="116">
        <v>40</v>
      </c>
      <c r="C60" s="117" t="s">
        <v>53</v>
      </c>
      <c r="D60" s="79" t="s">
        <v>416</v>
      </c>
      <c r="E60" s="118" t="s">
        <v>81</v>
      </c>
      <c r="F60" s="117" t="s">
        <v>71</v>
      </c>
      <c r="G60" s="119">
        <v>2</v>
      </c>
      <c r="H60" s="59">
        <v>0</v>
      </c>
      <c r="I60" s="120">
        <f t="shared" si="6"/>
        <v>0</v>
      </c>
    </row>
    <row r="61" spans="1:9" ht="26.25" customHeight="1">
      <c r="A61" s="115" t="s">
        <v>9</v>
      </c>
      <c r="B61" s="116">
        <v>41</v>
      </c>
      <c r="C61" s="117" t="s">
        <v>53</v>
      </c>
      <c r="D61" s="79" t="s">
        <v>417</v>
      </c>
      <c r="E61" s="118" t="s">
        <v>82</v>
      </c>
      <c r="F61" s="117" t="s">
        <v>25</v>
      </c>
      <c r="G61" s="119">
        <v>1</v>
      </c>
      <c r="H61" s="59">
        <v>0</v>
      </c>
      <c r="I61" s="120">
        <f t="shared" si="6"/>
        <v>0</v>
      </c>
    </row>
    <row r="62" spans="1:9" ht="17.25" customHeight="1">
      <c r="A62" s="115" t="s">
        <v>9</v>
      </c>
      <c r="B62" s="116">
        <v>42</v>
      </c>
      <c r="C62" s="117" t="s">
        <v>53</v>
      </c>
      <c r="D62" s="79" t="s">
        <v>397</v>
      </c>
      <c r="E62" s="118" t="s">
        <v>83</v>
      </c>
      <c r="F62" s="117" t="s">
        <v>18</v>
      </c>
      <c r="G62" s="119">
        <v>1</v>
      </c>
      <c r="H62" s="59">
        <v>0</v>
      </c>
      <c r="I62" s="120">
        <f t="shared" si="6"/>
        <v>0</v>
      </c>
    </row>
    <row r="63" spans="1:9" ht="17.25" customHeight="1">
      <c r="A63" s="108" t="s">
        <v>9</v>
      </c>
      <c r="B63" s="109">
        <v>0</v>
      </c>
      <c r="C63" s="110"/>
      <c r="D63" s="110" t="s">
        <v>84</v>
      </c>
      <c r="E63" s="111" t="s">
        <v>85</v>
      </c>
      <c r="F63" s="110"/>
      <c r="G63" s="112"/>
      <c r="H63" s="83"/>
      <c r="I63" s="114">
        <f>SUM(I64:I66)</f>
        <v>0</v>
      </c>
    </row>
    <row r="64" spans="1:9" ht="17.25" customHeight="1">
      <c r="A64" s="115" t="s">
        <v>9</v>
      </c>
      <c r="B64" s="116">
        <v>40</v>
      </c>
      <c r="C64" s="117" t="s">
        <v>53</v>
      </c>
      <c r="D64" s="79" t="s">
        <v>406</v>
      </c>
      <c r="E64" s="118" t="s">
        <v>86</v>
      </c>
      <c r="F64" s="117" t="s">
        <v>45</v>
      </c>
      <c r="G64" s="119">
        <v>0.7</v>
      </c>
      <c r="H64" s="59">
        <v>0</v>
      </c>
      <c r="I64" s="120">
        <f aca="true" t="shared" si="7" ref="I64:I66">H64*G64</f>
        <v>0</v>
      </c>
    </row>
    <row r="65" spans="1:9" ht="17.25" customHeight="1">
      <c r="A65" s="115" t="s">
        <v>9</v>
      </c>
      <c r="B65" s="116">
        <v>41</v>
      </c>
      <c r="C65" s="117" t="s">
        <v>53</v>
      </c>
      <c r="D65" s="79" t="s">
        <v>407</v>
      </c>
      <c r="E65" s="118" t="s">
        <v>87</v>
      </c>
      <c r="F65" s="117" t="s">
        <v>45</v>
      </c>
      <c r="G65" s="119">
        <v>11.63</v>
      </c>
      <c r="H65" s="59">
        <v>0</v>
      </c>
      <c r="I65" s="120">
        <f t="shared" si="7"/>
        <v>0</v>
      </c>
    </row>
    <row r="66" spans="1:9" ht="17.25" customHeight="1">
      <c r="A66" s="115" t="s">
        <v>9</v>
      </c>
      <c r="B66" s="116">
        <v>42</v>
      </c>
      <c r="C66" s="117" t="s">
        <v>53</v>
      </c>
      <c r="D66" s="79" t="s">
        <v>398</v>
      </c>
      <c r="E66" s="118" t="s">
        <v>88</v>
      </c>
      <c r="F66" s="117" t="s">
        <v>18</v>
      </c>
      <c r="G66" s="119">
        <v>1</v>
      </c>
      <c r="H66" s="59">
        <v>0</v>
      </c>
      <c r="I66" s="120">
        <f t="shared" si="7"/>
        <v>0</v>
      </c>
    </row>
    <row r="67" spans="1:9" ht="17.25" customHeight="1">
      <c r="A67" s="108" t="s">
        <v>9</v>
      </c>
      <c r="B67" s="109">
        <v>0</v>
      </c>
      <c r="C67" s="110"/>
      <c r="D67" s="110" t="s">
        <v>89</v>
      </c>
      <c r="E67" s="111" t="s">
        <v>90</v>
      </c>
      <c r="F67" s="110"/>
      <c r="G67" s="112"/>
      <c r="H67" s="83"/>
      <c r="I67" s="114">
        <f>SUM(I68:I70)</f>
        <v>0</v>
      </c>
    </row>
    <row r="68" spans="1:9" ht="35.25" customHeight="1">
      <c r="A68" s="115" t="s">
        <v>9</v>
      </c>
      <c r="B68" s="116">
        <v>43</v>
      </c>
      <c r="C68" s="117" t="s">
        <v>53</v>
      </c>
      <c r="D68" s="117" t="s">
        <v>91</v>
      </c>
      <c r="E68" s="118" t="s">
        <v>92</v>
      </c>
      <c r="F68" s="117" t="s">
        <v>25</v>
      </c>
      <c r="G68" s="119">
        <v>9.2</v>
      </c>
      <c r="H68" s="59">
        <v>0</v>
      </c>
      <c r="I68" s="120">
        <f aca="true" t="shared" si="8" ref="I68:I70">H68*G68</f>
        <v>0</v>
      </c>
    </row>
    <row r="69" spans="1:9" ht="17.25" customHeight="1">
      <c r="A69" s="115" t="s">
        <v>9</v>
      </c>
      <c r="B69" s="116">
        <v>44</v>
      </c>
      <c r="C69" s="117" t="s">
        <v>53</v>
      </c>
      <c r="D69" s="117" t="s">
        <v>93</v>
      </c>
      <c r="E69" s="118" t="s">
        <v>94</v>
      </c>
      <c r="F69" s="117" t="s">
        <v>25</v>
      </c>
      <c r="G69" s="119">
        <v>103.2</v>
      </c>
      <c r="H69" s="59">
        <v>0</v>
      </c>
      <c r="I69" s="120">
        <f t="shared" si="8"/>
        <v>0</v>
      </c>
    </row>
    <row r="70" spans="1:9" ht="17.25" customHeight="1">
      <c r="A70" s="115" t="s">
        <v>9</v>
      </c>
      <c r="B70" s="116">
        <v>45</v>
      </c>
      <c r="C70" s="117" t="s">
        <v>53</v>
      </c>
      <c r="D70" s="79" t="s">
        <v>399</v>
      </c>
      <c r="E70" s="118" t="s">
        <v>95</v>
      </c>
      <c r="F70" s="117" t="s">
        <v>18</v>
      </c>
      <c r="G70" s="119">
        <v>1</v>
      </c>
      <c r="H70" s="59">
        <v>0</v>
      </c>
      <c r="I70" s="120">
        <f t="shared" si="8"/>
        <v>0</v>
      </c>
    </row>
    <row r="71" spans="1:9" ht="17.25" customHeight="1">
      <c r="A71" s="108" t="s">
        <v>9</v>
      </c>
      <c r="B71" s="109">
        <v>0</v>
      </c>
      <c r="C71" s="110"/>
      <c r="D71" s="110" t="s">
        <v>96</v>
      </c>
      <c r="E71" s="111" t="s">
        <v>97</v>
      </c>
      <c r="F71" s="110"/>
      <c r="G71" s="112"/>
      <c r="H71" s="83"/>
      <c r="I71" s="114">
        <f>SUM(I72:I74)</f>
        <v>0</v>
      </c>
    </row>
    <row r="72" spans="1:9" ht="26.25" customHeight="1">
      <c r="A72" s="115" t="s">
        <v>9</v>
      </c>
      <c r="B72" s="116">
        <v>46</v>
      </c>
      <c r="C72" s="117" t="s">
        <v>53</v>
      </c>
      <c r="D72" s="79" t="s">
        <v>403</v>
      </c>
      <c r="E72" s="118" t="s">
        <v>98</v>
      </c>
      <c r="F72" s="117" t="s">
        <v>25</v>
      </c>
      <c r="G72" s="119">
        <v>101.5</v>
      </c>
      <c r="H72" s="59">
        <v>0</v>
      </c>
      <c r="I72" s="120">
        <f aca="true" t="shared" si="9" ref="I72:I74">H72*G72</f>
        <v>0</v>
      </c>
    </row>
    <row r="73" spans="1:9" ht="17.25" customHeight="1">
      <c r="A73" s="115" t="s">
        <v>9</v>
      </c>
      <c r="B73" s="116">
        <v>47</v>
      </c>
      <c r="C73" s="117" t="s">
        <v>53</v>
      </c>
      <c r="D73" s="79" t="s">
        <v>404</v>
      </c>
      <c r="E73" s="118" t="s">
        <v>439</v>
      </c>
      <c r="F73" s="117" t="s">
        <v>25</v>
      </c>
      <c r="G73" s="119">
        <v>101.5</v>
      </c>
      <c r="H73" s="59">
        <v>0</v>
      </c>
      <c r="I73" s="120">
        <f t="shared" si="9"/>
        <v>0</v>
      </c>
    </row>
    <row r="74" spans="1:9" ht="17.25" customHeight="1">
      <c r="A74" s="115" t="s">
        <v>9</v>
      </c>
      <c r="B74" s="116">
        <v>48</v>
      </c>
      <c r="C74" s="117" t="s">
        <v>53</v>
      </c>
      <c r="D74" s="79" t="s">
        <v>400</v>
      </c>
      <c r="E74" s="118" t="s">
        <v>99</v>
      </c>
      <c r="F74" s="117" t="s">
        <v>18</v>
      </c>
      <c r="G74" s="119">
        <v>1</v>
      </c>
      <c r="H74" s="59">
        <v>0</v>
      </c>
      <c r="I74" s="120">
        <f t="shared" si="9"/>
        <v>0</v>
      </c>
    </row>
    <row r="75" spans="1:10" s="287" customFormat="1" ht="17.25" customHeight="1">
      <c r="A75" s="108"/>
      <c r="B75" s="109"/>
      <c r="C75" s="110"/>
      <c r="D75" s="110" t="s">
        <v>461</v>
      </c>
      <c r="E75" s="111" t="s">
        <v>460</v>
      </c>
      <c r="F75" s="110"/>
      <c r="G75" s="112"/>
      <c r="H75" s="83"/>
      <c r="I75" s="114">
        <f>SUM(I76:I77)</f>
        <v>0</v>
      </c>
      <c r="J75" s="60"/>
    </row>
    <row r="76" spans="1:10" s="287" customFormat="1" ht="21">
      <c r="A76" s="115"/>
      <c r="B76" s="116">
        <v>49</v>
      </c>
      <c r="C76" s="117" t="s">
        <v>53</v>
      </c>
      <c r="D76" s="79" t="s">
        <v>462</v>
      </c>
      <c r="E76" s="118" t="s">
        <v>463</v>
      </c>
      <c r="F76" s="117" t="s">
        <v>18</v>
      </c>
      <c r="G76" s="119">
        <v>3</v>
      </c>
      <c r="H76" s="59">
        <v>0</v>
      </c>
      <c r="I76" s="120">
        <f>H76*G76</f>
        <v>0</v>
      </c>
      <c r="J76" s="60"/>
    </row>
    <row r="77" spans="1:10" s="287" customFormat="1" ht="21">
      <c r="A77" s="115"/>
      <c r="B77" s="116">
        <v>50</v>
      </c>
      <c r="C77" s="117" t="s">
        <v>53</v>
      </c>
      <c r="D77" s="79" t="s">
        <v>464</v>
      </c>
      <c r="E77" s="118" t="s">
        <v>466</v>
      </c>
      <c r="F77" s="117" t="s">
        <v>18</v>
      </c>
      <c r="G77" s="119">
        <v>3</v>
      </c>
      <c r="H77" s="59">
        <v>0</v>
      </c>
      <c r="I77" s="120">
        <f>H77*G77</f>
        <v>0</v>
      </c>
      <c r="J77" s="60"/>
    </row>
    <row r="78" spans="1:9" ht="17.25" customHeight="1">
      <c r="A78" s="108" t="s">
        <v>9</v>
      </c>
      <c r="B78" s="109">
        <v>0</v>
      </c>
      <c r="C78" s="110"/>
      <c r="D78" s="110" t="s">
        <v>100</v>
      </c>
      <c r="E78" s="111" t="s">
        <v>101</v>
      </c>
      <c r="F78" s="110"/>
      <c r="G78" s="112"/>
      <c r="H78" s="83"/>
      <c r="I78" s="114">
        <f>SUM(I79)</f>
        <v>0</v>
      </c>
    </row>
    <row r="79" spans="1:9" ht="26.25" customHeight="1">
      <c r="A79" s="115" t="s">
        <v>9</v>
      </c>
      <c r="B79" s="116">
        <v>51</v>
      </c>
      <c r="C79" s="117" t="s">
        <v>53</v>
      </c>
      <c r="D79" s="79" t="s">
        <v>402</v>
      </c>
      <c r="E79" s="118" t="s">
        <v>102</v>
      </c>
      <c r="F79" s="117" t="s">
        <v>25</v>
      </c>
      <c r="G79" s="119">
        <v>304.73</v>
      </c>
      <c r="H79" s="59">
        <v>0</v>
      </c>
      <c r="I79" s="120">
        <f>H79*G79</f>
        <v>0</v>
      </c>
    </row>
    <row r="80" spans="1:9" ht="17.25" customHeight="1">
      <c r="A80" s="108" t="s">
        <v>9</v>
      </c>
      <c r="B80" s="109">
        <v>0</v>
      </c>
      <c r="C80" s="110"/>
      <c r="D80" s="110" t="s">
        <v>103</v>
      </c>
      <c r="E80" s="111" t="s">
        <v>104</v>
      </c>
      <c r="F80" s="110"/>
      <c r="G80" s="112"/>
      <c r="H80" s="83"/>
      <c r="I80" s="114">
        <f>SUM(I81:I82)</f>
        <v>0</v>
      </c>
    </row>
    <row r="81" spans="1:9" ht="26.25" customHeight="1">
      <c r="A81" s="115" t="s">
        <v>9</v>
      </c>
      <c r="B81" s="116">
        <v>52</v>
      </c>
      <c r="C81" s="117" t="s">
        <v>53</v>
      </c>
      <c r="D81" s="79" t="s">
        <v>401</v>
      </c>
      <c r="E81" s="118" t="s">
        <v>105</v>
      </c>
      <c r="F81" s="117" t="s">
        <v>18</v>
      </c>
      <c r="G81" s="119">
        <v>1</v>
      </c>
      <c r="H81" s="59">
        <v>0</v>
      </c>
      <c r="I81" s="120">
        <f aca="true" t="shared" si="10" ref="I81:I82">H81*G81</f>
        <v>0</v>
      </c>
    </row>
    <row r="82" spans="1:9" ht="17.25" customHeight="1">
      <c r="A82" s="115" t="s">
        <v>9</v>
      </c>
      <c r="B82" s="116">
        <v>53</v>
      </c>
      <c r="C82" s="117" t="s">
        <v>53</v>
      </c>
      <c r="D82" s="79" t="s">
        <v>405</v>
      </c>
      <c r="E82" s="118" t="s">
        <v>106</v>
      </c>
      <c r="F82" s="117" t="s">
        <v>18</v>
      </c>
      <c r="G82" s="119">
        <v>1</v>
      </c>
      <c r="H82" s="122">
        <v>0</v>
      </c>
      <c r="I82" s="120">
        <f t="shared" si="10"/>
        <v>0</v>
      </c>
    </row>
  </sheetData>
  <sheetProtection password="CF70" sheet="1" objects="1" scenarios="1"/>
  <mergeCells count="8">
    <mergeCell ref="D9:F9"/>
    <mergeCell ref="H9:I9"/>
    <mergeCell ref="H8:I8"/>
    <mergeCell ref="H6:I6"/>
    <mergeCell ref="A2:I2"/>
    <mergeCell ref="D4:I4"/>
    <mergeCell ref="D6:F6"/>
    <mergeCell ref="D8:F8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BK28"/>
  <sheetViews>
    <sheetView workbookViewId="0" topLeftCell="A4">
      <selection activeCell="F10" sqref="F10:I10"/>
    </sheetView>
  </sheetViews>
  <sheetFormatPr defaultColWidth="9.00390625" defaultRowHeight="15"/>
  <cols>
    <col min="1" max="1" width="5.28125" style="177" customWidth="1"/>
    <col min="2" max="2" width="1.421875" style="177" customWidth="1"/>
    <col min="3" max="3" width="3.57421875" style="177" customWidth="1"/>
    <col min="4" max="4" width="3.7109375" style="177" customWidth="1"/>
    <col min="5" max="5" width="14.7109375" style="177" customWidth="1"/>
    <col min="6" max="7" width="9.57421875" style="177" customWidth="1"/>
    <col min="8" max="8" width="10.7109375" style="177" customWidth="1"/>
    <col min="9" max="9" width="14.28125" style="177" customWidth="1"/>
    <col min="10" max="10" width="4.421875" style="177" customWidth="1"/>
    <col min="11" max="11" width="9.8515625" style="177" customWidth="1"/>
    <col min="12" max="12" width="10.28125" style="177" customWidth="1"/>
    <col min="13" max="14" width="5.140625" style="177" customWidth="1"/>
    <col min="15" max="15" width="1.7109375" style="177" customWidth="1"/>
    <col min="16" max="16" width="10.7109375" style="177" customWidth="1"/>
    <col min="17" max="17" width="3.57421875" style="177" customWidth="1"/>
    <col min="18" max="18" width="1.421875" style="177" customWidth="1"/>
    <col min="19" max="19" width="25.421875" style="177" hidden="1" customWidth="1"/>
    <col min="20" max="20" width="14.00390625" style="177" hidden="1" customWidth="1"/>
    <col min="21" max="21" width="10.57421875" style="177" hidden="1" customWidth="1"/>
    <col min="22" max="22" width="14.00390625" style="177" hidden="1" customWidth="1"/>
    <col min="23" max="23" width="10.421875" style="177" hidden="1" customWidth="1"/>
    <col min="24" max="24" width="12.8515625" style="177" hidden="1" customWidth="1"/>
    <col min="25" max="25" width="9.421875" style="177" hidden="1" customWidth="1"/>
    <col min="26" max="26" width="12.8515625" style="177" hidden="1" customWidth="1"/>
    <col min="27" max="27" width="11.00390625" style="177" customWidth="1"/>
    <col min="28" max="28" width="9.421875" style="177" customWidth="1"/>
    <col min="29" max="29" width="12.8515625" style="177" customWidth="1"/>
    <col min="30" max="30" width="14.00390625" style="177" customWidth="1"/>
    <col min="31" max="42" width="9.00390625" style="178" customWidth="1"/>
    <col min="43" max="63" width="9.00390625" style="177" hidden="1" customWidth="1"/>
    <col min="64" max="16384" width="9.00390625" style="178" customWidth="1"/>
  </cols>
  <sheetData>
    <row r="2" spans="2:18" s="126" customFormat="1" ht="7.5" customHeight="1"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pans="2:18" s="126" customFormat="1" ht="37.5" customHeight="1">
      <c r="B3" s="127"/>
      <c r="C3" s="307" t="s">
        <v>348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128"/>
    </row>
    <row r="4" spans="2:18" s="126" customFormat="1" ht="7.5" customHeight="1">
      <c r="B4" s="127"/>
      <c r="R4" s="128"/>
    </row>
    <row r="5" spans="2:18" s="126" customFormat="1" ht="37.5" customHeight="1">
      <c r="B5" s="127"/>
      <c r="C5" s="129" t="s">
        <v>107</v>
      </c>
      <c r="F5" s="309" t="s">
        <v>170</v>
      </c>
      <c r="G5" s="309"/>
      <c r="H5" s="309"/>
      <c r="I5" s="309"/>
      <c r="J5" s="309"/>
      <c r="K5" s="309"/>
      <c r="L5" s="309"/>
      <c r="M5" s="309"/>
      <c r="N5" s="309"/>
      <c r="O5" s="309"/>
      <c r="P5" s="309"/>
      <c r="R5" s="128"/>
    </row>
    <row r="6" spans="2:18" s="126" customFormat="1" ht="7.5" customHeight="1">
      <c r="B6" s="127"/>
      <c r="R6" s="128"/>
    </row>
    <row r="7" spans="2:18" s="126" customFormat="1" ht="18.75" customHeight="1">
      <c r="B7" s="127"/>
      <c r="C7" s="130" t="s">
        <v>108</v>
      </c>
      <c r="F7" s="55" t="s">
        <v>257</v>
      </c>
      <c r="K7" s="130" t="s">
        <v>109</v>
      </c>
      <c r="M7" s="310" t="s">
        <v>258</v>
      </c>
      <c r="N7" s="311"/>
      <c r="O7" s="311"/>
      <c r="P7" s="311"/>
      <c r="R7" s="128"/>
    </row>
    <row r="8" spans="2:18" s="126" customFormat="1" ht="7.5" customHeight="1">
      <c r="B8" s="127"/>
      <c r="R8" s="128"/>
    </row>
    <row r="9" spans="2:18" s="126" customFormat="1" ht="15.75" customHeight="1">
      <c r="B9" s="127"/>
      <c r="C9" s="130" t="s">
        <v>110</v>
      </c>
      <c r="F9" s="131" t="s">
        <v>111</v>
      </c>
      <c r="K9" s="130" t="s">
        <v>112</v>
      </c>
      <c r="M9" s="312" t="s">
        <v>113</v>
      </c>
      <c r="N9" s="308"/>
      <c r="O9" s="308"/>
      <c r="P9" s="308"/>
      <c r="Q9" s="308"/>
      <c r="R9" s="128"/>
    </row>
    <row r="10" spans="2:18" s="126" customFormat="1" ht="15" customHeight="1">
      <c r="B10" s="127"/>
      <c r="C10" s="130" t="s">
        <v>114</v>
      </c>
      <c r="F10" s="313"/>
      <c r="G10" s="313"/>
      <c r="H10" s="313"/>
      <c r="I10" s="313"/>
      <c r="K10" s="130" t="s">
        <v>115</v>
      </c>
      <c r="M10" s="312"/>
      <c r="N10" s="308"/>
      <c r="O10" s="308"/>
      <c r="P10" s="308"/>
      <c r="Q10" s="308"/>
      <c r="R10" s="128"/>
    </row>
    <row r="11" spans="2:18" s="126" customFormat="1" ht="11.25" customHeight="1">
      <c r="B11" s="127"/>
      <c r="R11" s="128"/>
    </row>
    <row r="12" spans="2:26" s="139" customFormat="1" ht="30" customHeight="1">
      <c r="B12" s="132"/>
      <c r="C12" s="133" t="s">
        <v>123</v>
      </c>
      <c r="D12" s="134" t="s">
        <v>124</v>
      </c>
      <c r="E12" s="134" t="s">
        <v>125</v>
      </c>
      <c r="F12" s="314" t="s">
        <v>4</v>
      </c>
      <c r="G12" s="315"/>
      <c r="H12" s="315"/>
      <c r="I12" s="315"/>
      <c r="J12" s="134" t="s">
        <v>5</v>
      </c>
      <c r="K12" s="134" t="s">
        <v>6</v>
      </c>
      <c r="L12" s="314" t="s">
        <v>126</v>
      </c>
      <c r="M12" s="315"/>
      <c r="N12" s="314" t="s">
        <v>127</v>
      </c>
      <c r="O12" s="315"/>
      <c r="P12" s="315"/>
      <c r="Q12" s="316"/>
      <c r="R12" s="135"/>
      <c r="S12" s="136" t="s">
        <v>128</v>
      </c>
      <c r="T12" s="137" t="s">
        <v>122</v>
      </c>
      <c r="U12" s="137" t="s">
        <v>129</v>
      </c>
      <c r="V12" s="137" t="s">
        <v>130</v>
      </c>
      <c r="W12" s="137" t="s">
        <v>131</v>
      </c>
      <c r="X12" s="137" t="s">
        <v>132</v>
      </c>
      <c r="Y12" s="137" t="s">
        <v>133</v>
      </c>
      <c r="Z12" s="138" t="s">
        <v>134</v>
      </c>
    </row>
    <row r="13" spans="2:62" s="141" customFormat="1" ht="21" customHeight="1">
      <c r="B13" s="140"/>
      <c r="D13" s="142" t="s">
        <v>347</v>
      </c>
      <c r="E13" s="143"/>
      <c r="F13" s="143"/>
      <c r="G13" s="143"/>
      <c r="H13" s="143"/>
      <c r="I13" s="143"/>
      <c r="J13" s="143"/>
      <c r="K13" s="143"/>
      <c r="L13" s="144"/>
      <c r="M13" s="144"/>
      <c r="N13" s="317">
        <f>N14+N20</f>
        <v>0</v>
      </c>
      <c r="O13" s="318"/>
      <c r="P13" s="318"/>
      <c r="Q13" s="318"/>
      <c r="R13" s="145"/>
      <c r="S13" s="146"/>
      <c r="V13" s="147">
        <f>$V$19</f>
        <v>0.083</v>
      </c>
      <c r="X13" s="147">
        <f>$X$19</f>
        <v>0</v>
      </c>
      <c r="Z13" s="148">
        <f>$Z$19</f>
        <v>0.00198</v>
      </c>
      <c r="AQ13" s="149" t="s">
        <v>138</v>
      </c>
      <c r="AS13" s="149" t="s">
        <v>10</v>
      </c>
      <c r="AT13" s="149" t="s">
        <v>135</v>
      </c>
      <c r="AX13" s="149" t="s">
        <v>136</v>
      </c>
      <c r="BJ13" s="150">
        <f>$BJ$19</f>
        <v>0</v>
      </c>
    </row>
    <row r="14" spans="2:62" s="141" customFormat="1" ht="21" customHeight="1">
      <c r="B14" s="140"/>
      <c r="D14" s="151" t="s">
        <v>116</v>
      </c>
      <c r="L14" s="152"/>
      <c r="M14" s="152"/>
      <c r="N14" s="319">
        <f>SUM(N15:Q19)</f>
        <v>0</v>
      </c>
      <c r="O14" s="320"/>
      <c r="P14" s="320"/>
      <c r="Q14" s="320"/>
      <c r="R14" s="145"/>
      <c r="S14" s="146"/>
      <c r="V14" s="147">
        <f>$V$19</f>
        <v>0.083</v>
      </c>
      <c r="X14" s="147">
        <f>$X$19</f>
        <v>0</v>
      </c>
      <c r="Z14" s="148">
        <f>$Z$19</f>
        <v>0.00198</v>
      </c>
      <c r="AQ14" s="149" t="s">
        <v>138</v>
      </c>
      <c r="AS14" s="149" t="s">
        <v>10</v>
      </c>
      <c r="AT14" s="149" t="s">
        <v>135</v>
      </c>
      <c r="AX14" s="149" t="s">
        <v>136</v>
      </c>
      <c r="BJ14" s="150">
        <f>$BJ$19</f>
        <v>0</v>
      </c>
    </row>
    <row r="15" spans="2:63" s="163" customFormat="1" ht="29.25" customHeight="1">
      <c r="B15" s="153"/>
      <c r="C15" s="154">
        <v>1</v>
      </c>
      <c r="D15" s="154" t="s">
        <v>15</v>
      </c>
      <c r="E15" s="155" t="s">
        <v>337</v>
      </c>
      <c r="F15" s="321" t="s">
        <v>329</v>
      </c>
      <c r="G15" s="322"/>
      <c r="H15" s="322"/>
      <c r="I15" s="322"/>
      <c r="J15" s="156" t="s">
        <v>45</v>
      </c>
      <c r="K15" s="157">
        <v>3.5</v>
      </c>
      <c r="L15" s="323">
        <v>0</v>
      </c>
      <c r="M15" s="324"/>
      <c r="N15" s="325">
        <f aca="true" t="shared" si="0" ref="N15:N19">L15*K15</f>
        <v>0</v>
      </c>
      <c r="O15" s="322"/>
      <c r="P15" s="322"/>
      <c r="Q15" s="322"/>
      <c r="R15" s="158"/>
      <c r="S15" s="159"/>
      <c r="T15" s="160" t="s">
        <v>137</v>
      </c>
      <c r="U15" s="161">
        <v>0.083</v>
      </c>
      <c r="V15" s="161">
        <f>$U$19*$K$19</f>
        <v>0.083</v>
      </c>
      <c r="W15" s="161">
        <v>0</v>
      </c>
      <c r="X15" s="161">
        <f>$W$19*$K$19</f>
        <v>0</v>
      </c>
      <c r="Y15" s="161">
        <v>0.00198</v>
      </c>
      <c r="Z15" s="162">
        <f>$Y$19*$K$19</f>
        <v>0.00198</v>
      </c>
      <c r="AQ15" s="163" t="s">
        <v>139</v>
      </c>
      <c r="AS15" s="163" t="s">
        <v>15</v>
      </c>
      <c r="AT15" s="163" t="s">
        <v>138</v>
      </c>
      <c r="AX15" s="163" t="s">
        <v>136</v>
      </c>
      <c r="BD15" s="164">
        <f>IF($T$19="základní",$N$19,0)</f>
        <v>0</v>
      </c>
      <c r="BE15" s="164">
        <f>IF($T$19="snížená",$N$19,0)</f>
        <v>0</v>
      </c>
      <c r="BF15" s="164">
        <f>IF($T$19="zákl. přenesená",$N$19,0)</f>
        <v>0</v>
      </c>
      <c r="BG15" s="164">
        <f>IF($T$19="sníž. přenesená",$N$19,0)</f>
        <v>0</v>
      </c>
      <c r="BH15" s="164">
        <f>IF($T$19="nulová",$N$19,0)</f>
        <v>0</v>
      </c>
      <c r="BI15" s="163" t="s">
        <v>135</v>
      </c>
      <c r="BJ15" s="164">
        <f>ROUND($L$19*$K$19,2)</f>
        <v>0</v>
      </c>
      <c r="BK15" s="163" t="s">
        <v>139</v>
      </c>
    </row>
    <row r="16" spans="2:63" s="163" customFormat="1" ht="26.25" customHeight="1">
      <c r="B16" s="153"/>
      <c r="C16" s="154">
        <v>2</v>
      </c>
      <c r="D16" s="154" t="s">
        <v>15</v>
      </c>
      <c r="E16" s="155" t="s">
        <v>338</v>
      </c>
      <c r="F16" s="326" t="s">
        <v>330</v>
      </c>
      <c r="G16" s="327"/>
      <c r="H16" s="327"/>
      <c r="I16" s="328"/>
      <c r="J16" s="156" t="s">
        <v>45</v>
      </c>
      <c r="K16" s="157">
        <v>2</v>
      </c>
      <c r="L16" s="323">
        <v>0</v>
      </c>
      <c r="M16" s="324"/>
      <c r="N16" s="329">
        <f t="shared" si="0"/>
        <v>0</v>
      </c>
      <c r="O16" s="330"/>
      <c r="P16" s="330"/>
      <c r="Q16" s="331"/>
      <c r="R16" s="158"/>
      <c r="S16" s="159"/>
      <c r="T16" s="160" t="s">
        <v>137</v>
      </c>
      <c r="U16" s="161">
        <v>0.083</v>
      </c>
      <c r="V16" s="161">
        <f>$U$19*$K$19</f>
        <v>0.083</v>
      </c>
      <c r="W16" s="161">
        <v>0</v>
      </c>
      <c r="X16" s="161">
        <f>$W$19*$K$19</f>
        <v>0</v>
      </c>
      <c r="Y16" s="161">
        <v>0.00198</v>
      </c>
      <c r="Z16" s="162">
        <f>$Y$19*$K$19</f>
        <v>0.00198</v>
      </c>
      <c r="AQ16" s="163" t="s">
        <v>139</v>
      </c>
      <c r="AS16" s="163" t="s">
        <v>15</v>
      </c>
      <c r="AT16" s="163" t="s">
        <v>138</v>
      </c>
      <c r="AX16" s="163" t="s">
        <v>136</v>
      </c>
      <c r="BD16" s="164">
        <f>IF($T$19="základní",$N$19,0)</f>
        <v>0</v>
      </c>
      <c r="BE16" s="164">
        <f>IF($T$19="snížená",$N$19,0)</f>
        <v>0</v>
      </c>
      <c r="BF16" s="164">
        <f>IF($T$19="zákl. přenesená",$N$19,0)</f>
        <v>0</v>
      </c>
      <c r="BG16" s="164">
        <f>IF($T$19="sníž. přenesená",$N$19,0)</f>
        <v>0</v>
      </c>
      <c r="BH16" s="164">
        <f>IF($T$19="nulová",$N$19,0)</f>
        <v>0</v>
      </c>
      <c r="BI16" s="163" t="s">
        <v>135</v>
      </c>
      <c r="BJ16" s="164">
        <f>ROUND($L$19*$K$19,2)</f>
        <v>0</v>
      </c>
      <c r="BK16" s="163" t="s">
        <v>139</v>
      </c>
    </row>
    <row r="17" spans="2:63" s="163" customFormat="1" ht="30" customHeight="1">
      <c r="B17" s="153"/>
      <c r="C17" s="154">
        <v>3</v>
      </c>
      <c r="D17" s="154" t="s">
        <v>15</v>
      </c>
      <c r="E17" s="155" t="s">
        <v>339</v>
      </c>
      <c r="F17" s="326" t="s">
        <v>331</v>
      </c>
      <c r="G17" s="327"/>
      <c r="H17" s="327"/>
      <c r="I17" s="328"/>
      <c r="J17" s="156" t="s">
        <v>71</v>
      </c>
      <c r="K17" s="157">
        <v>1</v>
      </c>
      <c r="L17" s="323">
        <v>0</v>
      </c>
      <c r="M17" s="324"/>
      <c r="N17" s="329">
        <f t="shared" si="0"/>
        <v>0</v>
      </c>
      <c r="O17" s="330"/>
      <c r="P17" s="330"/>
      <c r="Q17" s="331"/>
      <c r="R17" s="158"/>
      <c r="S17" s="159"/>
      <c r="T17" s="160" t="s">
        <v>137</v>
      </c>
      <c r="U17" s="161">
        <v>0.083</v>
      </c>
      <c r="V17" s="161">
        <f>$U$19*$K$19</f>
        <v>0.083</v>
      </c>
      <c r="W17" s="161">
        <v>0</v>
      </c>
      <c r="X17" s="161">
        <f>$W$19*$K$19</f>
        <v>0</v>
      </c>
      <c r="Y17" s="161">
        <v>0.00198</v>
      </c>
      <c r="Z17" s="162">
        <f>$Y$19*$K$19</f>
        <v>0.00198</v>
      </c>
      <c r="AQ17" s="163" t="s">
        <v>139</v>
      </c>
      <c r="AS17" s="163" t="s">
        <v>15</v>
      </c>
      <c r="AT17" s="163" t="s">
        <v>138</v>
      </c>
      <c r="AX17" s="163" t="s">
        <v>136</v>
      </c>
      <c r="BD17" s="164">
        <f>IF($T$19="základní",$N$19,0)</f>
        <v>0</v>
      </c>
      <c r="BE17" s="164">
        <f>IF($T$19="snížená",$N$19,0)</f>
        <v>0</v>
      </c>
      <c r="BF17" s="164">
        <f>IF($T$19="zákl. přenesená",$N$19,0)</f>
        <v>0</v>
      </c>
      <c r="BG17" s="164">
        <f>IF($T$19="sníž. přenesená",$N$19,0)</f>
        <v>0</v>
      </c>
      <c r="BH17" s="164">
        <f>IF($T$19="nulová",$N$19,0)</f>
        <v>0</v>
      </c>
      <c r="BI17" s="163" t="s">
        <v>135</v>
      </c>
      <c r="BJ17" s="164">
        <f>ROUND($L$19*$K$19,2)</f>
        <v>0</v>
      </c>
      <c r="BK17" s="163" t="s">
        <v>139</v>
      </c>
    </row>
    <row r="18" spans="2:62" s="163" customFormat="1" ht="30" customHeight="1">
      <c r="B18" s="293"/>
      <c r="C18" s="154">
        <v>4</v>
      </c>
      <c r="D18" s="154" t="s">
        <v>15</v>
      </c>
      <c r="E18" s="155" t="s">
        <v>340</v>
      </c>
      <c r="F18" s="321" t="s">
        <v>332</v>
      </c>
      <c r="G18" s="322"/>
      <c r="H18" s="322"/>
      <c r="I18" s="322"/>
      <c r="J18" s="156" t="s">
        <v>45</v>
      </c>
      <c r="K18" s="157">
        <v>5.5</v>
      </c>
      <c r="L18" s="323">
        <v>0</v>
      </c>
      <c r="M18" s="324"/>
      <c r="N18" s="325">
        <f aca="true" t="shared" si="1" ref="N18">L18*K18</f>
        <v>0</v>
      </c>
      <c r="O18" s="322"/>
      <c r="P18" s="322"/>
      <c r="Q18" s="322"/>
      <c r="R18" s="294"/>
      <c r="S18" s="159"/>
      <c r="T18" s="160"/>
      <c r="U18" s="161"/>
      <c r="V18" s="161"/>
      <c r="W18" s="161"/>
      <c r="X18" s="161"/>
      <c r="Y18" s="161"/>
      <c r="Z18" s="162"/>
      <c r="BD18" s="164"/>
      <c r="BE18" s="164"/>
      <c r="BF18" s="164"/>
      <c r="BG18" s="164"/>
      <c r="BH18" s="164"/>
      <c r="BJ18" s="164"/>
    </row>
    <row r="19" spans="2:63" s="163" customFormat="1" ht="26.25" customHeight="1">
      <c r="B19" s="153"/>
      <c r="C19" s="154">
        <v>5</v>
      </c>
      <c r="D19" s="154" t="s">
        <v>15</v>
      </c>
      <c r="E19" s="155" t="s">
        <v>475</v>
      </c>
      <c r="F19" s="321" t="s">
        <v>473</v>
      </c>
      <c r="G19" s="322"/>
      <c r="H19" s="322"/>
      <c r="I19" s="322"/>
      <c r="J19" s="156" t="s">
        <v>71</v>
      </c>
      <c r="K19" s="157">
        <v>1</v>
      </c>
      <c r="L19" s="323">
        <v>0</v>
      </c>
      <c r="M19" s="324"/>
      <c r="N19" s="325">
        <f t="shared" si="0"/>
        <v>0</v>
      </c>
      <c r="O19" s="322"/>
      <c r="P19" s="322"/>
      <c r="Q19" s="322"/>
      <c r="R19" s="158"/>
      <c r="S19" s="159"/>
      <c r="T19" s="160" t="s">
        <v>137</v>
      </c>
      <c r="U19" s="161">
        <v>0.083</v>
      </c>
      <c r="V19" s="161">
        <f>$U$19*$K$19</f>
        <v>0.083</v>
      </c>
      <c r="W19" s="161">
        <v>0</v>
      </c>
      <c r="X19" s="161">
        <f>$W$19*$K$19</f>
        <v>0</v>
      </c>
      <c r="Y19" s="161">
        <v>0.00198</v>
      </c>
      <c r="Z19" s="162">
        <f>$Y$19*$K$19</f>
        <v>0.00198</v>
      </c>
      <c r="AQ19" s="163" t="s">
        <v>139</v>
      </c>
      <c r="AS19" s="163" t="s">
        <v>15</v>
      </c>
      <c r="AT19" s="163" t="s">
        <v>138</v>
      </c>
      <c r="AX19" s="163" t="s">
        <v>136</v>
      </c>
      <c r="BD19" s="164">
        <f>IF($T$19="základní",$N$19,0)</f>
        <v>0</v>
      </c>
      <c r="BE19" s="164">
        <f>IF($T$19="snížená",$N$19,0)</f>
        <v>0</v>
      </c>
      <c r="BF19" s="164">
        <f>IF($T$19="zákl. přenesená",$N$19,0)</f>
        <v>0</v>
      </c>
      <c r="BG19" s="164">
        <f>IF($T$19="sníž. přenesená",$N$19,0)</f>
        <v>0</v>
      </c>
      <c r="BH19" s="164">
        <f>IF($T$19="nulová",$N$19,0)</f>
        <v>0</v>
      </c>
      <c r="BI19" s="163" t="s">
        <v>135</v>
      </c>
      <c r="BJ19" s="164">
        <f>ROUND($L$19*$K$19,2)</f>
        <v>0</v>
      </c>
      <c r="BK19" s="163" t="s">
        <v>139</v>
      </c>
    </row>
    <row r="20" spans="2:62" s="152" customFormat="1" ht="30.75" customHeight="1">
      <c r="B20" s="165"/>
      <c r="C20" s="154"/>
      <c r="D20" s="166" t="s">
        <v>117</v>
      </c>
      <c r="N20" s="332">
        <f>SUM(N21:Q27)</f>
        <v>0</v>
      </c>
      <c r="O20" s="333"/>
      <c r="P20" s="333"/>
      <c r="Q20" s="333"/>
      <c r="R20" s="167"/>
      <c r="S20" s="168"/>
      <c r="V20" s="169">
        <f>SUM($V$21:$V$25)</f>
        <v>0.9400000000000001</v>
      </c>
      <c r="X20" s="169">
        <f>SUM($X$21:$X$25)</f>
        <v>0.00114</v>
      </c>
      <c r="Z20" s="170">
        <f>SUM($Z$21:$Z$25)</f>
        <v>0.028820000000000002</v>
      </c>
      <c r="AQ20" s="171" t="s">
        <v>138</v>
      </c>
      <c r="AS20" s="171" t="s">
        <v>10</v>
      </c>
      <c r="AT20" s="171" t="s">
        <v>135</v>
      </c>
      <c r="AX20" s="171" t="s">
        <v>136</v>
      </c>
      <c r="BJ20" s="172">
        <f>SUM($BJ$21:$BJ$25)</f>
        <v>0</v>
      </c>
    </row>
    <row r="21" spans="2:63" s="163" customFormat="1" ht="15.75" customHeight="1">
      <c r="B21" s="153"/>
      <c r="C21" s="154">
        <v>5</v>
      </c>
      <c r="D21" s="154" t="s">
        <v>15</v>
      </c>
      <c r="E21" s="155" t="s">
        <v>341</v>
      </c>
      <c r="F21" s="321" t="s">
        <v>333</v>
      </c>
      <c r="G21" s="322"/>
      <c r="H21" s="322"/>
      <c r="I21" s="322"/>
      <c r="J21" s="156" t="s">
        <v>45</v>
      </c>
      <c r="K21" s="157">
        <v>6</v>
      </c>
      <c r="L21" s="323">
        <v>0</v>
      </c>
      <c r="M21" s="324"/>
      <c r="N21" s="325">
        <f aca="true" t="shared" si="2" ref="N21:N26">L21*K21</f>
        <v>0</v>
      </c>
      <c r="O21" s="322"/>
      <c r="P21" s="322"/>
      <c r="Q21" s="322"/>
      <c r="R21" s="158"/>
      <c r="S21" s="159"/>
      <c r="T21" s="160" t="s">
        <v>137</v>
      </c>
      <c r="U21" s="161">
        <v>0</v>
      </c>
      <c r="V21" s="161">
        <f>$U$21*$K$21</f>
        <v>0</v>
      </c>
      <c r="W21" s="161">
        <v>0</v>
      </c>
      <c r="X21" s="161">
        <f>$W$21*$K$21</f>
        <v>0</v>
      </c>
      <c r="Y21" s="161">
        <v>0</v>
      </c>
      <c r="Z21" s="162">
        <f>$Y$21*$K$21</f>
        <v>0</v>
      </c>
      <c r="AQ21" s="163" t="s">
        <v>139</v>
      </c>
      <c r="AS21" s="163" t="s">
        <v>15</v>
      </c>
      <c r="AT21" s="163" t="s">
        <v>138</v>
      </c>
      <c r="AX21" s="163" t="s">
        <v>136</v>
      </c>
      <c r="BD21" s="164">
        <f>IF($T$21="základní",$N$21,0)</f>
        <v>0</v>
      </c>
      <c r="BE21" s="164">
        <f>IF($T$21="snížená",$N$21,0)</f>
        <v>0</v>
      </c>
      <c r="BF21" s="164">
        <f>IF($T$21="zákl. přenesená",$N$21,0)</f>
        <v>0</v>
      </c>
      <c r="BG21" s="164">
        <f>IF($T$21="sníž. přenesená",$N$21,0)</f>
        <v>0</v>
      </c>
      <c r="BH21" s="164">
        <f>IF($T$21="nulová",$N$21,0)</f>
        <v>0</v>
      </c>
      <c r="BI21" s="163" t="s">
        <v>135</v>
      </c>
      <c r="BJ21" s="164">
        <f>ROUND($L$21*$K$21,2)</f>
        <v>0</v>
      </c>
      <c r="BK21" s="163" t="s">
        <v>139</v>
      </c>
    </row>
    <row r="22" spans="2:63" s="163" customFormat="1" ht="15.75" customHeight="1">
      <c r="B22" s="153"/>
      <c r="C22" s="154">
        <v>6</v>
      </c>
      <c r="D22" s="154" t="s">
        <v>15</v>
      </c>
      <c r="E22" s="155" t="s">
        <v>342</v>
      </c>
      <c r="F22" s="321" t="s">
        <v>334</v>
      </c>
      <c r="G22" s="322"/>
      <c r="H22" s="322"/>
      <c r="I22" s="322"/>
      <c r="J22" s="156" t="s">
        <v>45</v>
      </c>
      <c r="K22" s="157">
        <v>6</v>
      </c>
      <c r="L22" s="323">
        <v>0</v>
      </c>
      <c r="M22" s="324"/>
      <c r="N22" s="325">
        <f t="shared" si="2"/>
        <v>0</v>
      </c>
      <c r="O22" s="322"/>
      <c r="P22" s="322"/>
      <c r="Q22" s="322"/>
      <c r="R22" s="158"/>
      <c r="S22" s="159"/>
      <c r="T22" s="160" t="s">
        <v>137</v>
      </c>
      <c r="U22" s="161">
        <v>0</v>
      </c>
      <c r="V22" s="161">
        <f>$U$22*$K$22</f>
        <v>0</v>
      </c>
      <c r="W22" s="161">
        <v>0</v>
      </c>
      <c r="X22" s="161">
        <f>$W$22*$K$22</f>
        <v>0</v>
      </c>
      <c r="Y22" s="161">
        <v>0</v>
      </c>
      <c r="Z22" s="162">
        <f>$Y$22*$K$22</f>
        <v>0</v>
      </c>
      <c r="AQ22" s="163" t="s">
        <v>139</v>
      </c>
      <c r="AS22" s="163" t="s">
        <v>15</v>
      </c>
      <c r="AT22" s="163" t="s">
        <v>138</v>
      </c>
      <c r="AX22" s="163" t="s">
        <v>136</v>
      </c>
      <c r="BD22" s="164">
        <f>IF($T$22="základní",$N$22,0)</f>
        <v>0</v>
      </c>
      <c r="BE22" s="164">
        <f>IF($T$22="snížená",$N$22,0)</f>
        <v>0</v>
      </c>
      <c r="BF22" s="164">
        <f>IF($T$22="zákl. přenesená",$N$22,0)</f>
        <v>0</v>
      </c>
      <c r="BG22" s="164">
        <f>IF($T$22="sníž. přenesená",$N$22,0)</f>
        <v>0</v>
      </c>
      <c r="BH22" s="164">
        <f>IF($T$22="nulová",$N$22,0)</f>
        <v>0</v>
      </c>
      <c r="BI22" s="163" t="s">
        <v>135</v>
      </c>
      <c r="BJ22" s="164">
        <f>ROUND($L$22*$K$22,2)</f>
        <v>0</v>
      </c>
      <c r="BK22" s="163" t="s">
        <v>139</v>
      </c>
    </row>
    <row r="23" spans="2:63" s="163" customFormat="1" ht="15.75" customHeight="1">
      <c r="B23" s="153"/>
      <c r="C23" s="154">
        <v>7</v>
      </c>
      <c r="D23" s="154" t="s">
        <v>15</v>
      </c>
      <c r="E23" s="155" t="s">
        <v>343</v>
      </c>
      <c r="F23" s="321" t="s">
        <v>335</v>
      </c>
      <c r="G23" s="322"/>
      <c r="H23" s="322"/>
      <c r="I23" s="322"/>
      <c r="J23" s="156" t="s">
        <v>71</v>
      </c>
      <c r="K23" s="157">
        <v>2</v>
      </c>
      <c r="L23" s="323">
        <v>0</v>
      </c>
      <c r="M23" s="324"/>
      <c r="N23" s="325">
        <f t="shared" si="2"/>
        <v>0</v>
      </c>
      <c r="O23" s="322"/>
      <c r="P23" s="322"/>
      <c r="Q23" s="322"/>
      <c r="R23" s="158"/>
      <c r="S23" s="159"/>
      <c r="T23" s="160" t="s">
        <v>137</v>
      </c>
      <c r="U23" s="161">
        <v>0.052</v>
      </c>
      <c r="V23" s="161">
        <f>$U$23*$K$23</f>
        <v>0.104</v>
      </c>
      <c r="W23" s="161">
        <v>0</v>
      </c>
      <c r="X23" s="161">
        <f>$W$23*$K$23</f>
        <v>0</v>
      </c>
      <c r="Y23" s="161">
        <v>0.00028</v>
      </c>
      <c r="Z23" s="162">
        <f>$Y$23*$K$23</f>
        <v>0.00056</v>
      </c>
      <c r="AQ23" s="163" t="s">
        <v>139</v>
      </c>
      <c r="AS23" s="163" t="s">
        <v>15</v>
      </c>
      <c r="AT23" s="163" t="s">
        <v>138</v>
      </c>
      <c r="AX23" s="163" t="s">
        <v>136</v>
      </c>
      <c r="BD23" s="164">
        <f>IF($T$23="základní",$N$23,0)</f>
        <v>0</v>
      </c>
      <c r="BE23" s="164">
        <f>IF($T$23="snížená",$N$23,0)</f>
        <v>0</v>
      </c>
      <c r="BF23" s="164">
        <f>IF($T$23="zákl. přenesená",$N$23,0)</f>
        <v>0</v>
      </c>
      <c r="BG23" s="164">
        <f>IF($T$23="sníž. přenesená",$N$23,0)</f>
        <v>0</v>
      </c>
      <c r="BH23" s="164">
        <f>IF($T$23="nulová",$N$23,0)</f>
        <v>0</v>
      </c>
      <c r="BI23" s="163" t="s">
        <v>135</v>
      </c>
      <c r="BJ23" s="164">
        <f>ROUND($L$23*$K$23,2)</f>
        <v>0</v>
      </c>
      <c r="BK23" s="163" t="s">
        <v>139</v>
      </c>
    </row>
    <row r="24" spans="2:63" s="163" customFormat="1" ht="30" customHeight="1">
      <c r="B24" s="153"/>
      <c r="C24" s="154">
        <v>8</v>
      </c>
      <c r="D24" s="154" t="s">
        <v>15</v>
      </c>
      <c r="E24" s="155" t="s">
        <v>344</v>
      </c>
      <c r="F24" s="321" t="s">
        <v>336</v>
      </c>
      <c r="G24" s="322"/>
      <c r="H24" s="322"/>
      <c r="I24" s="322"/>
      <c r="J24" s="156" t="s">
        <v>71</v>
      </c>
      <c r="K24" s="157">
        <v>1</v>
      </c>
      <c r="L24" s="323">
        <v>0</v>
      </c>
      <c r="M24" s="324"/>
      <c r="N24" s="325">
        <f t="shared" si="2"/>
        <v>0</v>
      </c>
      <c r="O24" s="322"/>
      <c r="P24" s="322"/>
      <c r="Q24" s="322"/>
      <c r="R24" s="158"/>
      <c r="S24" s="159"/>
      <c r="T24" s="160" t="s">
        <v>137</v>
      </c>
      <c r="U24" s="161">
        <v>0.434</v>
      </c>
      <c r="V24" s="161">
        <f>$U$24*$K$24</f>
        <v>0.434</v>
      </c>
      <c r="W24" s="161">
        <v>0</v>
      </c>
      <c r="X24" s="161">
        <f>$W$24*$K$24</f>
        <v>0</v>
      </c>
      <c r="Y24" s="161">
        <v>0.02826</v>
      </c>
      <c r="Z24" s="162">
        <f>$Y$24*$K$24</f>
        <v>0.02826</v>
      </c>
      <c r="AQ24" s="163" t="s">
        <v>139</v>
      </c>
      <c r="AS24" s="163" t="s">
        <v>15</v>
      </c>
      <c r="AT24" s="163" t="s">
        <v>138</v>
      </c>
      <c r="AX24" s="163" t="s">
        <v>136</v>
      </c>
      <c r="BD24" s="164">
        <f>IF($T$24="základní",$N$24,0)</f>
        <v>0</v>
      </c>
      <c r="BE24" s="164">
        <f>IF($T$24="snížená",$N$24,0)</f>
        <v>0</v>
      </c>
      <c r="BF24" s="164">
        <f>IF($T$24="zákl. přenesená",$N$24,0)</f>
        <v>0</v>
      </c>
      <c r="BG24" s="164">
        <f>IF($T$24="sníž. přenesená",$N$24,0)</f>
        <v>0</v>
      </c>
      <c r="BH24" s="164">
        <f>IF($T$24="nulová",$N$24,0)</f>
        <v>0</v>
      </c>
      <c r="BI24" s="163" t="s">
        <v>135</v>
      </c>
      <c r="BJ24" s="164">
        <f>ROUND($L$24*$K$24,2)</f>
        <v>0</v>
      </c>
      <c r="BK24" s="163" t="s">
        <v>139</v>
      </c>
    </row>
    <row r="25" spans="2:63" s="163" customFormat="1" ht="30" customHeight="1">
      <c r="B25" s="153"/>
      <c r="C25" s="154">
        <v>9</v>
      </c>
      <c r="D25" s="154" t="s">
        <v>15</v>
      </c>
      <c r="E25" s="155" t="s">
        <v>345</v>
      </c>
      <c r="F25" s="321" t="s">
        <v>140</v>
      </c>
      <c r="G25" s="322"/>
      <c r="H25" s="322"/>
      <c r="I25" s="322"/>
      <c r="J25" s="156" t="s">
        <v>45</v>
      </c>
      <c r="K25" s="157">
        <v>6</v>
      </c>
      <c r="L25" s="323">
        <v>0</v>
      </c>
      <c r="M25" s="324"/>
      <c r="N25" s="325">
        <f t="shared" si="2"/>
        <v>0</v>
      </c>
      <c r="O25" s="322"/>
      <c r="P25" s="322"/>
      <c r="Q25" s="322"/>
      <c r="R25" s="158"/>
      <c r="S25" s="159"/>
      <c r="T25" s="160" t="s">
        <v>137</v>
      </c>
      <c r="U25" s="161">
        <v>0.067</v>
      </c>
      <c r="V25" s="161">
        <f>$U$25*$K$25</f>
        <v>0.402</v>
      </c>
      <c r="W25" s="161">
        <v>0.00019</v>
      </c>
      <c r="X25" s="161">
        <f>$W$25*$K$25</f>
        <v>0.00114</v>
      </c>
      <c r="Y25" s="161">
        <v>0</v>
      </c>
      <c r="Z25" s="162">
        <f>$Y$25*$K$25</f>
        <v>0</v>
      </c>
      <c r="AQ25" s="163" t="s">
        <v>139</v>
      </c>
      <c r="AS25" s="163" t="s">
        <v>15</v>
      </c>
      <c r="AT25" s="163" t="s">
        <v>138</v>
      </c>
      <c r="AX25" s="163" t="s">
        <v>136</v>
      </c>
      <c r="BD25" s="164">
        <f>IF($T$25="základní",$N$25,0)</f>
        <v>0</v>
      </c>
      <c r="BE25" s="164">
        <f>IF($T$25="snížená",$N$25,0)</f>
        <v>0</v>
      </c>
      <c r="BF25" s="164">
        <f>IF($T$25="zákl. přenesená",$N$25,0)</f>
        <v>0</v>
      </c>
      <c r="BG25" s="164">
        <f>IF($T$25="sníž. přenesená",$N$25,0)</f>
        <v>0</v>
      </c>
      <c r="BH25" s="164">
        <f>IF($T$25="nulová",$N$25,0)</f>
        <v>0</v>
      </c>
      <c r="BI25" s="163" t="s">
        <v>135</v>
      </c>
      <c r="BJ25" s="164">
        <f>ROUND($L$25*$K$25,2)</f>
        <v>0</v>
      </c>
      <c r="BK25" s="163" t="s">
        <v>139</v>
      </c>
    </row>
    <row r="26" spans="2:62" s="163" customFormat="1" ht="30" customHeight="1">
      <c r="B26" s="293"/>
      <c r="C26" s="154">
        <v>10</v>
      </c>
      <c r="D26" s="154" t="s">
        <v>15</v>
      </c>
      <c r="E26" s="155" t="s">
        <v>346</v>
      </c>
      <c r="F26" s="321" t="s">
        <v>229</v>
      </c>
      <c r="G26" s="322"/>
      <c r="H26" s="322"/>
      <c r="I26" s="322"/>
      <c r="J26" s="156" t="s">
        <v>146</v>
      </c>
      <c r="K26" s="157">
        <v>1</v>
      </c>
      <c r="L26" s="323">
        <v>0</v>
      </c>
      <c r="M26" s="324"/>
      <c r="N26" s="325">
        <f t="shared" si="2"/>
        <v>0</v>
      </c>
      <c r="O26" s="322"/>
      <c r="P26" s="322"/>
      <c r="Q26" s="322"/>
      <c r="R26" s="294"/>
      <c r="S26" s="173"/>
      <c r="T26" s="160"/>
      <c r="U26" s="161"/>
      <c r="V26" s="161"/>
      <c r="W26" s="161"/>
      <c r="X26" s="161"/>
      <c r="Y26" s="161"/>
      <c r="Z26" s="162"/>
      <c r="BD26" s="164"/>
      <c r="BE26" s="164"/>
      <c r="BF26" s="164"/>
      <c r="BG26" s="164"/>
      <c r="BH26" s="164"/>
      <c r="BJ26" s="164"/>
    </row>
    <row r="27" spans="2:62" s="163" customFormat="1" ht="30" customHeight="1">
      <c r="B27" s="153"/>
      <c r="C27" s="154">
        <v>11</v>
      </c>
      <c r="D27" s="154" t="s">
        <v>15</v>
      </c>
      <c r="E27" s="155" t="s">
        <v>476</v>
      </c>
      <c r="F27" s="321" t="s">
        <v>474</v>
      </c>
      <c r="G27" s="322"/>
      <c r="H27" s="322"/>
      <c r="I27" s="322"/>
      <c r="J27" s="156" t="s">
        <v>71</v>
      </c>
      <c r="K27" s="157">
        <v>3</v>
      </c>
      <c r="L27" s="323">
        <v>0</v>
      </c>
      <c r="M27" s="324"/>
      <c r="N27" s="325">
        <f aca="true" t="shared" si="3" ref="N27">L27*K27</f>
        <v>0</v>
      </c>
      <c r="O27" s="322"/>
      <c r="P27" s="322"/>
      <c r="Q27" s="322"/>
      <c r="R27" s="158"/>
      <c r="S27" s="173"/>
      <c r="T27" s="160"/>
      <c r="U27" s="161"/>
      <c r="V27" s="161"/>
      <c r="W27" s="161"/>
      <c r="X27" s="161"/>
      <c r="Y27" s="161"/>
      <c r="Z27" s="162"/>
      <c r="BD27" s="164"/>
      <c r="BE27" s="164"/>
      <c r="BF27" s="164"/>
      <c r="BG27" s="164"/>
      <c r="BH27" s="164"/>
      <c r="BJ27" s="164"/>
    </row>
    <row r="28" spans="2:18" s="126" customFormat="1" ht="7.5" customHeight="1"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6"/>
    </row>
    <row r="29" s="177" customFormat="1" ht="14.25" customHeight="1"/>
  </sheetData>
  <sheetProtection password="CF70" sheet="1" objects="1" scenarios="1"/>
  <mergeCells count="48">
    <mergeCell ref="F23:I23"/>
    <mergeCell ref="L23:M23"/>
    <mergeCell ref="N23:Q23"/>
    <mergeCell ref="F27:I27"/>
    <mergeCell ref="L27:M27"/>
    <mergeCell ref="N27:Q27"/>
    <mergeCell ref="F24:I24"/>
    <mergeCell ref="L24:M24"/>
    <mergeCell ref="N24:Q24"/>
    <mergeCell ref="F25:I25"/>
    <mergeCell ref="L25:M25"/>
    <mergeCell ref="N25:Q25"/>
    <mergeCell ref="F26:I26"/>
    <mergeCell ref="L26:M26"/>
    <mergeCell ref="N26:Q26"/>
    <mergeCell ref="N20:Q20"/>
    <mergeCell ref="F21:I21"/>
    <mergeCell ref="L21:M21"/>
    <mergeCell ref="N21:Q21"/>
    <mergeCell ref="F22:I22"/>
    <mergeCell ref="L22:M22"/>
    <mergeCell ref="N22:Q22"/>
    <mergeCell ref="F17:I17"/>
    <mergeCell ref="L17:M17"/>
    <mergeCell ref="N17:Q17"/>
    <mergeCell ref="F19:I19"/>
    <mergeCell ref="L19:M19"/>
    <mergeCell ref="N19:Q19"/>
    <mergeCell ref="F18:I18"/>
    <mergeCell ref="L18:M18"/>
    <mergeCell ref="N18:Q18"/>
    <mergeCell ref="F15:I15"/>
    <mergeCell ref="L15:M15"/>
    <mergeCell ref="N15:Q15"/>
    <mergeCell ref="F16:I16"/>
    <mergeCell ref="L16:M16"/>
    <mergeCell ref="N16:Q16"/>
    <mergeCell ref="F12:I12"/>
    <mergeCell ref="L12:M12"/>
    <mergeCell ref="N12:Q12"/>
    <mergeCell ref="N13:Q13"/>
    <mergeCell ref="N14:Q14"/>
    <mergeCell ref="C3:Q3"/>
    <mergeCell ref="F5:P5"/>
    <mergeCell ref="M7:P7"/>
    <mergeCell ref="M9:Q9"/>
    <mergeCell ref="M10:Q10"/>
    <mergeCell ref="F10:I10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K24"/>
  <sheetViews>
    <sheetView workbookViewId="0" topLeftCell="A1">
      <selection activeCell="F10" sqref="F10:I10"/>
    </sheetView>
  </sheetViews>
  <sheetFormatPr defaultColWidth="9.00390625" defaultRowHeight="15"/>
  <cols>
    <col min="1" max="1" width="7.140625" style="177" customWidth="1"/>
    <col min="2" max="2" width="1.421875" style="177" customWidth="1"/>
    <col min="3" max="3" width="3.57421875" style="177" customWidth="1"/>
    <col min="4" max="4" width="3.7109375" style="177" customWidth="1"/>
    <col min="5" max="5" width="14.7109375" style="177" customWidth="1"/>
    <col min="6" max="7" width="9.57421875" style="177" customWidth="1"/>
    <col min="8" max="8" width="10.7109375" style="177" customWidth="1"/>
    <col min="9" max="9" width="14.28125" style="177" customWidth="1"/>
    <col min="10" max="10" width="4.421875" style="177" customWidth="1"/>
    <col min="11" max="11" width="9.8515625" style="177" customWidth="1"/>
    <col min="12" max="12" width="10.28125" style="177" customWidth="1"/>
    <col min="13" max="14" width="5.140625" style="177" customWidth="1"/>
    <col min="15" max="15" width="1.7109375" style="177" customWidth="1"/>
    <col min="16" max="16" width="10.7109375" style="177" customWidth="1"/>
    <col min="17" max="17" width="3.57421875" style="177" customWidth="1"/>
    <col min="18" max="18" width="1.421875" style="177" customWidth="1"/>
    <col min="19" max="19" width="25.421875" style="177" hidden="1" customWidth="1"/>
    <col min="20" max="20" width="14.00390625" style="177" hidden="1" customWidth="1"/>
    <col min="21" max="21" width="10.57421875" style="177" hidden="1" customWidth="1"/>
    <col min="22" max="22" width="14.00390625" style="177" hidden="1" customWidth="1"/>
    <col min="23" max="23" width="10.421875" style="177" hidden="1" customWidth="1"/>
    <col min="24" max="24" width="12.8515625" style="177" hidden="1" customWidth="1"/>
    <col min="25" max="25" width="9.421875" style="177" hidden="1" customWidth="1"/>
    <col min="26" max="26" width="12.8515625" style="177" hidden="1" customWidth="1"/>
    <col min="27" max="27" width="11.00390625" style="177" customWidth="1"/>
    <col min="28" max="28" width="9.421875" style="177" customWidth="1"/>
    <col min="29" max="29" width="12.8515625" style="177" customWidth="1"/>
    <col min="30" max="30" width="14.00390625" style="177" customWidth="1"/>
    <col min="31" max="42" width="9.00390625" style="178" customWidth="1"/>
    <col min="43" max="63" width="9.00390625" style="177" hidden="1" customWidth="1"/>
    <col min="64" max="16384" width="9.00390625" style="178" customWidth="1"/>
  </cols>
  <sheetData>
    <row r="2" spans="2:18" s="126" customFormat="1" ht="7.5" customHeight="1"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1"/>
    </row>
    <row r="3" spans="2:18" s="126" customFormat="1" ht="37.5" customHeight="1">
      <c r="B3" s="182"/>
      <c r="C3" s="301" t="s">
        <v>251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183"/>
    </row>
    <row r="4" spans="2:18" s="126" customFormat="1" ht="7.5" customHeight="1">
      <c r="B4" s="18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83"/>
    </row>
    <row r="5" spans="2:18" s="126" customFormat="1" ht="37.5" customHeight="1">
      <c r="B5" s="182"/>
      <c r="C5" s="62" t="s">
        <v>107</v>
      </c>
      <c r="D5" s="61"/>
      <c r="E5" s="61"/>
      <c r="F5" s="302" t="s">
        <v>170</v>
      </c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61"/>
      <c r="R5" s="183"/>
    </row>
    <row r="6" spans="2:18" s="126" customFormat="1" ht="7.5" customHeight="1">
      <c r="B6" s="182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183"/>
    </row>
    <row r="7" spans="2:18" s="126" customFormat="1" ht="18.75" customHeight="1">
      <c r="B7" s="182"/>
      <c r="C7" s="63" t="s">
        <v>108</v>
      </c>
      <c r="D7" s="61"/>
      <c r="E7" s="61"/>
      <c r="F7" s="55" t="s">
        <v>257</v>
      </c>
      <c r="G7" s="61"/>
      <c r="H7" s="61"/>
      <c r="I7" s="61"/>
      <c r="J7" s="61"/>
      <c r="K7" s="63" t="s">
        <v>109</v>
      </c>
      <c r="L7" s="61"/>
      <c r="M7" s="297" t="s">
        <v>258</v>
      </c>
      <c r="N7" s="297"/>
      <c r="O7" s="297"/>
      <c r="P7" s="297"/>
      <c r="Q7" s="61"/>
      <c r="R7" s="183"/>
    </row>
    <row r="8" spans="2:18" s="126" customFormat="1" ht="7.5" customHeight="1">
      <c r="B8" s="18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83"/>
    </row>
    <row r="9" spans="2:18" s="126" customFormat="1" ht="15.75" customHeight="1">
      <c r="B9" s="182"/>
      <c r="C9" s="63" t="s">
        <v>110</v>
      </c>
      <c r="D9" s="61"/>
      <c r="E9" s="61"/>
      <c r="F9" s="184" t="s">
        <v>111</v>
      </c>
      <c r="G9" s="61"/>
      <c r="H9" s="61"/>
      <c r="I9" s="61"/>
      <c r="J9" s="61"/>
      <c r="K9" s="63" t="s">
        <v>112</v>
      </c>
      <c r="L9" s="61"/>
      <c r="M9" s="299" t="s">
        <v>113</v>
      </c>
      <c r="N9" s="334"/>
      <c r="O9" s="334"/>
      <c r="P9" s="334"/>
      <c r="Q9" s="334"/>
      <c r="R9" s="183"/>
    </row>
    <row r="10" spans="2:18" s="126" customFormat="1" ht="15" customHeight="1">
      <c r="B10" s="182"/>
      <c r="C10" s="63" t="s">
        <v>114</v>
      </c>
      <c r="D10" s="61"/>
      <c r="E10" s="61"/>
      <c r="F10" s="339"/>
      <c r="G10" s="339"/>
      <c r="H10" s="339"/>
      <c r="I10" s="339"/>
      <c r="J10" s="61"/>
      <c r="K10" s="63" t="s">
        <v>115</v>
      </c>
      <c r="L10" s="61"/>
      <c r="M10" s="299"/>
      <c r="N10" s="334"/>
      <c r="O10" s="334"/>
      <c r="P10" s="334"/>
      <c r="Q10" s="334"/>
      <c r="R10" s="183"/>
    </row>
    <row r="11" spans="2:18" s="126" customFormat="1" ht="11.25" customHeight="1">
      <c r="B11" s="18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83"/>
    </row>
    <row r="12" spans="2:26" s="189" customFormat="1" ht="30" customHeight="1">
      <c r="B12" s="185"/>
      <c r="C12" s="186" t="s">
        <v>123</v>
      </c>
      <c r="D12" s="186" t="s">
        <v>124</v>
      </c>
      <c r="E12" s="186" t="s">
        <v>125</v>
      </c>
      <c r="F12" s="337" t="s">
        <v>4</v>
      </c>
      <c r="G12" s="338"/>
      <c r="H12" s="338"/>
      <c r="I12" s="338"/>
      <c r="J12" s="186" t="s">
        <v>5</v>
      </c>
      <c r="K12" s="186" t="s">
        <v>6</v>
      </c>
      <c r="L12" s="337" t="s">
        <v>126</v>
      </c>
      <c r="M12" s="338"/>
      <c r="N12" s="337" t="s">
        <v>127</v>
      </c>
      <c r="O12" s="338"/>
      <c r="P12" s="338"/>
      <c r="Q12" s="338"/>
      <c r="R12" s="183"/>
      <c r="S12" s="187" t="s">
        <v>128</v>
      </c>
      <c r="T12" s="187" t="s">
        <v>122</v>
      </c>
      <c r="U12" s="187" t="s">
        <v>129</v>
      </c>
      <c r="V12" s="187" t="s">
        <v>130</v>
      </c>
      <c r="W12" s="187" t="s">
        <v>131</v>
      </c>
      <c r="X12" s="187" t="s">
        <v>132</v>
      </c>
      <c r="Y12" s="187" t="s">
        <v>133</v>
      </c>
      <c r="Z12" s="188" t="s">
        <v>134</v>
      </c>
    </row>
    <row r="13" spans="2:26" s="189" customFormat="1" ht="30" customHeight="1">
      <c r="B13" s="185"/>
      <c r="C13" s="190"/>
      <c r="D13" s="191" t="s">
        <v>252</v>
      </c>
      <c r="E13" s="192"/>
      <c r="F13" s="192"/>
      <c r="G13" s="192"/>
      <c r="H13" s="192"/>
      <c r="I13" s="192"/>
      <c r="J13" s="192"/>
      <c r="K13" s="192"/>
      <c r="L13" s="192"/>
      <c r="M13" s="192"/>
      <c r="N13" s="335">
        <f>N14+N20</f>
        <v>0</v>
      </c>
      <c r="O13" s="336"/>
      <c r="P13" s="336"/>
      <c r="Q13" s="336"/>
      <c r="R13" s="183"/>
      <c r="S13" s="193"/>
      <c r="T13" s="193"/>
      <c r="U13" s="193"/>
      <c r="V13" s="193"/>
      <c r="W13" s="193"/>
      <c r="X13" s="193"/>
      <c r="Y13" s="193"/>
      <c r="Z13" s="194"/>
    </row>
    <row r="14" spans="2:62" s="152" customFormat="1" ht="30.75" customHeight="1">
      <c r="B14" s="195"/>
      <c r="C14" s="196"/>
      <c r="D14" s="197" t="s">
        <v>118</v>
      </c>
      <c r="E14" s="196"/>
      <c r="F14" s="196"/>
      <c r="G14" s="196"/>
      <c r="H14" s="196"/>
      <c r="I14" s="196"/>
      <c r="J14" s="196"/>
      <c r="K14" s="196"/>
      <c r="L14" s="196"/>
      <c r="M14" s="196"/>
      <c r="N14" s="340">
        <f>SUM(N15:Q17)</f>
        <v>0</v>
      </c>
      <c r="O14" s="341"/>
      <c r="P14" s="341"/>
      <c r="Q14" s="341"/>
      <c r="R14" s="183"/>
      <c r="S14" s="198"/>
      <c r="V14" s="169">
        <f>SUM($V$15:$V$17)</f>
        <v>0.584</v>
      </c>
      <c r="X14" s="169">
        <f>SUM($X$15:$X$17)</f>
        <v>0.00024000000000000003</v>
      </c>
      <c r="Z14" s="170">
        <f>SUM($Z$15:$Z$17)</f>
        <v>0.041</v>
      </c>
      <c r="AQ14" s="171" t="s">
        <v>138</v>
      </c>
      <c r="AS14" s="171" t="s">
        <v>10</v>
      </c>
      <c r="AT14" s="171" t="s">
        <v>135</v>
      </c>
      <c r="AX14" s="171" t="s">
        <v>136</v>
      </c>
      <c r="BJ14" s="172">
        <f>SUM($BJ$15:$BJ$17)</f>
        <v>0</v>
      </c>
    </row>
    <row r="15" spans="2:63" s="163" customFormat="1" ht="31.5" customHeight="1">
      <c r="B15" s="199"/>
      <c r="C15" s="200">
        <v>1</v>
      </c>
      <c r="D15" s="200" t="s">
        <v>15</v>
      </c>
      <c r="E15" s="201" t="s">
        <v>143</v>
      </c>
      <c r="F15" s="342" t="s">
        <v>247</v>
      </c>
      <c r="G15" s="343"/>
      <c r="H15" s="343"/>
      <c r="I15" s="343"/>
      <c r="J15" s="202" t="s">
        <v>146</v>
      </c>
      <c r="K15" s="203">
        <v>1</v>
      </c>
      <c r="L15" s="344">
        <v>0</v>
      </c>
      <c r="M15" s="345"/>
      <c r="N15" s="346">
        <f aca="true" t="shared" si="0" ref="N15:N17">L15*K15</f>
        <v>0</v>
      </c>
      <c r="O15" s="343"/>
      <c r="P15" s="343"/>
      <c r="Q15" s="343"/>
      <c r="R15" s="183"/>
      <c r="S15" s="204"/>
      <c r="T15" s="160" t="s">
        <v>137</v>
      </c>
      <c r="U15" s="161">
        <v>0</v>
      </c>
      <c r="V15" s="161">
        <f>$U$15*$K$15</f>
        <v>0</v>
      </c>
      <c r="W15" s="161">
        <v>0</v>
      </c>
      <c r="X15" s="161">
        <f>$W$15*$K$15</f>
        <v>0</v>
      </c>
      <c r="Y15" s="161">
        <v>0</v>
      </c>
      <c r="Z15" s="162">
        <f>$Y$15*$K$15</f>
        <v>0</v>
      </c>
      <c r="AQ15" s="163" t="s">
        <v>139</v>
      </c>
      <c r="AS15" s="163" t="s">
        <v>15</v>
      </c>
      <c r="AT15" s="163" t="s">
        <v>138</v>
      </c>
      <c r="AX15" s="163" t="s">
        <v>136</v>
      </c>
      <c r="BD15" s="164">
        <f>IF($T$15="základní",$N$15,0)</f>
        <v>0</v>
      </c>
      <c r="BE15" s="164">
        <f>IF($T$15="snížená",$N$15,0)</f>
        <v>0</v>
      </c>
      <c r="BF15" s="164">
        <f>IF($T$15="zákl. přenesená",$N$15,0)</f>
        <v>0</v>
      </c>
      <c r="BG15" s="164">
        <f>IF($T$15="sníž. přenesená",$N$15,0)</f>
        <v>0</v>
      </c>
      <c r="BH15" s="164">
        <f>IF($T$15="nulová",$N$15,0)</f>
        <v>0</v>
      </c>
      <c r="BI15" s="163" t="s">
        <v>135</v>
      </c>
      <c r="BJ15" s="164">
        <f>ROUND($L$15*$K$15,2)</f>
        <v>0</v>
      </c>
      <c r="BK15" s="163" t="s">
        <v>139</v>
      </c>
    </row>
    <row r="16" spans="2:63" s="163" customFormat="1" ht="27" customHeight="1">
      <c r="B16" s="199"/>
      <c r="C16" s="200">
        <v>2</v>
      </c>
      <c r="D16" s="200" t="s">
        <v>15</v>
      </c>
      <c r="E16" s="201" t="s">
        <v>232</v>
      </c>
      <c r="F16" s="342" t="s">
        <v>144</v>
      </c>
      <c r="G16" s="343"/>
      <c r="H16" s="343"/>
      <c r="I16" s="343"/>
      <c r="J16" s="202" t="s">
        <v>45</v>
      </c>
      <c r="K16" s="203">
        <v>4</v>
      </c>
      <c r="L16" s="344">
        <v>0</v>
      </c>
      <c r="M16" s="345"/>
      <c r="N16" s="346">
        <f t="shared" si="0"/>
        <v>0</v>
      </c>
      <c r="O16" s="343"/>
      <c r="P16" s="343"/>
      <c r="Q16" s="343"/>
      <c r="R16" s="183"/>
      <c r="S16" s="204"/>
      <c r="T16" s="160" t="s">
        <v>137</v>
      </c>
      <c r="U16" s="161">
        <v>0.053</v>
      </c>
      <c r="V16" s="161">
        <f>$U$16*$K$16</f>
        <v>0.212</v>
      </c>
      <c r="W16" s="161">
        <v>2E-05</v>
      </c>
      <c r="X16" s="161">
        <f>$W$16*$K$16</f>
        <v>8E-05</v>
      </c>
      <c r="Y16" s="161">
        <v>0.0032</v>
      </c>
      <c r="Z16" s="162">
        <f>$Y$16*$K$16</f>
        <v>0.0128</v>
      </c>
      <c r="AQ16" s="163" t="s">
        <v>139</v>
      </c>
      <c r="AS16" s="163" t="s">
        <v>15</v>
      </c>
      <c r="AT16" s="163" t="s">
        <v>138</v>
      </c>
      <c r="AX16" s="163" t="s">
        <v>136</v>
      </c>
      <c r="BD16" s="164">
        <f>IF($T$16="základní",$N$16,0)</f>
        <v>0</v>
      </c>
      <c r="BE16" s="164">
        <f>IF($T$16="snížená",$N$16,0)</f>
        <v>0</v>
      </c>
      <c r="BF16" s="164">
        <f>IF($T$16="zákl. přenesená",$N$16,0)</f>
        <v>0</v>
      </c>
      <c r="BG16" s="164">
        <f>IF($T$16="sníž. přenesená",$N$16,0)</f>
        <v>0</v>
      </c>
      <c r="BH16" s="164">
        <f>IF($T$16="nulová",$N$16,0)</f>
        <v>0</v>
      </c>
      <c r="BI16" s="163" t="s">
        <v>135</v>
      </c>
      <c r="BJ16" s="164">
        <f>ROUND($L$16*$K$16,2)</f>
        <v>0</v>
      </c>
      <c r="BK16" s="163" t="s">
        <v>139</v>
      </c>
    </row>
    <row r="17" spans="2:63" s="163" customFormat="1" ht="15.75" customHeight="1">
      <c r="B17" s="199"/>
      <c r="C17" s="200">
        <v>3</v>
      </c>
      <c r="D17" s="200" t="s">
        <v>15</v>
      </c>
      <c r="E17" s="201" t="s">
        <v>233</v>
      </c>
      <c r="F17" s="342" t="s">
        <v>145</v>
      </c>
      <c r="G17" s="343"/>
      <c r="H17" s="343"/>
      <c r="I17" s="343"/>
      <c r="J17" s="202" t="s">
        <v>71</v>
      </c>
      <c r="K17" s="203">
        <v>4</v>
      </c>
      <c r="L17" s="344">
        <v>0</v>
      </c>
      <c r="M17" s="345"/>
      <c r="N17" s="346">
        <f t="shared" si="0"/>
        <v>0</v>
      </c>
      <c r="O17" s="343"/>
      <c r="P17" s="343"/>
      <c r="Q17" s="343"/>
      <c r="R17" s="183"/>
      <c r="S17" s="204"/>
      <c r="T17" s="160" t="s">
        <v>137</v>
      </c>
      <c r="U17" s="161">
        <v>0.093</v>
      </c>
      <c r="V17" s="161">
        <f>$U$17*$K$17</f>
        <v>0.372</v>
      </c>
      <c r="W17" s="161">
        <v>4E-05</v>
      </c>
      <c r="X17" s="161">
        <f>$W$17*$K$17</f>
        <v>0.00016</v>
      </c>
      <c r="Y17" s="161">
        <v>0.00705</v>
      </c>
      <c r="Z17" s="162">
        <f>$Y$17*$K$17</f>
        <v>0.0282</v>
      </c>
      <c r="AQ17" s="163" t="s">
        <v>139</v>
      </c>
      <c r="AS17" s="163" t="s">
        <v>15</v>
      </c>
      <c r="AT17" s="163" t="s">
        <v>138</v>
      </c>
      <c r="AX17" s="163" t="s">
        <v>136</v>
      </c>
      <c r="BD17" s="164">
        <f>IF($T$17="základní",$N$17,0)</f>
        <v>0</v>
      </c>
      <c r="BE17" s="164">
        <f>IF($T$17="snížená",$N$17,0)</f>
        <v>0</v>
      </c>
      <c r="BF17" s="164">
        <f>IF($T$17="zákl. přenesená",$N$17,0)</f>
        <v>0</v>
      </c>
      <c r="BG17" s="164">
        <f>IF($T$17="sníž. přenesená",$N$17,0)</f>
        <v>0</v>
      </c>
      <c r="BH17" s="164">
        <f>IF($T$17="nulová",$N$17,0)</f>
        <v>0</v>
      </c>
      <c r="BI17" s="163" t="s">
        <v>135</v>
      </c>
      <c r="BJ17" s="164">
        <f>ROUND($L$17*$K$17,2)</f>
        <v>0</v>
      </c>
      <c r="BK17" s="163" t="s">
        <v>139</v>
      </c>
    </row>
    <row r="18" spans="2:62" s="152" customFormat="1" ht="30.75" customHeight="1">
      <c r="B18" s="195"/>
      <c r="C18" s="196"/>
      <c r="D18" s="197" t="s">
        <v>119</v>
      </c>
      <c r="E18" s="196"/>
      <c r="F18" s="196"/>
      <c r="G18" s="196"/>
      <c r="H18" s="196"/>
      <c r="I18" s="196"/>
      <c r="J18" s="196"/>
      <c r="K18" s="196"/>
      <c r="L18" s="196"/>
      <c r="M18" s="196"/>
      <c r="N18" s="340"/>
      <c r="O18" s="341"/>
      <c r="P18" s="341"/>
      <c r="Q18" s="341"/>
      <c r="R18" s="183"/>
      <c r="S18" s="198"/>
      <c r="V18" s="169">
        <f>$V$19</f>
        <v>0</v>
      </c>
      <c r="X18" s="169">
        <f>$X$19</f>
        <v>0</v>
      </c>
      <c r="Z18" s="170">
        <f>$Z$19</f>
        <v>0</v>
      </c>
      <c r="AQ18" s="171" t="s">
        <v>138</v>
      </c>
      <c r="AS18" s="171" t="s">
        <v>10</v>
      </c>
      <c r="AT18" s="171" t="s">
        <v>135</v>
      </c>
      <c r="AX18" s="171" t="s">
        <v>136</v>
      </c>
      <c r="BJ18" s="172">
        <f>$BJ$19</f>
        <v>0</v>
      </c>
    </row>
    <row r="19" spans="2:63" s="163" customFormat="1" ht="27" customHeight="1">
      <c r="B19" s="199"/>
      <c r="C19" s="200">
        <v>4</v>
      </c>
      <c r="D19" s="200" t="s">
        <v>15</v>
      </c>
      <c r="E19" s="201"/>
      <c r="F19" s="342" t="s">
        <v>248</v>
      </c>
      <c r="G19" s="343"/>
      <c r="H19" s="343"/>
      <c r="I19" s="343"/>
      <c r="J19" s="202"/>
      <c r="K19" s="203"/>
      <c r="L19" s="346"/>
      <c r="M19" s="343"/>
      <c r="N19" s="346"/>
      <c r="O19" s="343"/>
      <c r="P19" s="343"/>
      <c r="Q19" s="343"/>
      <c r="R19" s="183"/>
      <c r="S19" s="204"/>
      <c r="T19" s="160" t="s">
        <v>137</v>
      </c>
      <c r="U19" s="161">
        <v>0.34</v>
      </c>
      <c r="V19" s="161">
        <f>$U$19*$K$19</f>
        <v>0</v>
      </c>
      <c r="W19" s="161">
        <v>0.0012</v>
      </c>
      <c r="X19" s="161">
        <f>$W$19*$K$19</f>
        <v>0</v>
      </c>
      <c r="Y19" s="161">
        <v>0</v>
      </c>
      <c r="Z19" s="162">
        <f>$Y$19*$K$19</f>
        <v>0</v>
      </c>
      <c r="AQ19" s="163" t="s">
        <v>139</v>
      </c>
      <c r="AS19" s="163" t="s">
        <v>15</v>
      </c>
      <c r="AT19" s="163" t="s">
        <v>138</v>
      </c>
      <c r="AX19" s="163" t="s">
        <v>136</v>
      </c>
      <c r="BD19" s="164">
        <f>IF($T$19="základní",$N$19,0)</f>
        <v>0</v>
      </c>
      <c r="BE19" s="164">
        <f>IF($T$19="snížená",$N$19,0)</f>
        <v>0</v>
      </c>
      <c r="BF19" s="164">
        <f>IF($T$19="zákl. přenesená",$N$19,0)</f>
        <v>0</v>
      </c>
      <c r="BG19" s="164">
        <f>IF($T$19="sníž. přenesená",$N$19,0)</f>
        <v>0</v>
      </c>
      <c r="BH19" s="164">
        <f>IF($T$19="nulová",$N$19,0)</f>
        <v>0</v>
      </c>
      <c r="BI19" s="163" t="s">
        <v>135</v>
      </c>
      <c r="BJ19" s="164">
        <f>ROUND($L$19*$K$19,2)</f>
        <v>0</v>
      </c>
      <c r="BK19" s="163" t="s">
        <v>139</v>
      </c>
    </row>
    <row r="20" spans="2:62" s="152" customFormat="1" ht="30.75" customHeight="1">
      <c r="B20" s="195"/>
      <c r="C20" s="196"/>
      <c r="D20" s="197" t="s">
        <v>120</v>
      </c>
      <c r="E20" s="196"/>
      <c r="F20" s="196"/>
      <c r="G20" s="196"/>
      <c r="H20" s="196"/>
      <c r="I20" s="196"/>
      <c r="J20" s="196"/>
      <c r="K20" s="196"/>
      <c r="L20" s="196"/>
      <c r="M20" s="196"/>
      <c r="N20" s="340">
        <f>SUM(N21:Q23)</f>
        <v>0</v>
      </c>
      <c r="O20" s="340"/>
      <c r="P20" s="340"/>
      <c r="Q20" s="340"/>
      <c r="R20" s="183"/>
      <c r="S20" s="198"/>
      <c r="V20" s="169">
        <f>$V$22</f>
        <v>0.082</v>
      </c>
      <c r="X20" s="169">
        <f>$X$22</f>
        <v>0</v>
      </c>
      <c r="Z20" s="170">
        <f>$Z$22</f>
        <v>0.01057</v>
      </c>
      <c r="AQ20" s="171" t="s">
        <v>138</v>
      </c>
      <c r="AS20" s="171" t="s">
        <v>10</v>
      </c>
      <c r="AT20" s="171" t="s">
        <v>135</v>
      </c>
      <c r="AX20" s="171" t="s">
        <v>136</v>
      </c>
      <c r="BJ20" s="172">
        <f>$BJ$22</f>
        <v>0</v>
      </c>
    </row>
    <row r="21" spans="2:63" s="163" customFormat="1" ht="27" customHeight="1">
      <c r="B21" s="199"/>
      <c r="C21" s="200">
        <v>5</v>
      </c>
      <c r="D21" s="200" t="s">
        <v>15</v>
      </c>
      <c r="E21" s="201" t="s">
        <v>183</v>
      </c>
      <c r="F21" s="342" t="s">
        <v>249</v>
      </c>
      <c r="G21" s="343"/>
      <c r="H21" s="343"/>
      <c r="I21" s="343"/>
      <c r="J21" s="202" t="s">
        <v>25</v>
      </c>
      <c r="K21" s="203">
        <v>2</v>
      </c>
      <c r="L21" s="344">
        <v>0</v>
      </c>
      <c r="M21" s="345"/>
      <c r="N21" s="346">
        <f>+L21*K21</f>
        <v>0</v>
      </c>
      <c r="O21" s="343"/>
      <c r="P21" s="343"/>
      <c r="Q21" s="343"/>
      <c r="R21" s="183"/>
      <c r="S21" s="204"/>
      <c r="T21" s="160" t="s">
        <v>137</v>
      </c>
      <c r="U21" s="161">
        <v>0.082</v>
      </c>
      <c r="V21" s="161">
        <f>$U$22*$K$22</f>
        <v>0.082</v>
      </c>
      <c r="W21" s="161">
        <v>0</v>
      </c>
      <c r="X21" s="161">
        <f>$W$22*$K$22</f>
        <v>0</v>
      </c>
      <c r="Y21" s="161">
        <v>0.01057</v>
      </c>
      <c r="Z21" s="162">
        <f>$Y$22*$K$22</f>
        <v>0.01057</v>
      </c>
      <c r="AQ21" s="163" t="s">
        <v>139</v>
      </c>
      <c r="AS21" s="163" t="s">
        <v>15</v>
      </c>
      <c r="AT21" s="163" t="s">
        <v>138</v>
      </c>
      <c r="AX21" s="163" t="s">
        <v>136</v>
      </c>
      <c r="BD21" s="164">
        <f>IF($T$22="základní",$N$22,0)</f>
        <v>0</v>
      </c>
      <c r="BE21" s="164">
        <f>IF($T$22="snížená",$N$22,0)</f>
        <v>0</v>
      </c>
      <c r="BF21" s="164">
        <f>IF($T$22="zákl. přenesená",$N$22,0)</f>
        <v>0</v>
      </c>
      <c r="BG21" s="164">
        <f>IF($T$22="sníž. přenesená",$N$22,0)</f>
        <v>0</v>
      </c>
      <c r="BH21" s="164">
        <f>IF($T$22="nulová",$N$22,0)</f>
        <v>0</v>
      </c>
      <c r="BI21" s="163" t="s">
        <v>135</v>
      </c>
      <c r="BJ21" s="164">
        <f>ROUND($L$22*$K$22,2)</f>
        <v>0</v>
      </c>
      <c r="BK21" s="163" t="s">
        <v>139</v>
      </c>
    </row>
    <row r="22" spans="2:63" s="163" customFormat="1" ht="42.75" customHeight="1">
      <c r="B22" s="199"/>
      <c r="C22" s="200">
        <v>6</v>
      </c>
      <c r="D22" s="200" t="s">
        <v>15</v>
      </c>
      <c r="E22" s="201" t="s">
        <v>231</v>
      </c>
      <c r="F22" s="342" t="s">
        <v>250</v>
      </c>
      <c r="G22" s="343"/>
      <c r="H22" s="343"/>
      <c r="I22" s="343"/>
      <c r="J22" s="202" t="s">
        <v>146</v>
      </c>
      <c r="K22" s="203">
        <v>1</v>
      </c>
      <c r="L22" s="344">
        <v>0</v>
      </c>
      <c r="M22" s="345"/>
      <c r="N22" s="346">
        <f>+L22*K22</f>
        <v>0</v>
      </c>
      <c r="O22" s="343"/>
      <c r="P22" s="343"/>
      <c r="Q22" s="343"/>
      <c r="R22" s="183"/>
      <c r="S22" s="204"/>
      <c r="T22" s="160" t="s">
        <v>137</v>
      </c>
      <c r="U22" s="161">
        <v>0.082</v>
      </c>
      <c r="V22" s="161">
        <f>$U$22*$K$22</f>
        <v>0.082</v>
      </c>
      <c r="W22" s="161">
        <v>0</v>
      </c>
      <c r="X22" s="161">
        <f>$W$22*$K$22</f>
        <v>0</v>
      </c>
      <c r="Y22" s="161">
        <v>0.01057</v>
      </c>
      <c r="Z22" s="162">
        <f>$Y$22*$K$22</f>
        <v>0.01057</v>
      </c>
      <c r="AQ22" s="163" t="s">
        <v>139</v>
      </c>
      <c r="AS22" s="163" t="s">
        <v>15</v>
      </c>
      <c r="AT22" s="163" t="s">
        <v>138</v>
      </c>
      <c r="AX22" s="163" t="s">
        <v>136</v>
      </c>
      <c r="BD22" s="164">
        <f>IF($T$22="základní",$N$22,0)</f>
        <v>0</v>
      </c>
      <c r="BE22" s="164">
        <f>IF($T$22="snížená",$N$22,0)</f>
        <v>0</v>
      </c>
      <c r="BF22" s="164">
        <f>IF($T$22="zákl. přenesená",$N$22,0)</f>
        <v>0</v>
      </c>
      <c r="BG22" s="164">
        <f>IF($T$22="sníž. přenesená",$N$22,0)</f>
        <v>0</v>
      </c>
      <c r="BH22" s="164">
        <f>IF($T$22="nulová",$N$22,0)</f>
        <v>0</v>
      </c>
      <c r="BI22" s="163" t="s">
        <v>135</v>
      </c>
      <c r="BJ22" s="164">
        <f>ROUND($L$22*$K$22,2)</f>
        <v>0</v>
      </c>
      <c r="BK22" s="163" t="s">
        <v>139</v>
      </c>
    </row>
    <row r="23" spans="1:63" s="207" customFormat="1" ht="15">
      <c r="A23" s="205"/>
      <c r="B23" s="206"/>
      <c r="C23" s="200">
        <v>7</v>
      </c>
      <c r="D23" s="200" t="s">
        <v>15</v>
      </c>
      <c r="E23" s="201" t="s">
        <v>373</v>
      </c>
      <c r="F23" s="342" t="s">
        <v>253</v>
      </c>
      <c r="G23" s="343"/>
      <c r="H23" s="343"/>
      <c r="I23" s="343"/>
      <c r="J23" s="202" t="s">
        <v>146</v>
      </c>
      <c r="K23" s="203">
        <v>1</v>
      </c>
      <c r="L23" s="344">
        <v>0</v>
      </c>
      <c r="M23" s="345"/>
      <c r="N23" s="346">
        <f>+L23*K23</f>
        <v>0</v>
      </c>
      <c r="O23" s="343"/>
      <c r="P23" s="343"/>
      <c r="Q23" s="343"/>
      <c r="R23" s="183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</row>
    <row r="24" spans="1:63" s="207" customFormat="1" ht="15">
      <c r="A24" s="205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10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</row>
  </sheetData>
  <sheetProtection password="CF70" sheet="1" objects="1" scenarios="1"/>
  <mergeCells count="34">
    <mergeCell ref="N23:Q23"/>
    <mergeCell ref="N20:Q20"/>
    <mergeCell ref="F21:I21"/>
    <mergeCell ref="L21:M21"/>
    <mergeCell ref="N21:Q21"/>
    <mergeCell ref="F22:I22"/>
    <mergeCell ref="L22:M22"/>
    <mergeCell ref="N22:Q22"/>
    <mergeCell ref="F23:I23"/>
    <mergeCell ref="L23:M23"/>
    <mergeCell ref="F17:I17"/>
    <mergeCell ref="L17:M17"/>
    <mergeCell ref="N17:Q17"/>
    <mergeCell ref="N18:Q18"/>
    <mergeCell ref="F19:I19"/>
    <mergeCell ref="L19:M19"/>
    <mergeCell ref="N19:Q19"/>
    <mergeCell ref="N14:Q14"/>
    <mergeCell ref="F15:I15"/>
    <mergeCell ref="L15:M15"/>
    <mergeCell ref="N15:Q15"/>
    <mergeCell ref="F16:I16"/>
    <mergeCell ref="L16:M16"/>
    <mergeCell ref="N16:Q16"/>
    <mergeCell ref="C3:Q3"/>
    <mergeCell ref="N13:Q13"/>
    <mergeCell ref="F5:P5"/>
    <mergeCell ref="M7:P7"/>
    <mergeCell ref="M9:Q9"/>
    <mergeCell ref="M10:Q10"/>
    <mergeCell ref="F12:I12"/>
    <mergeCell ref="L12:M12"/>
    <mergeCell ref="N12:Q12"/>
    <mergeCell ref="F10:I10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BJ29"/>
  <sheetViews>
    <sheetView workbookViewId="0" topLeftCell="A1">
      <selection activeCell="F10" sqref="F10:I10"/>
    </sheetView>
  </sheetViews>
  <sheetFormatPr defaultColWidth="9.140625" defaultRowHeight="15"/>
  <cols>
    <col min="1" max="1" width="2.421875" style="60" customWidth="1"/>
    <col min="2" max="2" width="3.140625" style="60" customWidth="1"/>
    <col min="3" max="16" width="9.140625" style="60" customWidth="1"/>
    <col min="17" max="17" width="3.140625" style="60" customWidth="1"/>
    <col min="18" max="16384" width="9.140625" style="60" customWidth="1"/>
  </cols>
  <sheetData>
    <row r="2" spans="2:62" ht="15"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</row>
    <row r="3" spans="2:62" ht="21">
      <c r="B3" s="215"/>
      <c r="C3" s="351" t="s">
        <v>228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216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</row>
    <row r="4" spans="2:62" ht="15">
      <c r="B4" s="215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6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</row>
    <row r="5" spans="2:62" ht="18">
      <c r="B5" s="215"/>
      <c r="C5" s="218" t="s">
        <v>107</v>
      </c>
      <c r="D5" s="217"/>
      <c r="E5" s="217"/>
      <c r="F5" s="353" t="s">
        <v>170</v>
      </c>
      <c r="G5" s="352"/>
      <c r="H5" s="352"/>
      <c r="I5" s="352"/>
      <c r="J5" s="352"/>
      <c r="K5" s="352"/>
      <c r="L5" s="352"/>
      <c r="M5" s="352"/>
      <c r="N5" s="352"/>
      <c r="O5" s="352"/>
      <c r="P5" s="217"/>
      <c r="Q5" s="216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</row>
    <row r="6" spans="2:62" ht="15">
      <c r="B6" s="215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6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</row>
    <row r="7" spans="2:62" ht="15">
      <c r="B7" s="215"/>
      <c r="C7" s="219" t="s">
        <v>108</v>
      </c>
      <c r="D7" s="217"/>
      <c r="E7" s="217"/>
      <c r="F7" s="55" t="s">
        <v>257</v>
      </c>
      <c r="G7" s="217"/>
      <c r="H7" s="217"/>
      <c r="I7" s="217"/>
      <c r="J7" s="217"/>
      <c r="K7" s="219" t="s">
        <v>109</v>
      </c>
      <c r="L7" s="217"/>
      <c r="M7" s="297" t="s">
        <v>258</v>
      </c>
      <c r="N7" s="297"/>
      <c r="O7" s="297"/>
      <c r="P7" s="297"/>
      <c r="Q7" s="216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</row>
    <row r="8" spans="2:62" ht="15">
      <c r="B8" s="215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6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</row>
    <row r="9" spans="2:62" ht="15">
      <c r="B9" s="215"/>
      <c r="C9" s="219" t="s">
        <v>110</v>
      </c>
      <c r="D9" s="217"/>
      <c r="E9" s="217"/>
      <c r="F9" s="220" t="s">
        <v>111</v>
      </c>
      <c r="G9" s="217"/>
      <c r="H9" s="217"/>
      <c r="I9" s="217"/>
      <c r="J9" s="217"/>
      <c r="K9" s="219" t="s">
        <v>112</v>
      </c>
      <c r="L9" s="217"/>
      <c r="M9" s="354" t="s">
        <v>113</v>
      </c>
      <c r="N9" s="352"/>
      <c r="O9" s="352"/>
      <c r="P9" s="352"/>
      <c r="Q9" s="216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</row>
    <row r="10" spans="2:62" ht="15">
      <c r="B10" s="215"/>
      <c r="C10" s="219" t="s">
        <v>114</v>
      </c>
      <c r="D10" s="217"/>
      <c r="E10" s="217"/>
      <c r="F10" s="363"/>
      <c r="G10" s="363"/>
      <c r="H10" s="363"/>
      <c r="I10" s="363"/>
      <c r="J10" s="217"/>
      <c r="K10" s="219" t="s">
        <v>115</v>
      </c>
      <c r="L10" s="217"/>
      <c r="M10" s="354"/>
      <c r="N10" s="352"/>
      <c r="O10" s="352"/>
      <c r="P10" s="352"/>
      <c r="Q10" s="216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</row>
    <row r="11" spans="2:62" ht="15">
      <c r="B11" s="215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6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</row>
    <row r="12" spans="2:62" ht="28.5" customHeight="1">
      <c r="B12" s="221"/>
      <c r="C12" s="222" t="s">
        <v>123</v>
      </c>
      <c r="D12" s="223" t="s">
        <v>124</v>
      </c>
      <c r="E12" s="223" t="s">
        <v>125</v>
      </c>
      <c r="F12" s="355" t="s">
        <v>4</v>
      </c>
      <c r="G12" s="356"/>
      <c r="H12" s="356"/>
      <c r="I12" s="356"/>
      <c r="J12" s="223" t="s">
        <v>5</v>
      </c>
      <c r="K12" s="223" t="s">
        <v>6</v>
      </c>
      <c r="L12" s="355" t="s">
        <v>126</v>
      </c>
      <c r="M12" s="356"/>
      <c r="N12" s="355" t="s">
        <v>127</v>
      </c>
      <c r="O12" s="356"/>
      <c r="P12" s="357"/>
      <c r="Q12" s="22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</row>
    <row r="13" spans="2:62" s="234" customFormat="1" ht="15.75" customHeight="1">
      <c r="B13" s="226"/>
      <c r="C13" s="227"/>
      <c r="D13" s="228" t="s">
        <v>222</v>
      </c>
      <c r="E13" s="229"/>
      <c r="F13" s="229"/>
      <c r="G13" s="229"/>
      <c r="H13" s="229"/>
      <c r="I13" s="229"/>
      <c r="J13" s="229"/>
      <c r="K13" s="229"/>
      <c r="L13" s="229"/>
      <c r="M13" s="229"/>
      <c r="N13" s="358">
        <f>SUM(N14:P20)</f>
        <v>0</v>
      </c>
      <c r="O13" s="359"/>
      <c r="P13" s="359"/>
      <c r="Q13" s="230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31"/>
      <c r="AK13" s="231"/>
      <c r="AL13" s="231"/>
      <c r="AM13" s="231"/>
      <c r="AN13" s="231"/>
      <c r="AO13" s="231"/>
      <c r="AP13" s="232" t="s">
        <v>138</v>
      </c>
      <c r="AQ13" s="231"/>
      <c r="AR13" s="232" t="s">
        <v>10</v>
      </c>
      <c r="AS13" s="232" t="s">
        <v>135</v>
      </c>
      <c r="AT13" s="231"/>
      <c r="AU13" s="231"/>
      <c r="AV13" s="231"/>
      <c r="AW13" s="232" t="s">
        <v>136</v>
      </c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3">
        <v>6640</v>
      </c>
      <c r="BJ13" s="231"/>
    </row>
    <row r="14" spans="2:62" s="234" customFormat="1" ht="28.5" customHeight="1">
      <c r="B14" s="235"/>
      <c r="C14" s="236">
        <v>1</v>
      </c>
      <c r="D14" s="236" t="s">
        <v>15</v>
      </c>
      <c r="E14" s="237" t="s">
        <v>234</v>
      </c>
      <c r="F14" s="347" t="s">
        <v>223</v>
      </c>
      <c r="G14" s="361"/>
      <c r="H14" s="361"/>
      <c r="I14" s="362"/>
      <c r="J14" s="238" t="s">
        <v>45</v>
      </c>
      <c r="K14" s="239">
        <v>23</v>
      </c>
      <c r="L14" s="349">
        <v>0</v>
      </c>
      <c r="M14" s="350"/>
      <c r="N14" s="360">
        <f aca="true" t="shared" si="0" ref="N14:N20">L14*K14</f>
        <v>0</v>
      </c>
      <c r="O14" s="348"/>
      <c r="P14" s="348"/>
      <c r="Q14" s="240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41"/>
      <c r="AK14" s="241"/>
      <c r="AL14" s="241"/>
      <c r="AM14" s="241"/>
      <c r="AN14" s="241"/>
      <c r="AO14" s="241"/>
      <c r="AP14" s="241" t="s">
        <v>139</v>
      </c>
      <c r="AQ14" s="241"/>
      <c r="AR14" s="241" t="s">
        <v>15</v>
      </c>
      <c r="AS14" s="241" t="s">
        <v>138</v>
      </c>
      <c r="AT14" s="241"/>
      <c r="AU14" s="241"/>
      <c r="AV14" s="241"/>
      <c r="AW14" s="241" t="s">
        <v>136</v>
      </c>
      <c r="AX14" s="241"/>
      <c r="AY14" s="241"/>
      <c r="AZ14" s="241"/>
      <c r="BA14" s="241"/>
      <c r="BB14" s="241"/>
      <c r="BC14" s="242">
        <v>1035</v>
      </c>
      <c r="BD14" s="242">
        <v>0</v>
      </c>
      <c r="BE14" s="242">
        <v>0</v>
      </c>
      <c r="BF14" s="242">
        <v>0</v>
      </c>
      <c r="BG14" s="242">
        <v>0</v>
      </c>
      <c r="BH14" s="241" t="s">
        <v>135</v>
      </c>
      <c r="BI14" s="242">
        <v>1035</v>
      </c>
      <c r="BJ14" s="241" t="s">
        <v>139</v>
      </c>
    </row>
    <row r="15" spans="2:62" s="234" customFormat="1" ht="28.5" customHeight="1">
      <c r="B15" s="235"/>
      <c r="C15" s="236">
        <v>2</v>
      </c>
      <c r="D15" s="236" t="s">
        <v>15</v>
      </c>
      <c r="E15" s="237" t="s">
        <v>235</v>
      </c>
      <c r="F15" s="347" t="s">
        <v>224</v>
      </c>
      <c r="G15" s="361"/>
      <c r="H15" s="361"/>
      <c r="I15" s="362"/>
      <c r="J15" s="238" t="s">
        <v>45</v>
      </c>
      <c r="K15" s="239">
        <v>22</v>
      </c>
      <c r="L15" s="349">
        <v>0</v>
      </c>
      <c r="M15" s="350"/>
      <c r="N15" s="360">
        <f t="shared" si="0"/>
        <v>0</v>
      </c>
      <c r="O15" s="348"/>
      <c r="P15" s="348"/>
      <c r="Q15" s="240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41"/>
      <c r="AK15" s="241"/>
      <c r="AL15" s="241"/>
      <c r="AM15" s="241"/>
      <c r="AN15" s="241"/>
      <c r="AO15" s="241"/>
      <c r="AP15" s="241" t="s">
        <v>139</v>
      </c>
      <c r="AQ15" s="241"/>
      <c r="AR15" s="241" t="s">
        <v>15</v>
      </c>
      <c r="AS15" s="241" t="s">
        <v>138</v>
      </c>
      <c r="AT15" s="241"/>
      <c r="AU15" s="241"/>
      <c r="AV15" s="241"/>
      <c r="AW15" s="241" t="s">
        <v>136</v>
      </c>
      <c r="AX15" s="241"/>
      <c r="AY15" s="241"/>
      <c r="AZ15" s="241"/>
      <c r="BA15" s="241"/>
      <c r="BB15" s="241"/>
      <c r="BC15" s="242">
        <v>1035</v>
      </c>
      <c r="BD15" s="242">
        <v>0</v>
      </c>
      <c r="BE15" s="242">
        <v>0</v>
      </c>
      <c r="BF15" s="242">
        <v>0</v>
      </c>
      <c r="BG15" s="242">
        <v>0</v>
      </c>
      <c r="BH15" s="241" t="s">
        <v>135</v>
      </c>
      <c r="BI15" s="242">
        <v>1035</v>
      </c>
      <c r="BJ15" s="241" t="s">
        <v>139</v>
      </c>
    </row>
    <row r="16" spans="2:62" s="234" customFormat="1" ht="28.5" customHeight="1">
      <c r="B16" s="235"/>
      <c r="C16" s="236">
        <v>3</v>
      </c>
      <c r="D16" s="236" t="s">
        <v>15</v>
      </c>
      <c r="E16" s="237" t="s">
        <v>236</v>
      </c>
      <c r="F16" s="364" t="s">
        <v>225</v>
      </c>
      <c r="G16" s="365"/>
      <c r="H16" s="365"/>
      <c r="I16" s="365"/>
      <c r="J16" s="238" t="s">
        <v>45</v>
      </c>
      <c r="K16" s="239">
        <v>22</v>
      </c>
      <c r="L16" s="349">
        <v>0</v>
      </c>
      <c r="M16" s="350"/>
      <c r="N16" s="360">
        <f t="shared" si="0"/>
        <v>0</v>
      </c>
      <c r="O16" s="348"/>
      <c r="P16" s="348"/>
      <c r="Q16" s="240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41"/>
      <c r="AK16" s="241"/>
      <c r="AL16" s="241"/>
      <c r="AM16" s="241"/>
      <c r="AN16" s="241"/>
      <c r="AO16" s="241"/>
      <c r="AP16" s="241" t="s">
        <v>139</v>
      </c>
      <c r="AQ16" s="241"/>
      <c r="AR16" s="241" t="s">
        <v>15</v>
      </c>
      <c r="AS16" s="241" t="s">
        <v>138</v>
      </c>
      <c r="AT16" s="241"/>
      <c r="AU16" s="241"/>
      <c r="AV16" s="241"/>
      <c r="AW16" s="241" t="s">
        <v>136</v>
      </c>
      <c r="AX16" s="241"/>
      <c r="AY16" s="241"/>
      <c r="AZ16" s="241"/>
      <c r="BA16" s="241"/>
      <c r="BB16" s="241"/>
      <c r="BC16" s="242">
        <v>1035</v>
      </c>
      <c r="BD16" s="242">
        <v>0</v>
      </c>
      <c r="BE16" s="242">
        <v>0</v>
      </c>
      <c r="BF16" s="242">
        <v>0</v>
      </c>
      <c r="BG16" s="242">
        <v>0</v>
      </c>
      <c r="BH16" s="241" t="s">
        <v>135</v>
      </c>
      <c r="BI16" s="242">
        <v>1035</v>
      </c>
      <c r="BJ16" s="241" t="s">
        <v>139</v>
      </c>
    </row>
    <row r="17" spans="2:62" s="234" customFormat="1" ht="15.75" customHeight="1">
      <c r="B17" s="235"/>
      <c r="C17" s="236">
        <v>4</v>
      </c>
      <c r="D17" s="236" t="s">
        <v>15</v>
      </c>
      <c r="E17" s="237" t="s">
        <v>237</v>
      </c>
      <c r="F17" s="364" t="s">
        <v>226</v>
      </c>
      <c r="G17" s="365"/>
      <c r="H17" s="365"/>
      <c r="I17" s="365"/>
      <c r="J17" s="238" t="s">
        <v>71</v>
      </c>
      <c r="K17" s="239">
        <v>3</v>
      </c>
      <c r="L17" s="349">
        <v>0</v>
      </c>
      <c r="M17" s="350"/>
      <c r="N17" s="360">
        <f t="shared" si="0"/>
        <v>0</v>
      </c>
      <c r="O17" s="348"/>
      <c r="P17" s="348"/>
      <c r="Q17" s="240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41"/>
      <c r="AK17" s="241"/>
      <c r="AL17" s="241"/>
      <c r="AM17" s="241"/>
      <c r="AN17" s="241"/>
      <c r="AO17" s="241"/>
      <c r="AP17" s="241" t="s">
        <v>139</v>
      </c>
      <c r="AQ17" s="241"/>
      <c r="AR17" s="241" t="s">
        <v>15</v>
      </c>
      <c r="AS17" s="241" t="s">
        <v>138</v>
      </c>
      <c r="AT17" s="241"/>
      <c r="AU17" s="241"/>
      <c r="AV17" s="241"/>
      <c r="AW17" s="241" t="s">
        <v>136</v>
      </c>
      <c r="AX17" s="241"/>
      <c r="AY17" s="241"/>
      <c r="AZ17" s="241"/>
      <c r="BA17" s="241"/>
      <c r="BB17" s="241"/>
      <c r="BC17" s="242">
        <v>1035</v>
      </c>
      <c r="BD17" s="242">
        <v>0</v>
      </c>
      <c r="BE17" s="242">
        <v>0</v>
      </c>
      <c r="BF17" s="242">
        <v>0</v>
      </c>
      <c r="BG17" s="242">
        <v>0</v>
      </c>
      <c r="BH17" s="241" t="s">
        <v>135</v>
      </c>
      <c r="BI17" s="242">
        <v>1035</v>
      </c>
      <c r="BJ17" s="241" t="s">
        <v>139</v>
      </c>
    </row>
    <row r="18" spans="2:62" s="234" customFormat="1" ht="15.75" customHeight="1">
      <c r="B18" s="235"/>
      <c r="C18" s="236">
        <v>5</v>
      </c>
      <c r="D18" s="236" t="s">
        <v>15</v>
      </c>
      <c r="E18" s="237" t="s">
        <v>238</v>
      </c>
      <c r="F18" s="347" t="s">
        <v>227</v>
      </c>
      <c r="G18" s="348"/>
      <c r="H18" s="348"/>
      <c r="I18" s="348"/>
      <c r="J18" s="238" t="s">
        <v>146</v>
      </c>
      <c r="K18" s="239">
        <v>1</v>
      </c>
      <c r="L18" s="349">
        <v>0</v>
      </c>
      <c r="M18" s="350"/>
      <c r="N18" s="360">
        <f t="shared" si="0"/>
        <v>0</v>
      </c>
      <c r="O18" s="348"/>
      <c r="P18" s="348"/>
      <c r="Q18" s="240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41"/>
      <c r="AK18" s="241"/>
      <c r="AL18" s="241"/>
      <c r="AM18" s="241"/>
      <c r="AN18" s="241"/>
      <c r="AO18" s="241"/>
      <c r="AP18" s="241" t="s">
        <v>139</v>
      </c>
      <c r="AQ18" s="241"/>
      <c r="AR18" s="241" t="s">
        <v>15</v>
      </c>
      <c r="AS18" s="241" t="s">
        <v>138</v>
      </c>
      <c r="AT18" s="241"/>
      <c r="AU18" s="241"/>
      <c r="AV18" s="241"/>
      <c r="AW18" s="241" t="s">
        <v>136</v>
      </c>
      <c r="AX18" s="241"/>
      <c r="AY18" s="241"/>
      <c r="AZ18" s="241"/>
      <c r="BA18" s="241"/>
      <c r="BB18" s="241"/>
      <c r="BC18" s="242">
        <v>1500</v>
      </c>
      <c r="BD18" s="242">
        <v>0</v>
      </c>
      <c r="BE18" s="242">
        <v>0</v>
      </c>
      <c r="BF18" s="242">
        <v>0</v>
      </c>
      <c r="BG18" s="242">
        <v>0</v>
      </c>
      <c r="BH18" s="241" t="s">
        <v>135</v>
      </c>
      <c r="BI18" s="242">
        <v>1500</v>
      </c>
      <c r="BJ18" s="241" t="s">
        <v>139</v>
      </c>
    </row>
    <row r="19" spans="2:62" s="234" customFormat="1" ht="15.75" customHeight="1">
      <c r="B19" s="291"/>
      <c r="C19" s="236">
        <v>6</v>
      </c>
      <c r="D19" s="236" t="s">
        <v>15</v>
      </c>
      <c r="E19" s="237" t="s">
        <v>239</v>
      </c>
      <c r="F19" s="347" t="s">
        <v>472</v>
      </c>
      <c r="G19" s="348"/>
      <c r="H19" s="348"/>
      <c r="I19" s="348"/>
      <c r="J19" s="238" t="s">
        <v>71</v>
      </c>
      <c r="K19" s="239">
        <v>1</v>
      </c>
      <c r="L19" s="349">
        <v>0</v>
      </c>
      <c r="M19" s="350"/>
      <c r="N19" s="360">
        <f aca="true" t="shared" si="1" ref="N19">L19*K19</f>
        <v>0</v>
      </c>
      <c r="O19" s="348"/>
      <c r="P19" s="348"/>
      <c r="Q19" s="292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2"/>
      <c r="BD19" s="242"/>
      <c r="BE19" s="242"/>
      <c r="BF19" s="242"/>
      <c r="BG19" s="242"/>
      <c r="BH19" s="241"/>
      <c r="BI19" s="242"/>
      <c r="BJ19" s="241"/>
    </row>
    <row r="20" spans="2:35" ht="15">
      <c r="B20" s="243"/>
      <c r="C20" s="236">
        <v>7</v>
      </c>
      <c r="D20" s="236" t="s">
        <v>15</v>
      </c>
      <c r="E20" s="237" t="s">
        <v>480</v>
      </c>
      <c r="F20" s="347" t="s">
        <v>229</v>
      </c>
      <c r="G20" s="348"/>
      <c r="H20" s="348"/>
      <c r="I20" s="348"/>
      <c r="J20" s="238" t="s">
        <v>146</v>
      </c>
      <c r="K20" s="239">
        <v>1</v>
      </c>
      <c r="L20" s="349">
        <v>0</v>
      </c>
      <c r="M20" s="350"/>
      <c r="N20" s="360">
        <f t="shared" si="0"/>
        <v>0</v>
      </c>
      <c r="O20" s="348"/>
      <c r="P20" s="348"/>
      <c r="Q20" s="24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</row>
    <row r="21" spans="2:35" ht="15"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7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</row>
    <row r="22" spans="18:35" ht="15"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</row>
    <row r="23" spans="18:35" ht="15"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</row>
    <row r="24" spans="18:35" ht="15"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</row>
    <row r="25" spans="18:35" ht="15"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</row>
    <row r="26" spans="18:35" ht="15"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</row>
    <row r="27" spans="18:35" ht="15"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</row>
    <row r="28" spans="18:35" ht="15"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</row>
    <row r="29" spans="18:35" ht="15"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</row>
  </sheetData>
  <sheetProtection password="CF70" sheet="1" objects="1" scenarios="1"/>
  <mergeCells count="31">
    <mergeCell ref="F19:I19"/>
    <mergeCell ref="L19:M19"/>
    <mergeCell ref="N19:P19"/>
    <mergeCell ref="F10:I10"/>
    <mergeCell ref="F15:I15"/>
    <mergeCell ref="L15:M15"/>
    <mergeCell ref="N15:P15"/>
    <mergeCell ref="F17:I17"/>
    <mergeCell ref="L17:M17"/>
    <mergeCell ref="L18:M18"/>
    <mergeCell ref="N18:P18"/>
    <mergeCell ref="F16:I16"/>
    <mergeCell ref="L16:M16"/>
    <mergeCell ref="N16:P16"/>
    <mergeCell ref="N17:P17"/>
    <mergeCell ref="F20:I20"/>
    <mergeCell ref="L20:M20"/>
    <mergeCell ref="C3:P3"/>
    <mergeCell ref="F5:O5"/>
    <mergeCell ref="M9:P9"/>
    <mergeCell ref="M10:P10"/>
    <mergeCell ref="F12:I12"/>
    <mergeCell ref="L12:M12"/>
    <mergeCell ref="N12:P12"/>
    <mergeCell ref="M7:P7"/>
    <mergeCell ref="N13:P13"/>
    <mergeCell ref="N20:P20"/>
    <mergeCell ref="F14:I14"/>
    <mergeCell ref="L14:M14"/>
    <mergeCell ref="N14:P14"/>
    <mergeCell ref="F18:I18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77"/>
  <sheetViews>
    <sheetView workbookViewId="0" topLeftCell="A1">
      <selection activeCell="E10" sqref="E10:H10"/>
    </sheetView>
  </sheetViews>
  <sheetFormatPr defaultColWidth="7.00390625" defaultRowHeight="15"/>
  <cols>
    <col min="1" max="1" width="2.421875" style="2" customWidth="1"/>
    <col min="2" max="2" width="7.00390625" style="2" customWidth="1"/>
    <col min="3" max="3" width="4.7109375" style="2" customWidth="1"/>
    <col min="4" max="4" width="7.00390625" style="2" hidden="1" customWidth="1"/>
    <col min="5" max="7" width="7.00390625" style="2" customWidth="1"/>
    <col min="8" max="8" width="35.140625" style="2" customWidth="1"/>
    <col min="9" max="9" width="7.00390625" style="2" customWidth="1"/>
    <col min="10" max="10" width="8.421875" style="2" customWidth="1"/>
    <col min="11" max="14" width="7.00390625" style="2" customWidth="1"/>
    <col min="15" max="15" width="1.28515625" style="2" customWidth="1"/>
    <col min="16" max="16" width="7.00390625" style="2" hidden="1" customWidth="1"/>
    <col min="17" max="17" width="2.00390625" style="2" customWidth="1"/>
    <col min="18" max="258" width="7.00390625" style="2" customWidth="1"/>
    <col min="259" max="259" width="4.7109375" style="2" customWidth="1"/>
    <col min="260" max="260" width="7.00390625" style="2" hidden="1" customWidth="1"/>
    <col min="261" max="263" width="7.00390625" style="2" customWidth="1"/>
    <col min="264" max="264" width="35.140625" style="2" customWidth="1"/>
    <col min="265" max="270" width="7.00390625" style="2" customWidth="1"/>
    <col min="271" max="271" width="1.28515625" style="2" customWidth="1"/>
    <col min="272" max="272" width="7.00390625" style="2" hidden="1" customWidth="1"/>
    <col min="273" max="273" width="2.00390625" style="2" customWidth="1"/>
    <col min="274" max="514" width="7.00390625" style="2" customWidth="1"/>
    <col min="515" max="515" width="4.7109375" style="2" customWidth="1"/>
    <col min="516" max="516" width="7.00390625" style="2" hidden="1" customWidth="1"/>
    <col min="517" max="519" width="7.00390625" style="2" customWidth="1"/>
    <col min="520" max="520" width="35.140625" style="2" customWidth="1"/>
    <col min="521" max="526" width="7.00390625" style="2" customWidth="1"/>
    <col min="527" max="527" width="1.28515625" style="2" customWidth="1"/>
    <col min="528" max="528" width="7.00390625" style="2" hidden="1" customWidth="1"/>
    <col min="529" max="529" width="2.00390625" style="2" customWidth="1"/>
    <col min="530" max="770" width="7.00390625" style="2" customWidth="1"/>
    <col min="771" max="771" width="4.7109375" style="2" customWidth="1"/>
    <col min="772" max="772" width="7.00390625" style="2" hidden="1" customWidth="1"/>
    <col min="773" max="775" width="7.00390625" style="2" customWidth="1"/>
    <col min="776" max="776" width="35.140625" style="2" customWidth="1"/>
    <col min="777" max="782" width="7.00390625" style="2" customWidth="1"/>
    <col min="783" max="783" width="1.28515625" style="2" customWidth="1"/>
    <col min="784" max="784" width="7.00390625" style="2" hidden="1" customWidth="1"/>
    <col min="785" max="785" width="2.00390625" style="2" customWidth="1"/>
    <col min="786" max="1026" width="7.00390625" style="2" customWidth="1"/>
    <col min="1027" max="1027" width="4.7109375" style="2" customWidth="1"/>
    <col min="1028" max="1028" width="7.00390625" style="2" hidden="1" customWidth="1"/>
    <col min="1029" max="1031" width="7.00390625" style="2" customWidth="1"/>
    <col min="1032" max="1032" width="35.140625" style="2" customWidth="1"/>
    <col min="1033" max="1038" width="7.00390625" style="2" customWidth="1"/>
    <col min="1039" max="1039" width="1.28515625" style="2" customWidth="1"/>
    <col min="1040" max="1040" width="7.00390625" style="2" hidden="1" customWidth="1"/>
    <col min="1041" max="1041" width="2.00390625" style="2" customWidth="1"/>
    <col min="1042" max="1282" width="7.00390625" style="2" customWidth="1"/>
    <col min="1283" max="1283" width="4.7109375" style="2" customWidth="1"/>
    <col min="1284" max="1284" width="7.00390625" style="2" hidden="1" customWidth="1"/>
    <col min="1285" max="1287" width="7.00390625" style="2" customWidth="1"/>
    <col min="1288" max="1288" width="35.140625" style="2" customWidth="1"/>
    <col min="1289" max="1294" width="7.00390625" style="2" customWidth="1"/>
    <col min="1295" max="1295" width="1.28515625" style="2" customWidth="1"/>
    <col min="1296" max="1296" width="7.00390625" style="2" hidden="1" customWidth="1"/>
    <col min="1297" max="1297" width="2.00390625" style="2" customWidth="1"/>
    <col min="1298" max="1538" width="7.00390625" style="2" customWidth="1"/>
    <col min="1539" max="1539" width="4.7109375" style="2" customWidth="1"/>
    <col min="1540" max="1540" width="7.00390625" style="2" hidden="1" customWidth="1"/>
    <col min="1541" max="1543" width="7.00390625" style="2" customWidth="1"/>
    <col min="1544" max="1544" width="35.140625" style="2" customWidth="1"/>
    <col min="1545" max="1550" width="7.00390625" style="2" customWidth="1"/>
    <col min="1551" max="1551" width="1.28515625" style="2" customWidth="1"/>
    <col min="1552" max="1552" width="7.00390625" style="2" hidden="1" customWidth="1"/>
    <col min="1553" max="1553" width="2.00390625" style="2" customWidth="1"/>
    <col min="1554" max="1794" width="7.00390625" style="2" customWidth="1"/>
    <col min="1795" max="1795" width="4.7109375" style="2" customWidth="1"/>
    <col min="1796" max="1796" width="7.00390625" style="2" hidden="1" customWidth="1"/>
    <col min="1797" max="1799" width="7.00390625" style="2" customWidth="1"/>
    <col min="1800" max="1800" width="35.140625" style="2" customWidth="1"/>
    <col min="1801" max="1806" width="7.00390625" style="2" customWidth="1"/>
    <col min="1807" max="1807" width="1.28515625" style="2" customWidth="1"/>
    <col min="1808" max="1808" width="7.00390625" style="2" hidden="1" customWidth="1"/>
    <col min="1809" max="1809" width="2.00390625" style="2" customWidth="1"/>
    <col min="1810" max="2050" width="7.00390625" style="2" customWidth="1"/>
    <col min="2051" max="2051" width="4.7109375" style="2" customWidth="1"/>
    <col min="2052" max="2052" width="7.00390625" style="2" hidden="1" customWidth="1"/>
    <col min="2053" max="2055" width="7.00390625" style="2" customWidth="1"/>
    <col min="2056" max="2056" width="35.140625" style="2" customWidth="1"/>
    <col min="2057" max="2062" width="7.00390625" style="2" customWidth="1"/>
    <col min="2063" max="2063" width="1.28515625" style="2" customWidth="1"/>
    <col min="2064" max="2064" width="7.00390625" style="2" hidden="1" customWidth="1"/>
    <col min="2065" max="2065" width="2.00390625" style="2" customWidth="1"/>
    <col min="2066" max="2306" width="7.00390625" style="2" customWidth="1"/>
    <col min="2307" max="2307" width="4.7109375" style="2" customWidth="1"/>
    <col min="2308" max="2308" width="7.00390625" style="2" hidden="1" customWidth="1"/>
    <col min="2309" max="2311" width="7.00390625" style="2" customWidth="1"/>
    <col min="2312" max="2312" width="35.140625" style="2" customWidth="1"/>
    <col min="2313" max="2318" width="7.00390625" style="2" customWidth="1"/>
    <col min="2319" max="2319" width="1.28515625" style="2" customWidth="1"/>
    <col min="2320" max="2320" width="7.00390625" style="2" hidden="1" customWidth="1"/>
    <col min="2321" max="2321" width="2.00390625" style="2" customWidth="1"/>
    <col min="2322" max="2562" width="7.00390625" style="2" customWidth="1"/>
    <col min="2563" max="2563" width="4.7109375" style="2" customWidth="1"/>
    <col min="2564" max="2564" width="7.00390625" style="2" hidden="1" customWidth="1"/>
    <col min="2565" max="2567" width="7.00390625" style="2" customWidth="1"/>
    <col min="2568" max="2568" width="35.140625" style="2" customWidth="1"/>
    <col min="2569" max="2574" width="7.00390625" style="2" customWidth="1"/>
    <col min="2575" max="2575" width="1.28515625" style="2" customWidth="1"/>
    <col min="2576" max="2576" width="7.00390625" style="2" hidden="1" customWidth="1"/>
    <col min="2577" max="2577" width="2.00390625" style="2" customWidth="1"/>
    <col min="2578" max="2818" width="7.00390625" style="2" customWidth="1"/>
    <col min="2819" max="2819" width="4.7109375" style="2" customWidth="1"/>
    <col min="2820" max="2820" width="7.00390625" style="2" hidden="1" customWidth="1"/>
    <col min="2821" max="2823" width="7.00390625" style="2" customWidth="1"/>
    <col min="2824" max="2824" width="35.140625" style="2" customWidth="1"/>
    <col min="2825" max="2830" width="7.00390625" style="2" customWidth="1"/>
    <col min="2831" max="2831" width="1.28515625" style="2" customWidth="1"/>
    <col min="2832" max="2832" width="7.00390625" style="2" hidden="1" customWidth="1"/>
    <col min="2833" max="2833" width="2.00390625" style="2" customWidth="1"/>
    <col min="2834" max="3074" width="7.00390625" style="2" customWidth="1"/>
    <col min="3075" max="3075" width="4.7109375" style="2" customWidth="1"/>
    <col min="3076" max="3076" width="7.00390625" style="2" hidden="1" customWidth="1"/>
    <col min="3077" max="3079" width="7.00390625" style="2" customWidth="1"/>
    <col min="3080" max="3080" width="35.140625" style="2" customWidth="1"/>
    <col min="3081" max="3086" width="7.00390625" style="2" customWidth="1"/>
    <col min="3087" max="3087" width="1.28515625" style="2" customWidth="1"/>
    <col min="3088" max="3088" width="7.00390625" style="2" hidden="1" customWidth="1"/>
    <col min="3089" max="3089" width="2.00390625" style="2" customWidth="1"/>
    <col min="3090" max="3330" width="7.00390625" style="2" customWidth="1"/>
    <col min="3331" max="3331" width="4.7109375" style="2" customWidth="1"/>
    <col min="3332" max="3332" width="7.00390625" style="2" hidden="1" customWidth="1"/>
    <col min="3333" max="3335" width="7.00390625" style="2" customWidth="1"/>
    <col min="3336" max="3336" width="35.140625" style="2" customWidth="1"/>
    <col min="3337" max="3342" width="7.00390625" style="2" customWidth="1"/>
    <col min="3343" max="3343" width="1.28515625" style="2" customWidth="1"/>
    <col min="3344" max="3344" width="7.00390625" style="2" hidden="1" customWidth="1"/>
    <col min="3345" max="3345" width="2.00390625" style="2" customWidth="1"/>
    <col min="3346" max="3586" width="7.00390625" style="2" customWidth="1"/>
    <col min="3587" max="3587" width="4.7109375" style="2" customWidth="1"/>
    <col min="3588" max="3588" width="7.00390625" style="2" hidden="1" customWidth="1"/>
    <col min="3589" max="3591" width="7.00390625" style="2" customWidth="1"/>
    <col min="3592" max="3592" width="35.140625" style="2" customWidth="1"/>
    <col min="3593" max="3598" width="7.00390625" style="2" customWidth="1"/>
    <col min="3599" max="3599" width="1.28515625" style="2" customWidth="1"/>
    <col min="3600" max="3600" width="7.00390625" style="2" hidden="1" customWidth="1"/>
    <col min="3601" max="3601" width="2.00390625" style="2" customWidth="1"/>
    <col min="3602" max="3842" width="7.00390625" style="2" customWidth="1"/>
    <col min="3843" max="3843" width="4.7109375" style="2" customWidth="1"/>
    <col min="3844" max="3844" width="7.00390625" style="2" hidden="1" customWidth="1"/>
    <col min="3845" max="3847" width="7.00390625" style="2" customWidth="1"/>
    <col min="3848" max="3848" width="35.140625" style="2" customWidth="1"/>
    <col min="3849" max="3854" width="7.00390625" style="2" customWidth="1"/>
    <col min="3855" max="3855" width="1.28515625" style="2" customWidth="1"/>
    <col min="3856" max="3856" width="7.00390625" style="2" hidden="1" customWidth="1"/>
    <col min="3857" max="3857" width="2.00390625" style="2" customWidth="1"/>
    <col min="3858" max="4098" width="7.00390625" style="2" customWidth="1"/>
    <col min="4099" max="4099" width="4.7109375" style="2" customWidth="1"/>
    <col min="4100" max="4100" width="7.00390625" style="2" hidden="1" customWidth="1"/>
    <col min="4101" max="4103" width="7.00390625" style="2" customWidth="1"/>
    <col min="4104" max="4104" width="35.140625" style="2" customWidth="1"/>
    <col min="4105" max="4110" width="7.00390625" style="2" customWidth="1"/>
    <col min="4111" max="4111" width="1.28515625" style="2" customWidth="1"/>
    <col min="4112" max="4112" width="7.00390625" style="2" hidden="1" customWidth="1"/>
    <col min="4113" max="4113" width="2.00390625" style="2" customWidth="1"/>
    <col min="4114" max="4354" width="7.00390625" style="2" customWidth="1"/>
    <col min="4355" max="4355" width="4.7109375" style="2" customWidth="1"/>
    <col min="4356" max="4356" width="7.00390625" style="2" hidden="1" customWidth="1"/>
    <col min="4357" max="4359" width="7.00390625" style="2" customWidth="1"/>
    <col min="4360" max="4360" width="35.140625" style="2" customWidth="1"/>
    <col min="4361" max="4366" width="7.00390625" style="2" customWidth="1"/>
    <col min="4367" max="4367" width="1.28515625" style="2" customWidth="1"/>
    <col min="4368" max="4368" width="7.00390625" style="2" hidden="1" customWidth="1"/>
    <col min="4369" max="4369" width="2.00390625" style="2" customWidth="1"/>
    <col min="4370" max="4610" width="7.00390625" style="2" customWidth="1"/>
    <col min="4611" max="4611" width="4.7109375" style="2" customWidth="1"/>
    <col min="4612" max="4612" width="7.00390625" style="2" hidden="1" customWidth="1"/>
    <col min="4613" max="4615" width="7.00390625" style="2" customWidth="1"/>
    <col min="4616" max="4616" width="35.140625" style="2" customWidth="1"/>
    <col min="4617" max="4622" width="7.00390625" style="2" customWidth="1"/>
    <col min="4623" max="4623" width="1.28515625" style="2" customWidth="1"/>
    <col min="4624" max="4624" width="7.00390625" style="2" hidden="1" customWidth="1"/>
    <col min="4625" max="4625" width="2.00390625" style="2" customWidth="1"/>
    <col min="4626" max="4866" width="7.00390625" style="2" customWidth="1"/>
    <col min="4867" max="4867" width="4.7109375" style="2" customWidth="1"/>
    <col min="4868" max="4868" width="7.00390625" style="2" hidden="1" customWidth="1"/>
    <col min="4869" max="4871" width="7.00390625" style="2" customWidth="1"/>
    <col min="4872" max="4872" width="35.140625" style="2" customWidth="1"/>
    <col min="4873" max="4878" width="7.00390625" style="2" customWidth="1"/>
    <col min="4879" max="4879" width="1.28515625" style="2" customWidth="1"/>
    <col min="4880" max="4880" width="7.00390625" style="2" hidden="1" customWidth="1"/>
    <col min="4881" max="4881" width="2.00390625" style="2" customWidth="1"/>
    <col min="4882" max="5122" width="7.00390625" style="2" customWidth="1"/>
    <col min="5123" max="5123" width="4.7109375" style="2" customWidth="1"/>
    <col min="5124" max="5124" width="7.00390625" style="2" hidden="1" customWidth="1"/>
    <col min="5125" max="5127" width="7.00390625" style="2" customWidth="1"/>
    <col min="5128" max="5128" width="35.140625" style="2" customWidth="1"/>
    <col min="5129" max="5134" width="7.00390625" style="2" customWidth="1"/>
    <col min="5135" max="5135" width="1.28515625" style="2" customWidth="1"/>
    <col min="5136" max="5136" width="7.00390625" style="2" hidden="1" customWidth="1"/>
    <col min="5137" max="5137" width="2.00390625" style="2" customWidth="1"/>
    <col min="5138" max="5378" width="7.00390625" style="2" customWidth="1"/>
    <col min="5379" max="5379" width="4.7109375" style="2" customWidth="1"/>
    <col min="5380" max="5380" width="7.00390625" style="2" hidden="1" customWidth="1"/>
    <col min="5381" max="5383" width="7.00390625" style="2" customWidth="1"/>
    <col min="5384" max="5384" width="35.140625" style="2" customWidth="1"/>
    <col min="5385" max="5390" width="7.00390625" style="2" customWidth="1"/>
    <col min="5391" max="5391" width="1.28515625" style="2" customWidth="1"/>
    <col min="5392" max="5392" width="7.00390625" style="2" hidden="1" customWidth="1"/>
    <col min="5393" max="5393" width="2.00390625" style="2" customWidth="1"/>
    <col min="5394" max="5634" width="7.00390625" style="2" customWidth="1"/>
    <col min="5635" max="5635" width="4.7109375" style="2" customWidth="1"/>
    <col min="5636" max="5636" width="7.00390625" style="2" hidden="1" customWidth="1"/>
    <col min="5637" max="5639" width="7.00390625" style="2" customWidth="1"/>
    <col min="5640" max="5640" width="35.140625" style="2" customWidth="1"/>
    <col min="5641" max="5646" width="7.00390625" style="2" customWidth="1"/>
    <col min="5647" max="5647" width="1.28515625" style="2" customWidth="1"/>
    <col min="5648" max="5648" width="7.00390625" style="2" hidden="1" customWidth="1"/>
    <col min="5649" max="5649" width="2.00390625" style="2" customWidth="1"/>
    <col min="5650" max="5890" width="7.00390625" style="2" customWidth="1"/>
    <col min="5891" max="5891" width="4.7109375" style="2" customWidth="1"/>
    <col min="5892" max="5892" width="7.00390625" style="2" hidden="1" customWidth="1"/>
    <col min="5893" max="5895" width="7.00390625" style="2" customWidth="1"/>
    <col min="5896" max="5896" width="35.140625" style="2" customWidth="1"/>
    <col min="5897" max="5902" width="7.00390625" style="2" customWidth="1"/>
    <col min="5903" max="5903" width="1.28515625" style="2" customWidth="1"/>
    <col min="5904" max="5904" width="7.00390625" style="2" hidden="1" customWidth="1"/>
    <col min="5905" max="5905" width="2.00390625" style="2" customWidth="1"/>
    <col min="5906" max="6146" width="7.00390625" style="2" customWidth="1"/>
    <col min="6147" max="6147" width="4.7109375" style="2" customWidth="1"/>
    <col min="6148" max="6148" width="7.00390625" style="2" hidden="1" customWidth="1"/>
    <col min="6149" max="6151" width="7.00390625" style="2" customWidth="1"/>
    <col min="6152" max="6152" width="35.140625" style="2" customWidth="1"/>
    <col min="6153" max="6158" width="7.00390625" style="2" customWidth="1"/>
    <col min="6159" max="6159" width="1.28515625" style="2" customWidth="1"/>
    <col min="6160" max="6160" width="7.00390625" style="2" hidden="1" customWidth="1"/>
    <col min="6161" max="6161" width="2.00390625" style="2" customWidth="1"/>
    <col min="6162" max="6402" width="7.00390625" style="2" customWidth="1"/>
    <col min="6403" max="6403" width="4.7109375" style="2" customWidth="1"/>
    <col min="6404" max="6404" width="7.00390625" style="2" hidden="1" customWidth="1"/>
    <col min="6405" max="6407" width="7.00390625" style="2" customWidth="1"/>
    <col min="6408" max="6408" width="35.140625" style="2" customWidth="1"/>
    <col min="6409" max="6414" width="7.00390625" style="2" customWidth="1"/>
    <col min="6415" max="6415" width="1.28515625" style="2" customWidth="1"/>
    <col min="6416" max="6416" width="7.00390625" style="2" hidden="1" customWidth="1"/>
    <col min="6417" max="6417" width="2.00390625" style="2" customWidth="1"/>
    <col min="6418" max="6658" width="7.00390625" style="2" customWidth="1"/>
    <col min="6659" max="6659" width="4.7109375" style="2" customWidth="1"/>
    <col min="6660" max="6660" width="7.00390625" style="2" hidden="1" customWidth="1"/>
    <col min="6661" max="6663" width="7.00390625" style="2" customWidth="1"/>
    <col min="6664" max="6664" width="35.140625" style="2" customWidth="1"/>
    <col min="6665" max="6670" width="7.00390625" style="2" customWidth="1"/>
    <col min="6671" max="6671" width="1.28515625" style="2" customWidth="1"/>
    <col min="6672" max="6672" width="7.00390625" style="2" hidden="1" customWidth="1"/>
    <col min="6673" max="6673" width="2.00390625" style="2" customWidth="1"/>
    <col min="6674" max="6914" width="7.00390625" style="2" customWidth="1"/>
    <col min="6915" max="6915" width="4.7109375" style="2" customWidth="1"/>
    <col min="6916" max="6916" width="7.00390625" style="2" hidden="1" customWidth="1"/>
    <col min="6917" max="6919" width="7.00390625" style="2" customWidth="1"/>
    <col min="6920" max="6920" width="35.140625" style="2" customWidth="1"/>
    <col min="6921" max="6926" width="7.00390625" style="2" customWidth="1"/>
    <col min="6927" max="6927" width="1.28515625" style="2" customWidth="1"/>
    <col min="6928" max="6928" width="7.00390625" style="2" hidden="1" customWidth="1"/>
    <col min="6929" max="6929" width="2.00390625" style="2" customWidth="1"/>
    <col min="6930" max="7170" width="7.00390625" style="2" customWidth="1"/>
    <col min="7171" max="7171" width="4.7109375" style="2" customWidth="1"/>
    <col min="7172" max="7172" width="7.00390625" style="2" hidden="1" customWidth="1"/>
    <col min="7173" max="7175" width="7.00390625" style="2" customWidth="1"/>
    <col min="7176" max="7176" width="35.140625" style="2" customWidth="1"/>
    <col min="7177" max="7182" width="7.00390625" style="2" customWidth="1"/>
    <col min="7183" max="7183" width="1.28515625" style="2" customWidth="1"/>
    <col min="7184" max="7184" width="7.00390625" style="2" hidden="1" customWidth="1"/>
    <col min="7185" max="7185" width="2.00390625" style="2" customWidth="1"/>
    <col min="7186" max="7426" width="7.00390625" style="2" customWidth="1"/>
    <col min="7427" max="7427" width="4.7109375" style="2" customWidth="1"/>
    <col min="7428" max="7428" width="7.00390625" style="2" hidden="1" customWidth="1"/>
    <col min="7429" max="7431" width="7.00390625" style="2" customWidth="1"/>
    <col min="7432" max="7432" width="35.140625" style="2" customWidth="1"/>
    <col min="7433" max="7438" width="7.00390625" style="2" customWidth="1"/>
    <col min="7439" max="7439" width="1.28515625" style="2" customWidth="1"/>
    <col min="7440" max="7440" width="7.00390625" style="2" hidden="1" customWidth="1"/>
    <col min="7441" max="7441" width="2.00390625" style="2" customWidth="1"/>
    <col min="7442" max="7682" width="7.00390625" style="2" customWidth="1"/>
    <col min="7683" max="7683" width="4.7109375" style="2" customWidth="1"/>
    <col min="7684" max="7684" width="7.00390625" style="2" hidden="1" customWidth="1"/>
    <col min="7685" max="7687" width="7.00390625" style="2" customWidth="1"/>
    <col min="7688" max="7688" width="35.140625" style="2" customWidth="1"/>
    <col min="7689" max="7694" width="7.00390625" style="2" customWidth="1"/>
    <col min="7695" max="7695" width="1.28515625" style="2" customWidth="1"/>
    <col min="7696" max="7696" width="7.00390625" style="2" hidden="1" customWidth="1"/>
    <col min="7697" max="7697" width="2.00390625" style="2" customWidth="1"/>
    <col min="7698" max="7938" width="7.00390625" style="2" customWidth="1"/>
    <col min="7939" max="7939" width="4.7109375" style="2" customWidth="1"/>
    <col min="7940" max="7940" width="7.00390625" style="2" hidden="1" customWidth="1"/>
    <col min="7941" max="7943" width="7.00390625" style="2" customWidth="1"/>
    <col min="7944" max="7944" width="35.140625" style="2" customWidth="1"/>
    <col min="7945" max="7950" width="7.00390625" style="2" customWidth="1"/>
    <col min="7951" max="7951" width="1.28515625" style="2" customWidth="1"/>
    <col min="7952" max="7952" width="7.00390625" style="2" hidden="1" customWidth="1"/>
    <col min="7953" max="7953" width="2.00390625" style="2" customWidth="1"/>
    <col min="7954" max="8194" width="7.00390625" style="2" customWidth="1"/>
    <col min="8195" max="8195" width="4.7109375" style="2" customWidth="1"/>
    <col min="8196" max="8196" width="7.00390625" style="2" hidden="1" customWidth="1"/>
    <col min="8197" max="8199" width="7.00390625" style="2" customWidth="1"/>
    <col min="8200" max="8200" width="35.140625" style="2" customWidth="1"/>
    <col min="8201" max="8206" width="7.00390625" style="2" customWidth="1"/>
    <col min="8207" max="8207" width="1.28515625" style="2" customWidth="1"/>
    <col min="8208" max="8208" width="7.00390625" style="2" hidden="1" customWidth="1"/>
    <col min="8209" max="8209" width="2.00390625" style="2" customWidth="1"/>
    <col min="8210" max="8450" width="7.00390625" style="2" customWidth="1"/>
    <col min="8451" max="8451" width="4.7109375" style="2" customWidth="1"/>
    <col min="8452" max="8452" width="7.00390625" style="2" hidden="1" customWidth="1"/>
    <col min="8453" max="8455" width="7.00390625" style="2" customWidth="1"/>
    <col min="8456" max="8456" width="35.140625" style="2" customWidth="1"/>
    <col min="8457" max="8462" width="7.00390625" style="2" customWidth="1"/>
    <col min="8463" max="8463" width="1.28515625" style="2" customWidth="1"/>
    <col min="8464" max="8464" width="7.00390625" style="2" hidden="1" customWidth="1"/>
    <col min="8465" max="8465" width="2.00390625" style="2" customWidth="1"/>
    <col min="8466" max="8706" width="7.00390625" style="2" customWidth="1"/>
    <col min="8707" max="8707" width="4.7109375" style="2" customWidth="1"/>
    <col min="8708" max="8708" width="7.00390625" style="2" hidden="1" customWidth="1"/>
    <col min="8709" max="8711" width="7.00390625" style="2" customWidth="1"/>
    <col min="8712" max="8712" width="35.140625" style="2" customWidth="1"/>
    <col min="8713" max="8718" width="7.00390625" style="2" customWidth="1"/>
    <col min="8719" max="8719" width="1.28515625" style="2" customWidth="1"/>
    <col min="8720" max="8720" width="7.00390625" style="2" hidden="1" customWidth="1"/>
    <col min="8721" max="8721" width="2.00390625" style="2" customWidth="1"/>
    <col min="8722" max="8962" width="7.00390625" style="2" customWidth="1"/>
    <col min="8963" max="8963" width="4.7109375" style="2" customWidth="1"/>
    <col min="8964" max="8964" width="7.00390625" style="2" hidden="1" customWidth="1"/>
    <col min="8965" max="8967" width="7.00390625" style="2" customWidth="1"/>
    <col min="8968" max="8968" width="35.140625" style="2" customWidth="1"/>
    <col min="8969" max="8974" width="7.00390625" style="2" customWidth="1"/>
    <col min="8975" max="8975" width="1.28515625" style="2" customWidth="1"/>
    <col min="8976" max="8976" width="7.00390625" style="2" hidden="1" customWidth="1"/>
    <col min="8977" max="8977" width="2.00390625" style="2" customWidth="1"/>
    <col min="8978" max="9218" width="7.00390625" style="2" customWidth="1"/>
    <col min="9219" max="9219" width="4.7109375" style="2" customWidth="1"/>
    <col min="9220" max="9220" width="7.00390625" style="2" hidden="1" customWidth="1"/>
    <col min="9221" max="9223" width="7.00390625" style="2" customWidth="1"/>
    <col min="9224" max="9224" width="35.140625" style="2" customWidth="1"/>
    <col min="9225" max="9230" width="7.00390625" style="2" customWidth="1"/>
    <col min="9231" max="9231" width="1.28515625" style="2" customWidth="1"/>
    <col min="9232" max="9232" width="7.00390625" style="2" hidden="1" customWidth="1"/>
    <col min="9233" max="9233" width="2.00390625" style="2" customWidth="1"/>
    <col min="9234" max="9474" width="7.00390625" style="2" customWidth="1"/>
    <col min="9475" max="9475" width="4.7109375" style="2" customWidth="1"/>
    <col min="9476" max="9476" width="7.00390625" style="2" hidden="1" customWidth="1"/>
    <col min="9477" max="9479" width="7.00390625" style="2" customWidth="1"/>
    <col min="9480" max="9480" width="35.140625" style="2" customWidth="1"/>
    <col min="9481" max="9486" width="7.00390625" style="2" customWidth="1"/>
    <col min="9487" max="9487" width="1.28515625" style="2" customWidth="1"/>
    <col min="9488" max="9488" width="7.00390625" style="2" hidden="1" customWidth="1"/>
    <col min="9489" max="9489" width="2.00390625" style="2" customWidth="1"/>
    <col min="9490" max="9730" width="7.00390625" style="2" customWidth="1"/>
    <col min="9731" max="9731" width="4.7109375" style="2" customWidth="1"/>
    <col min="9732" max="9732" width="7.00390625" style="2" hidden="1" customWidth="1"/>
    <col min="9733" max="9735" width="7.00390625" style="2" customWidth="1"/>
    <col min="9736" max="9736" width="35.140625" style="2" customWidth="1"/>
    <col min="9737" max="9742" width="7.00390625" style="2" customWidth="1"/>
    <col min="9743" max="9743" width="1.28515625" style="2" customWidth="1"/>
    <col min="9744" max="9744" width="7.00390625" style="2" hidden="1" customWidth="1"/>
    <col min="9745" max="9745" width="2.00390625" style="2" customWidth="1"/>
    <col min="9746" max="9986" width="7.00390625" style="2" customWidth="1"/>
    <col min="9987" max="9987" width="4.7109375" style="2" customWidth="1"/>
    <col min="9988" max="9988" width="7.00390625" style="2" hidden="1" customWidth="1"/>
    <col min="9989" max="9991" width="7.00390625" style="2" customWidth="1"/>
    <col min="9992" max="9992" width="35.140625" style="2" customWidth="1"/>
    <col min="9993" max="9998" width="7.00390625" style="2" customWidth="1"/>
    <col min="9999" max="9999" width="1.28515625" style="2" customWidth="1"/>
    <col min="10000" max="10000" width="7.00390625" style="2" hidden="1" customWidth="1"/>
    <col min="10001" max="10001" width="2.00390625" style="2" customWidth="1"/>
    <col min="10002" max="10242" width="7.00390625" style="2" customWidth="1"/>
    <col min="10243" max="10243" width="4.7109375" style="2" customWidth="1"/>
    <col min="10244" max="10244" width="7.00390625" style="2" hidden="1" customWidth="1"/>
    <col min="10245" max="10247" width="7.00390625" style="2" customWidth="1"/>
    <col min="10248" max="10248" width="35.140625" style="2" customWidth="1"/>
    <col min="10249" max="10254" width="7.00390625" style="2" customWidth="1"/>
    <col min="10255" max="10255" width="1.28515625" style="2" customWidth="1"/>
    <col min="10256" max="10256" width="7.00390625" style="2" hidden="1" customWidth="1"/>
    <col min="10257" max="10257" width="2.00390625" style="2" customWidth="1"/>
    <col min="10258" max="10498" width="7.00390625" style="2" customWidth="1"/>
    <col min="10499" max="10499" width="4.7109375" style="2" customWidth="1"/>
    <col min="10500" max="10500" width="7.00390625" style="2" hidden="1" customWidth="1"/>
    <col min="10501" max="10503" width="7.00390625" style="2" customWidth="1"/>
    <col min="10504" max="10504" width="35.140625" style="2" customWidth="1"/>
    <col min="10505" max="10510" width="7.00390625" style="2" customWidth="1"/>
    <col min="10511" max="10511" width="1.28515625" style="2" customWidth="1"/>
    <col min="10512" max="10512" width="7.00390625" style="2" hidden="1" customWidth="1"/>
    <col min="10513" max="10513" width="2.00390625" style="2" customWidth="1"/>
    <col min="10514" max="10754" width="7.00390625" style="2" customWidth="1"/>
    <col min="10755" max="10755" width="4.7109375" style="2" customWidth="1"/>
    <col min="10756" max="10756" width="7.00390625" style="2" hidden="1" customWidth="1"/>
    <col min="10757" max="10759" width="7.00390625" style="2" customWidth="1"/>
    <col min="10760" max="10760" width="35.140625" style="2" customWidth="1"/>
    <col min="10761" max="10766" width="7.00390625" style="2" customWidth="1"/>
    <col min="10767" max="10767" width="1.28515625" style="2" customWidth="1"/>
    <col min="10768" max="10768" width="7.00390625" style="2" hidden="1" customWidth="1"/>
    <col min="10769" max="10769" width="2.00390625" style="2" customWidth="1"/>
    <col min="10770" max="11010" width="7.00390625" style="2" customWidth="1"/>
    <col min="11011" max="11011" width="4.7109375" style="2" customWidth="1"/>
    <col min="11012" max="11012" width="7.00390625" style="2" hidden="1" customWidth="1"/>
    <col min="11013" max="11015" width="7.00390625" style="2" customWidth="1"/>
    <col min="11016" max="11016" width="35.140625" style="2" customWidth="1"/>
    <col min="11017" max="11022" width="7.00390625" style="2" customWidth="1"/>
    <col min="11023" max="11023" width="1.28515625" style="2" customWidth="1"/>
    <col min="11024" max="11024" width="7.00390625" style="2" hidden="1" customWidth="1"/>
    <col min="11025" max="11025" width="2.00390625" style="2" customWidth="1"/>
    <col min="11026" max="11266" width="7.00390625" style="2" customWidth="1"/>
    <col min="11267" max="11267" width="4.7109375" style="2" customWidth="1"/>
    <col min="11268" max="11268" width="7.00390625" style="2" hidden="1" customWidth="1"/>
    <col min="11269" max="11271" width="7.00390625" style="2" customWidth="1"/>
    <col min="11272" max="11272" width="35.140625" style="2" customWidth="1"/>
    <col min="11273" max="11278" width="7.00390625" style="2" customWidth="1"/>
    <col min="11279" max="11279" width="1.28515625" style="2" customWidth="1"/>
    <col min="11280" max="11280" width="7.00390625" style="2" hidden="1" customWidth="1"/>
    <col min="11281" max="11281" width="2.00390625" style="2" customWidth="1"/>
    <col min="11282" max="11522" width="7.00390625" style="2" customWidth="1"/>
    <col min="11523" max="11523" width="4.7109375" style="2" customWidth="1"/>
    <col min="11524" max="11524" width="7.00390625" style="2" hidden="1" customWidth="1"/>
    <col min="11525" max="11527" width="7.00390625" style="2" customWidth="1"/>
    <col min="11528" max="11528" width="35.140625" style="2" customWidth="1"/>
    <col min="11529" max="11534" width="7.00390625" style="2" customWidth="1"/>
    <col min="11535" max="11535" width="1.28515625" style="2" customWidth="1"/>
    <col min="11536" max="11536" width="7.00390625" style="2" hidden="1" customWidth="1"/>
    <col min="11537" max="11537" width="2.00390625" style="2" customWidth="1"/>
    <col min="11538" max="11778" width="7.00390625" style="2" customWidth="1"/>
    <col min="11779" max="11779" width="4.7109375" style="2" customWidth="1"/>
    <col min="11780" max="11780" width="7.00390625" style="2" hidden="1" customWidth="1"/>
    <col min="11781" max="11783" width="7.00390625" style="2" customWidth="1"/>
    <col min="11784" max="11784" width="35.140625" style="2" customWidth="1"/>
    <col min="11785" max="11790" width="7.00390625" style="2" customWidth="1"/>
    <col min="11791" max="11791" width="1.28515625" style="2" customWidth="1"/>
    <col min="11792" max="11792" width="7.00390625" style="2" hidden="1" customWidth="1"/>
    <col min="11793" max="11793" width="2.00390625" style="2" customWidth="1"/>
    <col min="11794" max="12034" width="7.00390625" style="2" customWidth="1"/>
    <col min="12035" max="12035" width="4.7109375" style="2" customWidth="1"/>
    <col min="12036" max="12036" width="7.00390625" style="2" hidden="1" customWidth="1"/>
    <col min="12037" max="12039" width="7.00390625" style="2" customWidth="1"/>
    <col min="12040" max="12040" width="35.140625" style="2" customWidth="1"/>
    <col min="12041" max="12046" width="7.00390625" style="2" customWidth="1"/>
    <col min="12047" max="12047" width="1.28515625" style="2" customWidth="1"/>
    <col min="12048" max="12048" width="7.00390625" style="2" hidden="1" customWidth="1"/>
    <col min="12049" max="12049" width="2.00390625" style="2" customWidth="1"/>
    <col min="12050" max="12290" width="7.00390625" style="2" customWidth="1"/>
    <col min="12291" max="12291" width="4.7109375" style="2" customWidth="1"/>
    <col min="12292" max="12292" width="7.00390625" style="2" hidden="1" customWidth="1"/>
    <col min="12293" max="12295" width="7.00390625" style="2" customWidth="1"/>
    <col min="12296" max="12296" width="35.140625" style="2" customWidth="1"/>
    <col min="12297" max="12302" width="7.00390625" style="2" customWidth="1"/>
    <col min="12303" max="12303" width="1.28515625" style="2" customWidth="1"/>
    <col min="12304" max="12304" width="7.00390625" style="2" hidden="1" customWidth="1"/>
    <col min="12305" max="12305" width="2.00390625" style="2" customWidth="1"/>
    <col min="12306" max="12546" width="7.00390625" style="2" customWidth="1"/>
    <col min="12547" max="12547" width="4.7109375" style="2" customWidth="1"/>
    <col min="12548" max="12548" width="7.00390625" style="2" hidden="1" customWidth="1"/>
    <col min="12549" max="12551" width="7.00390625" style="2" customWidth="1"/>
    <col min="12552" max="12552" width="35.140625" style="2" customWidth="1"/>
    <col min="12553" max="12558" width="7.00390625" style="2" customWidth="1"/>
    <col min="12559" max="12559" width="1.28515625" style="2" customWidth="1"/>
    <col min="12560" max="12560" width="7.00390625" style="2" hidden="1" customWidth="1"/>
    <col min="12561" max="12561" width="2.00390625" style="2" customWidth="1"/>
    <col min="12562" max="12802" width="7.00390625" style="2" customWidth="1"/>
    <col min="12803" max="12803" width="4.7109375" style="2" customWidth="1"/>
    <col min="12804" max="12804" width="7.00390625" style="2" hidden="1" customWidth="1"/>
    <col min="12805" max="12807" width="7.00390625" style="2" customWidth="1"/>
    <col min="12808" max="12808" width="35.140625" style="2" customWidth="1"/>
    <col min="12809" max="12814" width="7.00390625" style="2" customWidth="1"/>
    <col min="12815" max="12815" width="1.28515625" style="2" customWidth="1"/>
    <col min="12816" max="12816" width="7.00390625" style="2" hidden="1" customWidth="1"/>
    <col min="12817" max="12817" width="2.00390625" style="2" customWidth="1"/>
    <col min="12818" max="13058" width="7.00390625" style="2" customWidth="1"/>
    <col min="13059" max="13059" width="4.7109375" style="2" customWidth="1"/>
    <col min="13060" max="13060" width="7.00390625" style="2" hidden="1" customWidth="1"/>
    <col min="13061" max="13063" width="7.00390625" style="2" customWidth="1"/>
    <col min="13064" max="13064" width="35.140625" style="2" customWidth="1"/>
    <col min="13065" max="13070" width="7.00390625" style="2" customWidth="1"/>
    <col min="13071" max="13071" width="1.28515625" style="2" customWidth="1"/>
    <col min="13072" max="13072" width="7.00390625" style="2" hidden="1" customWidth="1"/>
    <col min="13073" max="13073" width="2.00390625" style="2" customWidth="1"/>
    <col min="13074" max="13314" width="7.00390625" style="2" customWidth="1"/>
    <col min="13315" max="13315" width="4.7109375" style="2" customWidth="1"/>
    <col min="13316" max="13316" width="7.00390625" style="2" hidden="1" customWidth="1"/>
    <col min="13317" max="13319" width="7.00390625" style="2" customWidth="1"/>
    <col min="13320" max="13320" width="35.140625" style="2" customWidth="1"/>
    <col min="13321" max="13326" width="7.00390625" style="2" customWidth="1"/>
    <col min="13327" max="13327" width="1.28515625" style="2" customWidth="1"/>
    <col min="13328" max="13328" width="7.00390625" style="2" hidden="1" customWidth="1"/>
    <col min="13329" max="13329" width="2.00390625" style="2" customWidth="1"/>
    <col min="13330" max="13570" width="7.00390625" style="2" customWidth="1"/>
    <col min="13571" max="13571" width="4.7109375" style="2" customWidth="1"/>
    <col min="13572" max="13572" width="7.00390625" style="2" hidden="1" customWidth="1"/>
    <col min="13573" max="13575" width="7.00390625" style="2" customWidth="1"/>
    <col min="13576" max="13576" width="35.140625" style="2" customWidth="1"/>
    <col min="13577" max="13582" width="7.00390625" style="2" customWidth="1"/>
    <col min="13583" max="13583" width="1.28515625" style="2" customWidth="1"/>
    <col min="13584" max="13584" width="7.00390625" style="2" hidden="1" customWidth="1"/>
    <col min="13585" max="13585" width="2.00390625" style="2" customWidth="1"/>
    <col min="13586" max="13826" width="7.00390625" style="2" customWidth="1"/>
    <col min="13827" max="13827" width="4.7109375" style="2" customWidth="1"/>
    <col min="13828" max="13828" width="7.00390625" style="2" hidden="1" customWidth="1"/>
    <col min="13829" max="13831" width="7.00390625" style="2" customWidth="1"/>
    <col min="13832" max="13832" width="35.140625" style="2" customWidth="1"/>
    <col min="13833" max="13838" width="7.00390625" style="2" customWidth="1"/>
    <col min="13839" max="13839" width="1.28515625" style="2" customWidth="1"/>
    <col min="13840" max="13840" width="7.00390625" style="2" hidden="1" customWidth="1"/>
    <col min="13841" max="13841" width="2.00390625" style="2" customWidth="1"/>
    <col min="13842" max="14082" width="7.00390625" style="2" customWidth="1"/>
    <col min="14083" max="14083" width="4.7109375" style="2" customWidth="1"/>
    <col min="14084" max="14084" width="7.00390625" style="2" hidden="1" customWidth="1"/>
    <col min="14085" max="14087" width="7.00390625" style="2" customWidth="1"/>
    <col min="14088" max="14088" width="35.140625" style="2" customWidth="1"/>
    <col min="14089" max="14094" width="7.00390625" style="2" customWidth="1"/>
    <col min="14095" max="14095" width="1.28515625" style="2" customWidth="1"/>
    <col min="14096" max="14096" width="7.00390625" style="2" hidden="1" customWidth="1"/>
    <col min="14097" max="14097" width="2.00390625" style="2" customWidth="1"/>
    <col min="14098" max="14338" width="7.00390625" style="2" customWidth="1"/>
    <col min="14339" max="14339" width="4.7109375" style="2" customWidth="1"/>
    <col min="14340" max="14340" width="7.00390625" style="2" hidden="1" customWidth="1"/>
    <col min="14341" max="14343" width="7.00390625" style="2" customWidth="1"/>
    <col min="14344" max="14344" width="35.140625" style="2" customWidth="1"/>
    <col min="14345" max="14350" width="7.00390625" style="2" customWidth="1"/>
    <col min="14351" max="14351" width="1.28515625" style="2" customWidth="1"/>
    <col min="14352" max="14352" width="7.00390625" style="2" hidden="1" customWidth="1"/>
    <col min="14353" max="14353" width="2.00390625" style="2" customWidth="1"/>
    <col min="14354" max="14594" width="7.00390625" style="2" customWidth="1"/>
    <col min="14595" max="14595" width="4.7109375" style="2" customWidth="1"/>
    <col min="14596" max="14596" width="7.00390625" style="2" hidden="1" customWidth="1"/>
    <col min="14597" max="14599" width="7.00390625" style="2" customWidth="1"/>
    <col min="14600" max="14600" width="35.140625" style="2" customWidth="1"/>
    <col min="14601" max="14606" width="7.00390625" style="2" customWidth="1"/>
    <col min="14607" max="14607" width="1.28515625" style="2" customWidth="1"/>
    <col min="14608" max="14608" width="7.00390625" style="2" hidden="1" customWidth="1"/>
    <col min="14609" max="14609" width="2.00390625" style="2" customWidth="1"/>
    <col min="14610" max="14850" width="7.00390625" style="2" customWidth="1"/>
    <col min="14851" max="14851" width="4.7109375" style="2" customWidth="1"/>
    <col min="14852" max="14852" width="7.00390625" style="2" hidden="1" customWidth="1"/>
    <col min="14853" max="14855" width="7.00390625" style="2" customWidth="1"/>
    <col min="14856" max="14856" width="35.140625" style="2" customWidth="1"/>
    <col min="14857" max="14862" width="7.00390625" style="2" customWidth="1"/>
    <col min="14863" max="14863" width="1.28515625" style="2" customWidth="1"/>
    <col min="14864" max="14864" width="7.00390625" style="2" hidden="1" customWidth="1"/>
    <col min="14865" max="14865" width="2.00390625" style="2" customWidth="1"/>
    <col min="14866" max="15106" width="7.00390625" style="2" customWidth="1"/>
    <col min="15107" max="15107" width="4.7109375" style="2" customWidth="1"/>
    <col min="15108" max="15108" width="7.00390625" style="2" hidden="1" customWidth="1"/>
    <col min="15109" max="15111" width="7.00390625" style="2" customWidth="1"/>
    <col min="15112" max="15112" width="35.140625" style="2" customWidth="1"/>
    <col min="15113" max="15118" width="7.00390625" style="2" customWidth="1"/>
    <col min="15119" max="15119" width="1.28515625" style="2" customWidth="1"/>
    <col min="15120" max="15120" width="7.00390625" style="2" hidden="1" customWidth="1"/>
    <col min="15121" max="15121" width="2.00390625" style="2" customWidth="1"/>
    <col min="15122" max="15362" width="7.00390625" style="2" customWidth="1"/>
    <col min="15363" max="15363" width="4.7109375" style="2" customWidth="1"/>
    <col min="15364" max="15364" width="7.00390625" style="2" hidden="1" customWidth="1"/>
    <col min="15365" max="15367" width="7.00390625" style="2" customWidth="1"/>
    <col min="15368" max="15368" width="35.140625" style="2" customWidth="1"/>
    <col min="15369" max="15374" width="7.00390625" style="2" customWidth="1"/>
    <col min="15375" max="15375" width="1.28515625" style="2" customWidth="1"/>
    <col min="15376" max="15376" width="7.00390625" style="2" hidden="1" customWidth="1"/>
    <col min="15377" max="15377" width="2.00390625" style="2" customWidth="1"/>
    <col min="15378" max="15618" width="7.00390625" style="2" customWidth="1"/>
    <col min="15619" max="15619" width="4.7109375" style="2" customWidth="1"/>
    <col min="15620" max="15620" width="7.00390625" style="2" hidden="1" customWidth="1"/>
    <col min="15621" max="15623" width="7.00390625" style="2" customWidth="1"/>
    <col min="15624" max="15624" width="35.140625" style="2" customWidth="1"/>
    <col min="15625" max="15630" width="7.00390625" style="2" customWidth="1"/>
    <col min="15631" max="15631" width="1.28515625" style="2" customWidth="1"/>
    <col min="15632" max="15632" width="7.00390625" style="2" hidden="1" customWidth="1"/>
    <col min="15633" max="15633" width="2.00390625" style="2" customWidth="1"/>
    <col min="15634" max="15874" width="7.00390625" style="2" customWidth="1"/>
    <col min="15875" max="15875" width="4.7109375" style="2" customWidth="1"/>
    <col min="15876" max="15876" width="7.00390625" style="2" hidden="1" customWidth="1"/>
    <col min="15877" max="15879" width="7.00390625" style="2" customWidth="1"/>
    <col min="15880" max="15880" width="35.140625" style="2" customWidth="1"/>
    <col min="15881" max="15886" width="7.00390625" style="2" customWidth="1"/>
    <col min="15887" max="15887" width="1.28515625" style="2" customWidth="1"/>
    <col min="15888" max="15888" width="7.00390625" style="2" hidden="1" customWidth="1"/>
    <col min="15889" max="15889" width="2.00390625" style="2" customWidth="1"/>
    <col min="15890" max="16130" width="7.00390625" style="2" customWidth="1"/>
    <col min="16131" max="16131" width="4.7109375" style="2" customWidth="1"/>
    <col min="16132" max="16132" width="7.00390625" style="2" hidden="1" customWidth="1"/>
    <col min="16133" max="16135" width="7.00390625" style="2" customWidth="1"/>
    <col min="16136" max="16136" width="35.140625" style="2" customWidth="1"/>
    <col min="16137" max="16142" width="7.00390625" style="2" customWidth="1"/>
    <col min="16143" max="16143" width="1.28515625" style="2" customWidth="1"/>
    <col min="16144" max="16144" width="7.00390625" style="2" hidden="1" customWidth="1"/>
    <col min="16145" max="16145" width="2.00390625" style="2" customWidth="1"/>
    <col min="16146" max="16384" width="7.00390625" style="2" customWidth="1"/>
  </cols>
  <sheetData>
    <row r="1" spans="2:18" ht="22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3"/>
    </row>
    <row r="3" spans="1:18" ht="21">
      <c r="A3" s="22"/>
      <c r="B3" s="366" t="s">
        <v>324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44"/>
      <c r="R3" s="3"/>
    </row>
    <row r="4" spans="1:18" ht="15">
      <c r="A4" s="2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4"/>
      <c r="R4" s="3"/>
    </row>
    <row r="5" spans="1:18" ht="12.75" customHeight="1">
      <c r="A5" s="22"/>
      <c r="B5" s="25" t="s">
        <v>107</v>
      </c>
      <c r="C5" s="4"/>
      <c r="D5" s="4"/>
      <c r="E5" s="309" t="s">
        <v>170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4"/>
      <c r="Q5" s="44"/>
      <c r="R5" s="3"/>
    </row>
    <row r="6" spans="1:18" ht="12.75" customHeight="1">
      <c r="A6" s="22"/>
      <c r="B6" s="4"/>
      <c r="C6" s="4"/>
      <c r="D6" s="4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4"/>
      <c r="Q6" s="44"/>
      <c r="R6" s="3"/>
    </row>
    <row r="7" spans="1:18" ht="15">
      <c r="A7" s="22"/>
      <c r="B7" s="5" t="s">
        <v>108</v>
      </c>
      <c r="C7" s="4"/>
      <c r="D7" s="4"/>
      <c r="E7" s="55" t="s">
        <v>257</v>
      </c>
      <c r="F7" s="4"/>
      <c r="G7" s="4"/>
      <c r="H7" s="4"/>
      <c r="I7" s="4"/>
      <c r="J7" s="5" t="s">
        <v>109</v>
      </c>
      <c r="K7" s="4"/>
      <c r="L7" s="297" t="s">
        <v>258</v>
      </c>
      <c r="M7" s="297"/>
      <c r="N7" s="297"/>
      <c r="O7" s="297"/>
      <c r="P7" s="4"/>
      <c r="Q7" s="44"/>
      <c r="R7" s="3"/>
    </row>
    <row r="8" spans="1:18" ht="15">
      <c r="A8" s="2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4"/>
      <c r="R8" s="3"/>
    </row>
    <row r="9" spans="1:18" ht="15">
      <c r="A9" s="22"/>
      <c r="B9" s="5" t="s">
        <v>110</v>
      </c>
      <c r="C9" s="4"/>
      <c r="D9" s="4"/>
      <c r="E9" s="55" t="s">
        <v>111</v>
      </c>
      <c r="F9" s="4"/>
      <c r="G9" s="4"/>
      <c r="H9" s="4"/>
      <c r="I9" s="4"/>
      <c r="J9" s="5" t="s">
        <v>112</v>
      </c>
      <c r="K9" s="4"/>
      <c r="L9" s="299" t="s">
        <v>453</v>
      </c>
      <c r="M9" s="334"/>
      <c r="N9" s="334"/>
      <c r="O9" s="334"/>
      <c r="P9" s="334"/>
      <c r="Q9" s="44"/>
      <c r="R9" s="3"/>
    </row>
    <row r="10" spans="1:18" ht="15">
      <c r="A10" s="22"/>
      <c r="B10" s="5" t="s">
        <v>114</v>
      </c>
      <c r="C10" s="4"/>
      <c r="D10" s="4"/>
      <c r="E10" s="367"/>
      <c r="F10" s="367"/>
      <c r="G10" s="367"/>
      <c r="H10" s="367"/>
      <c r="I10" s="4"/>
      <c r="J10" s="5" t="s">
        <v>115</v>
      </c>
      <c r="K10" s="4"/>
      <c r="L10" s="305"/>
      <c r="M10" s="305"/>
      <c r="N10" s="305"/>
      <c r="O10" s="305"/>
      <c r="P10" s="305"/>
      <c r="Q10" s="44"/>
      <c r="R10" s="3"/>
    </row>
    <row r="11" spans="1:18" ht="15">
      <c r="A11" s="2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4"/>
      <c r="R11" s="3"/>
    </row>
    <row r="12" spans="1:18" ht="27" customHeight="1">
      <c r="A12" s="22"/>
      <c r="B12" s="57" t="s">
        <v>123</v>
      </c>
      <c r="C12" s="57"/>
      <c r="D12" s="57"/>
      <c r="E12" s="371" t="s">
        <v>4</v>
      </c>
      <c r="F12" s="371"/>
      <c r="G12" s="371"/>
      <c r="H12" s="371"/>
      <c r="I12" s="57" t="s">
        <v>5</v>
      </c>
      <c r="J12" s="57" t="s">
        <v>6</v>
      </c>
      <c r="K12" s="371" t="s">
        <v>126</v>
      </c>
      <c r="L12" s="371"/>
      <c r="M12" s="371" t="s">
        <v>127</v>
      </c>
      <c r="N12" s="371"/>
      <c r="O12" s="371"/>
      <c r="P12" s="371"/>
      <c r="Q12" s="45"/>
      <c r="R12" s="6"/>
    </row>
    <row r="13" spans="1:18" ht="16.5">
      <c r="A13" s="22"/>
      <c r="B13" s="27"/>
      <c r="C13" s="11" t="s">
        <v>259</v>
      </c>
      <c r="D13" s="12"/>
      <c r="E13" s="12"/>
      <c r="F13" s="12"/>
      <c r="G13" s="12"/>
      <c r="H13" s="12"/>
      <c r="I13" s="12"/>
      <c r="J13" s="12"/>
      <c r="K13" s="12"/>
      <c r="L13" s="12"/>
      <c r="M13" s="372">
        <f>SUM(M15:O76)</f>
        <v>0</v>
      </c>
      <c r="N13" s="372"/>
      <c r="O13" s="372"/>
      <c r="P13" s="372"/>
      <c r="Q13" s="46"/>
      <c r="R13" s="7"/>
    </row>
    <row r="14" spans="1:18" ht="16.5">
      <c r="A14" s="22"/>
      <c r="B14" s="27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58"/>
      <c r="P14" s="58"/>
      <c r="Q14" s="46"/>
      <c r="R14" s="7"/>
    </row>
    <row r="15" spans="1:18" ht="13.5" customHeight="1">
      <c r="A15" s="22"/>
      <c r="B15" s="37" t="s">
        <v>241</v>
      </c>
      <c r="C15" s="37"/>
      <c r="D15" s="38"/>
      <c r="E15" s="368" t="s">
        <v>260</v>
      </c>
      <c r="F15" s="368"/>
      <c r="G15" s="368"/>
      <c r="H15" s="368"/>
      <c r="I15" s="39" t="s">
        <v>18</v>
      </c>
      <c r="J15" s="40">
        <v>1</v>
      </c>
      <c r="K15" s="369">
        <v>0</v>
      </c>
      <c r="L15" s="369"/>
      <c r="M15" s="370">
        <f>K15*J15</f>
        <v>0</v>
      </c>
      <c r="N15" s="370"/>
      <c r="O15" s="370"/>
      <c r="P15" s="370"/>
      <c r="Q15" s="44"/>
      <c r="R15" s="3"/>
    </row>
    <row r="16" spans="1:18" ht="15">
      <c r="A16" s="22"/>
      <c r="B16" s="37"/>
      <c r="C16" s="37"/>
      <c r="D16" s="38"/>
      <c r="E16" s="48" t="s">
        <v>261</v>
      </c>
      <c r="F16" s="49"/>
      <c r="G16" s="49"/>
      <c r="H16" s="49"/>
      <c r="I16" s="39"/>
      <c r="J16" s="40"/>
      <c r="K16" s="50"/>
      <c r="L16" s="51"/>
      <c r="M16" s="56"/>
      <c r="N16" s="49"/>
      <c r="O16" s="49"/>
      <c r="P16" s="49"/>
      <c r="Q16" s="44"/>
      <c r="R16" s="3"/>
    </row>
    <row r="17" spans="1:18" ht="13.5" customHeight="1">
      <c r="A17" s="22"/>
      <c r="B17" s="37" t="s">
        <v>241</v>
      </c>
      <c r="C17" s="37"/>
      <c r="D17" s="38"/>
      <c r="E17" s="368" t="s">
        <v>262</v>
      </c>
      <c r="F17" s="368"/>
      <c r="G17" s="368"/>
      <c r="H17" s="368"/>
      <c r="I17" s="39" t="s">
        <v>18</v>
      </c>
      <c r="J17" s="40">
        <v>1</v>
      </c>
      <c r="K17" s="369">
        <v>0</v>
      </c>
      <c r="L17" s="369"/>
      <c r="M17" s="370">
        <f>K17*J17</f>
        <v>0</v>
      </c>
      <c r="N17" s="370"/>
      <c r="O17" s="370"/>
      <c r="P17" s="370"/>
      <c r="Q17" s="44"/>
      <c r="R17" s="3"/>
    </row>
    <row r="18" spans="1:18" ht="15">
      <c r="A18" s="22"/>
      <c r="B18" s="37"/>
      <c r="C18" s="37"/>
      <c r="D18" s="38"/>
      <c r="E18" s="48" t="s">
        <v>261</v>
      </c>
      <c r="F18" s="49"/>
      <c r="G18" s="49"/>
      <c r="H18" s="49"/>
      <c r="I18" s="39"/>
      <c r="J18" s="40"/>
      <c r="K18" s="50"/>
      <c r="L18" s="51"/>
      <c r="M18" s="56"/>
      <c r="N18" s="49"/>
      <c r="O18" s="49"/>
      <c r="P18" s="49"/>
      <c r="Q18" s="44"/>
      <c r="R18" s="3"/>
    </row>
    <row r="19" spans="1:18" ht="13.5" customHeight="1">
      <c r="A19" s="22"/>
      <c r="B19" s="37" t="s">
        <v>245</v>
      </c>
      <c r="C19" s="37"/>
      <c r="D19" s="38"/>
      <c r="E19" s="368" t="s">
        <v>455</v>
      </c>
      <c r="F19" s="368"/>
      <c r="G19" s="368"/>
      <c r="H19" s="368"/>
      <c r="I19" s="39" t="s">
        <v>35</v>
      </c>
      <c r="J19" s="40">
        <v>4</v>
      </c>
      <c r="K19" s="369">
        <v>0</v>
      </c>
      <c r="L19" s="369"/>
      <c r="M19" s="370">
        <f>K19*J19</f>
        <v>0</v>
      </c>
      <c r="N19" s="370"/>
      <c r="O19" s="370"/>
      <c r="P19" s="370"/>
      <c r="Q19" s="44"/>
      <c r="R19" s="3"/>
    </row>
    <row r="20" spans="1:18" ht="30" customHeight="1">
      <c r="A20" s="22"/>
      <c r="B20" s="37" t="s">
        <v>263</v>
      </c>
      <c r="C20" s="37"/>
      <c r="D20" s="38"/>
      <c r="E20" s="368" t="s">
        <v>264</v>
      </c>
      <c r="F20" s="368"/>
      <c r="G20" s="368"/>
      <c r="H20" s="368"/>
      <c r="I20" s="39" t="s">
        <v>35</v>
      </c>
      <c r="J20" s="40">
        <v>35</v>
      </c>
      <c r="K20" s="369">
        <v>0</v>
      </c>
      <c r="L20" s="369"/>
      <c r="M20" s="370">
        <f>K20*J20</f>
        <v>0</v>
      </c>
      <c r="N20" s="370"/>
      <c r="O20" s="370"/>
      <c r="P20" s="370"/>
      <c r="Q20" s="44"/>
      <c r="R20" s="3"/>
    </row>
    <row r="21" spans="1:18" ht="15">
      <c r="A21" s="22"/>
      <c r="B21" s="37"/>
      <c r="C21" s="37"/>
      <c r="D21" s="38"/>
      <c r="E21" s="48" t="s">
        <v>261</v>
      </c>
      <c r="F21" s="49"/>
      <c r="G21" s="49"/>
      <c r="H21" s="49"/>
      <c r="I21" s="39"/>
      <c r="J21" s="40"/>
      <c r="K21" s="50"/>
      <c r="L21" s="51"/>
      <c r="M21" s="56"/>
      <c r="N21" s="49"/>
      <c r="O21" s="49"/>
      <c r="P21" s="49"/>
      <c r="Q21" s="44"/>
      <c r="R21" s="3"/>
    </row>
    <row r="22" spans="1:18" ht="33.75" customHeight="1">
      <c r="A22" s="22"/>
      <c r="B22" s="37" t="s">
        <v>265</v>
      </c>
      <c r="C22" s="37"/>
      <c r="D22" s="38"/>
      <c r="E22" s="368" t="s">
        <v>266</v>
      </c>
      <c r="F22" s="368"/>
      <c r="G22" s="368"/>
      <c r="H22" s="368"/>
      <c r="I22" s="39" t="s">
        <v>18</v>
      </c>
      <c r="J22" s="40">
        <v>1</v>
      </c>
      <c r="K22" s="369">
        <v>0</v>
      </c>
      <c r="L22" s="369"/>
      <c r="M22" s="370">
        <f>K22*J22</f>
        <v>0</v>
      </c>
      <c r="N22" s="370"/>
      <c r="O22" s="370"/>
      <c r="P22" s="370"/>
      <c r="Q22" s="44"/>
      <c r="R22" s="3"/>
    </row>
    <row r="23" spans="1:18" ht="15">
      <c r="A23" s="22"/>
      <c r="B23" s="37" t="s">
        <v>267</v>
      </c>
      <c r="C23" s="37"/>
      <c r="D23" s="38"/>
      <c r="E23" s="368" t="s">
        <v>268</v>
      </c>
      <c r="F23" s="368"/>
      <c r="G23" s="368"/>
      <c r="H23" s="368"/>
      <c r="I23" s="39" t="s">
        <v>35</v>
      </c>
      <c r="J23" s="40">
        <v>2</v>
      </c>
      <c r="K23" s="369">
        <v>0</v>
      </c>
      <c r="L23" s="369"/>
      <c r="M23" s="370">
        <f>K23*J23</f>
        <v>0</v>
      </c>
      <c r="N23" s="370"/>
      <c r="O23" s="370"/>
      <c r="P23" s="370"/>
      <c r="Q23" s="44"/>
      <c r="R23" s="3"/>
    </row>
    <row r="24" spans="1:18" ht="15">
      <c r="A24" s="22"/>
      <c r="B24" s="37"/>
      <c r="C24" s="37"/>
      <c r="D24" s="38"/>
      <c r="E24" s="48" t="s">
        <v>261</v>
      </c>
      <c r="F24" s="49"/>
      <c r="G24" s="49"/>
      <c r="H24" s="49"/>
      <c r="I24" s="39"/>
      <c r="J24" s="40"/>
      <c r="K24" s="50"/>
      <c r="L24" s="51"/>
      <c r="M24" s="56"/>
      <c r="N24" s="49"/>
      <c r="O24" s="49"/>
      <c r="P24" s="49"/>
      <c r="Q24" s="44"/>
      <c r="R24" s="3"/>
    </row>
    <row r="25" spans="1:18" ht="15">
      <c r="A25" s="22"/>
      <c r="B25" s="37" t="s">
        <v>269</v>
      </c>
      <c r="C25" s="37"/>
      <c r="D25" s="38"/>
      <c r="E25" s="368" t="s">
        <v>270</v>
      </c>
      <c r="F25" s="368"/>
      <c r="G25" s="368"/>
      <c r="H25" s="368"/>
      <c r="I25" s="39" t="s">
        <v>35</v>
      </c>
      <c r="J25" s="40">
        <v>3</v>
      </c>
      <c r="K25" s="369">
        <v>0</v>
      </c>
      <c r="L25" s="369"/>
      <c r="M25" s="370">
        <f>K25*J25</f>
        <v>0</v>
      </c>
      <c r="N25" s="370"/>
      <c r="O25" s="370"/>
      <c r="P25" s="370"/>
      <c r="Q25" s="44"/>
      <c r="R25" s="3"/>
    </row>
    <row r="26" spans="1:18" ht="15">
      <c r="A26" s="22"/>
      <c r="B26" s="37" t="s">
        <v>271</v>
      </c>
      <c r="C26" s="37"/>
      <c r="D26" s="38"/>
      <c r="E26" s="48" t="s">
        <v>261</v>
      </c>
      <c r="F26" s="49"/>
      <c r="G26" s="49"/>
      <c r="H26" s="49"/>
      <c r="I26" s="39"/>
      <c r="J26" s="40"/>
      <c r="K26" s="50"/>
      <c r="L26" s="51"/>
      <c r="M26" s="56"/>
      <c r="N26" s="49"/>
      <c r="O26" s="49"/>
      <c r="P26" s="49"/>
      <c r="Q26" s="44"/>
      <c r="R26" s="3"/>
    </row>
    <row r="27" spans="1:18" ht="15">
      <c r="A27" s="22"/>
      <c r="B27" s="37"/>
      <c r="C27" s="37"/>
      <c r="D27" s="38"/>
      <c r="E27" s="368" t="s">
        <v>272</v>
      </c>
      <c r="F27" s="368"/>
      <c r="G27" s="368"/>
      <c r="H27" s="368"/>
      <c r="I27" s="39" t="s">
        <v>35</v>
      </c>
      <c r="J27" s="40">
        <v>1</v>
      </c>
      <c r="K27" s="369">
        <v>0</v>
      </c>
      <c r="L27" s="369"/>
      <c r="M27" s="370">
        <f>K27*J27</f>
        <v>0</v>
      </c>
      <c r="N27" s="370"/>
      <c r="O27" s="370"/>
      <c r="P27" s="370"/>
      <c r="Q27" s="44"/>
      <c r="R27" s="3"/>
    </row>
    <row r="28" spans="1:18" ht="15">
      <c r="A28" s="22"/>
      <c r="B28" s="37" t="s">
        <v>273</v>
      </c>
      <c r="C28" s="37"/>
      <c r="D28" s="38"/>
      <c r="E28" s="48" t="s">
        <v>261</v>
      </c>
      <c r="F28" s="49"/>
      <c r="G28" s="49"/>
      <c r="H28" s="49"/>
      <c r="I28" s="39"/>
      <c r="J28" s="40"/>
      <c r="K28" s="50"/>
      <c r="L28" s="51"/>
      <c r="M28" s="56"/>
      <c r="N28" s="49"/>
      <c r="O28" s="49"/>
      <c r="P28" s="49"/>
      <c r="Q28" s="44"/>
      <c r="R28" s="3"/>
    </row>
    <row r="29" spans="1:18" ht="15">
      <c r="A29" s="22"/>
      <c r="B29" s="37" t="s">
        <v>274</v>
      </c>
      <c r="C29" s="37"/>
      <c r="D29" s="38"/>
      <c r="E29" s="368" t="s">
        <v>275</v>
      </c>
      <c r="F29" s="368"/>
      <c r="G29" s="368"/>
      <c r="H29" s="368"/>
      <c r="I29" s="39" t="s">
        <v>35</v>
      </c>
      <c r="J29" s="40">
        <v>5</v>
      </c>
      <c r="K29" s="369">
        <v>0</v>
      </c>
      <c r="L29" s="369"/>
      <c r="M29" s="370">
        <f>K29*J29</f>
        <v>0</v>
      </c>
      <c r="N29" s="370"/>
      <c r="O29" s="370"/>
      <c r="P29" s="370"/>
      <c r="Q29" s="44"/>
      <c r="R29" s="3"/>
    </row>
    <row r="30" spans="1:18" ht="15">
      <c r="A30" s="22"/>
      <c r="B30" s="37"/>
      <c r="C30" s="37"/>
      <c r="D30" s="38"/>
      <c r="E30" s="48" t="s">
        <v>261</v>
      </c>
      <c r="F30" s="49"/>
      <c r="G30" s="49"/>
      <c r="H30" s="49"/>
      <c r="I30" s="39"/>
      <c r="J30" s="40"/>
      <c r="K30" s="50"/>
      <c r="L30" s="51"/>
      <c r="M30" s="56"/>
      <c r="N30" s="49"/>
      <c r="O30" s="49"/>
      <c r="P30" s="49"/>
      <c r="Q30" s="44"/>
      <c r="R30" s="3"/>
    </row>
    <row r="31" spans="1:18" ht="15">
      <c r="A31" s="22"/>
      <c r="B31" s="37" t="s">
        <v>276</v>
      </c>
      <c r="C31" s="37"/>
      <c r="D31" s="38"/>
      <c r="E31" s="368" t="s">
        <v>277</v>
      </c>
      <c r="F31" s="368"/>
      <c r="G31" s="368"/>
      <c r="H31" s="368"/>
      <c r="I31" s="39" t="s">
        <v>35</v>
      </c>
      <c r="J31" s="40">
        <v>2</v>
      </c>
      <c r="K31" s="369">
        <v>0</v>
      </c>
      <c r="L31" s="369"/>
      <c r="M31" s="370">
        <f>K31*J31</f>
        <v>0</v>
      </c>
      <c r="N31" s="370"/>
      <c r="O31" s="370"/>
      <c r="P31" s="370"/>
      <c r="Q31" s="44"/>
      <c r="R31" s="3"/>
    </row>
    <row r="32" spans="1:18" ht="15">
      <c r="A32" s="22"/>
      <c r="B32" s="37" t="s">
        <v>278</v>
      </c>
      <c r="C32" s="37"/>
      <c r="D32" s="38"/>
      <c r="E32" s="48" t="s">
        <v>261</v>
      </c>
      <c r="F32" s="49"/>
      <c r="G32" s="49"/>
      <c r="H32" s="49"/>
      <c r="I32" s="39"/>
      <c r="J32" s="40"/>
      <c r="K32" s="50"/>
      <c r="L32" s="51"/>
      <c r="M32" s="56"/>
      <c r="N32" s="49"/>
      <c r="O32" s="49"/>
      <c r="P32" s="49"/>
      <c r="Q32" s="44"/>
      <c r="R32" s="3"/>
    </row>
    <row r="33" spans="1:18" ht="15">
      <c r="A33" s="22"/>
      <c r="B33" s="37"/>
      <c r="C33" s="37"/>
      <c r="D33" s="38"/>
      <c r="E33" s="368" t="s">
        <v>279</v>
      </c>
      <c r="F33" s="368"/>
      <c r="G33" s="368"/>
      <c r="H33" s="368"/>
      <c r="I33" s="39" t="s">
        <v>35</v>
      </c>
      <c r="J33" s="40">
        <v>2</v>
      </c>
      <c r="K33" s="369">
        <v>0</v>
      </c>
      <c r="L33" s="369"/>
      <c r="M33" s="370">
        <f>K33*J33</f>
        <v>0</v>
      </c>
      <c r="N33" s="370"/>
      <c r="O33" s="370"/>
      <c r="P33" s="370"/>
      <c r="Q33" s="44"/>
      <c r="R33" s="3"/>
    </row>
    <row r="34" spans="1:18" ht="15">
      <c r="A34" s="22"/>
      <c r="B34" s="37" t="s">
        <v>280</v>
      </c>
      <c r="C34" s="37"/>
      <c r="D34" s="38"/>
      <c r="E34" s="48" t="s">
        <v>261</v>
      </c>
      <c r="F34" s="49"/>
      <c r="G34" s="49"/>
      <c r="H34" s="49"/>
      <c r="I34" s="39"/>
      <c r="J34" s="40"/>
      <c r="K34" s="50"/>
      <c r="L34" s="51"/>
      <c r="M34" s="56"/>
      <c r="N34" s="49"/>
      <c r="O34" s="49"/>
      <c r="P34" s="49"/>
      <c r="Q34" s="44"/>
      <c r="R34" s="3"/>
    </row>
    <row r="35" spans="1:18" ht="12.75" customHeight="1">
      <c r="A35" s="22"/>
      <c r="B35" s="37" t="s">
        <v>281</v>
      </c>
      <c r="C35" s="37"/>
      <c r="D35" s="38"/>
      <c r="E35" s="368" t="s">
        <v>282</v>
      </c>
      <c r="F35" s="368"/>
      <c r="G35" s="368"/>
      <c r="H35" s="368"/>
      <c r="I35" s="39" t="s">
        <v>35</v>
      </c>
      <c r="J35" s="40">
        <v>2</v>
      </c>
      <c r="K35" s="369">
        <v>0</v>
      </c>
      <c r="L35" s="369"/>
      <c r="M35" s="370">
        <f>K35*J35</f>
        <v>0</v>
      </c>
      <c r="N35" s="370"/>
      <c r="O35" s="370"/>
      <c r="P35" s="370"/>
      <c r="Q35" s="44"/>
      <c r="R35" s="3"/>
    </row>
    <row r="36" spans="1:18" ht="15">
      <c r="A36" s="22"/>
      <c r="B36" s="37"/>
      <c r="C36" s="37"/>
      <c r="D36" s="38"/>
      <c r="E36" s="48" t="s">
        <v>261</v>
      </c>
      <c r="F36" s="49"/>
      <c r="G36" s="49"/>
      <c r="H36" s="49"/>
      <c r="I36" s="39"/>
      <c r="J36" s="40"/>
      <c r="K36" s="50"/>
      <c r="L36" s="51"/>
      <c r="M36" s="56"/>
      <c r="N36" s="49"/>
      <c r="O36" s="49"/>
      <c r="P36" s="49"/>
      <c r="Q36" s="44"/>
      <c r="R36" s="3"/>
    </row>
    <row r="37" spans="1:18" ht="12.75" customHeight="1">
      <c r="A37" s="22"/>
      <c r="B37" s="37" t="s">
        <v>283</v>
      </c>
      <c r="C37" s="37"/>
      <c r="D37" s="38"/>
      <c r="E37" s="368" t="s">
        <v>284</v>
      </c>
      <c r="F37" s="368"/>
      <c r="G37" s="368"/>
      <c r="H37" s="368"/>
      <c r="I37" s="39" t="s">
        <v>35</v>
      </c>
      <c r="J37" s="40">
        <v>21</v>
      </c>
      <c r="K37" s="369">
        <v>0</v>
      </c>
      <c r="L37" s="369"/>
      <c r="M37" s="370">
        <f>K37*J37</f>
        <v>0</v>
      </c>
      <c r="N37" s="370"/>
      <c r="O37" s="370"/>
      <c r="P37" s="370"/>
      <c r="Q37" s="44"/>
      <c r="R37" s="3"/>
    </row>
    <row r="38" spans="1:18" ht="15">
      <c r="A38" s="22"/>
      <c r="B38" s="37" t="s">
        <v>285</v>
      </c>
      <c r="C38" s="37"/>
      <c r="D38" s="38"/>
      <c r="E38" s="48" t="s">
        <v>261</v>
      </c>
      <c r="F38" s="49"/>
      <c r="G38" s="49"/>
      <c r="H38" s="49"/>
      <c r="I38" s="39"/>
      <c r="J38" s="40"/>
      <c r="K38" s="50"/>
      <c r="L38" s="51"/>
      <c r="M38" s="56"/>
      <c r="N38" s="49"/>
      <c r="O38" s="49"/>
      <c r="P38" s="49"/>
      <c r="Q38" s="44"/>
      <c r="R38" s="3"/>
    </row>
    <row r="39" spans="1:18" ht="12.75" customHeight="1">
      <c r="A39" s="22"/>
      <c r="B39" s="37"/>
      <c r="C39" s="37"/>
      <c r="D39" s="38"/>
      <c r="E39" s="368" t="s">
        <v>286</v>
      </c>
      <c r="F39" s="368"/>
      <c r="G39" s="368"/>
      <c r="H39" s="368"/>
      <c r="I39" s="39" t="s">
        <v>35</v>
      </c>
      <c r="J39" s="40">
        <v>11</v>
      </c>
      <c r="K39" s="369">
        <v>0</v>
      </c>
      <c r="L39" s="369"/>
      <c r="M39" s="370">
        <f>K39*J39</f>
        <v>0</v>
      </c>
      <c r="N39" s="370"/>
      <c r="O39" s="370"/>
      <c r="P39" s="370"/>
      <c r="Q39" s="44"/>
      <c r="R39" s="3"/>
    </row>
    <row r="40" spans="1:18" ht="15">
      <c r="A40" s="22"/>
      <c r="B40" s="37" t="s">
        <v>287</v>
      </c>
      <c r="C40" s="37"/>
      <c r="D40" s="38"/>
      <c r="E40" s="48" t="s">
        <v>261</v>
      </c>
      <c r="F40" s="49"/>
      <c r="G40" s="49"/>
      <c r="H40" s="49"/>
      <c r="I40" s="39"/>
      <c r="J40" s="40"/>
      <c r="K40" s="50"/>
      <c r="L40" s="51"/>
      <c r="M40" s="56"/>
      <c r="N40" s="49"/>
      <c r="O40" s="49"/>
      <c r="P40" s="49"/>
      <c r="Q40" s="44"/>
      <c r="R40" s="3"/>
    </row>
    <row r="41" spans="1:18" ht="12.75" customHeight="1">
      <c r="A41" s="22"/>
      <c r="B41" s="37" t="s">
        <v>288</v>
      </c>
      <c r="C41" s="37"/>
      <c r="D41" s="38"/>
      <c r="E41" s="368" t="s">
        <v>485</v>
      </c>
      <c r="F41" s="368"/>
      <c r="G41" s="368"/>
      <c r="H41" s="368"/>
      <c r="I41" s="39" t="s">
        <v>35</v>
      </c>
      <c r="J41" s="40">
        <v>9</v>
      </c>
      <c r="K41" s="369">
        <v>0</v>
      </c>
      <c r="L41" s="369"/>
      <c r="M41" s="370">
        <f>K41*J41</f>
        <v>0</v>
      </c>
      <c r="N41" s="370"/>
      <c r="O41" s="370"/>
      <c r="P41" s="370"/>
      <c r="Q41" s="44"/>
      <c r="R41" s="3"/>
    </row>
    <row r="42" spans="1:18" ht="15">
      <c r="A42" s="22"/>
      <c r="B42" s="37"/>
      <c r="C42" s="37"/>
      <c r="D42" s="38"/>
      <c r="E42" s="295" t="s">
        <v>261</v>
      </c>
      <c r="F42" s="296"/>
      <c r="G42" s="296"/>
      <c r="H42" s="296"/>
      <c r="I42" s="39"/>
      <c r="J42" s="40"/>
      <c r="K42" s="50"/>
      <c r="L42" s="51"/>
      <c r="M42" s="56"/>
      <c r="N42" s="49"/>
      <c r="O42" s="49"/>
      <c r="P42" s="49"/>
      <c r="Q42" s="44"/>
      <c r="R42" s="3"/>
    </row>
    <row r="43" spans="1:18" ht="12.75" customHeight="1">
      <c r="A43" s="22"/>
      <c r="B43" s="37" t="s">
        <v>289</v>
      </c>
      <c r="C43" s="37"/>
      <c r="D43" s="38"/>
      <c r="E43" s="368" t="s">
        <v>486</v>
      </c>
      <c r="F43" s="368"/>
      <c r="G43" s="368"/>
      <c r="H43" s="368"/>
      <c r="I43" s="39" t="s">
        <v>35</v>
      </c>
      <c r="J43" s="40">
        <v>4</v>
      </c>
      <c r="K43" s="369">
        <v>0</v>
      </c>
      <c r="L43" s="369"/>
      <c r="M43" s="370">
        <f>K43*J43</f>
        <v>0</v>
      </c>
      <c r="N43" s="370"/>
      <c r="O43" s="370"/>
      <c r="P43" s="370"/>
      <c r="Q43" s="44"/>
      <c r="R43" s="3"/>
    </row>
    <row r="44" spans="1:18" ht="15">
      <c r="A44" s="22"/>
      <c r="B44" s="37"/>
      <c r="C44" s="37"/>
      <c r="D44" s="38"/>
      <c r="E44" s="295" t="s">
        <v>261</v>
      </c>
      <c r="F44" s="296"/>
      <c r="G44" s="296"/>
      <c r="H44" s="296"/>
      <c r="I44" s="39"/>
      <c r="J44" s="40"/>
      <c r="K44" s="50"/>
      <c r="L44" s="51"/>
      <c r="M44" s="56"/>
      <c r="N44" s="49"/>
      <c r="O44" s="49"/>
      <c r="P44" s="49"/>
      <c r="Q44" s="44"/>
      <c r="R44" s="3"/>
    </row>
    <row r="45" spans="1:18" ht="12.75" customHeight="1">
      <c r="A45" s="22"/>
      <c r="B45" s="37" t="s">
        <v>292</v>
      </c>
      <c r="C45" s="37"/>
      <c r="D45" s="38"/>
      <c r="E45" s="368" t="s">
        <v>487</v>
      </c>
      <c r="F45" s="368"/>
      <c r="G45" s="368"/>
      <c r="H45" s="368"/>
      <c r="I45" s="39" t="s">
        <v>35</v>
      </c>
      <c r="J45" s="40">
        <v>2</v>
      </c>
      <c r="K45" s="369">
        <v>0</v>
      </c>
      <c r="L45" s="369"/>
      <c r="M45" s="370">
        <f>K45*J45</f>
        <v>0</v>
      </c>
      <c r="N45" s="370"/>
      <c r="O45" s="370"/>
      <c r="P45" s="370"/>
      <c r="Q45" s="44"/>
      <c r="R45" s="3"/>
    </row>
    <row r="46" spans="1:18" ht="15">
      <c r="A46" s="22"/>
      <c r="B46" s="37"/>
      <c r="C46" s="37"/>
      <c r="D46" s="38"/>
      <c r="E46" s="48" t="s">
        <v>261</v>
      </c>
      <c r="F46" s="49"/>
      <c r="G46" s="49"/>
      <c r="H46" s="49"/>
      <c r="I46" s="39"/>
      <c r="J46" s="40"/>
      <c r="K46" s="50"/>
      <c r="L46" s="51"/>
      <c r="M46" s="56"/>
      <c r="N46" s="49"/>
      <c r="O46" s="49"/>
      <c r="P46" s="49"/>
      <c r="Q46" s="44"/>
      <c r="R46" s="3"/>
    </row>
    <row r="47" spans="1:18" ht="13.5" customHeight="1">
      <c r="A47" s="22"/>
      <c r="B47" s="37" t="s">
        <v>294</v>
      </c>
      <c r="C47" s="37"/>
      <c r="D47" s="38"/>
      <c r="E47" s="368" t="s">
        <v>290</v>
      </c>
      <c r="F47" s="368"/>
      <c r="G47" s="368"/>
      <c r="H47" s="368"/>
      <c r="I47" s="39" t="s">
        <v>291</v>
      </c>
      <c r="J47" s="40">
        <v>30</v>
      </c>
      <c r="K47" s="369">
        <v>0</v>
      </c>
      <c r="L47" s="369"/>
      <c r="M47" s="370">
        <f>K47*J47</f>
        <v>0</v>
      </c>
      <c r="N47" s="370"/>
      <c r="O47" s="370"/>
      <c r="P47" s="370"/>
      <c r="Q47" s="44"/>
      <c r="R47" s="3"/>
    </row>
    <row r="48" spans="1:18" ht="15">
      <c r="A48" s="22"/>
      <c r="B48" s="37" t="s">
        <v>295</v>
      </c>
      <c r="C48" s="37"/>
      <c r="D48" s="38"/>
      <c r="E48" s="48" t="s">
        <v>261</v>
      </c>
      <c r="F48" s="49"/>
      <c r="G48" s="49"/>
      <c r="H48" s="49"/>
      <c r="I48" s="39"/>
      <c r="J48" s="40"/>
      <c r="K48" s="50"/>
      <c r="L48" s="51"/>
      <c r="M48" s="56"/>
      <c r="N48" s="49"/>
      <c r="O48" s="49"/>
      <c r="P48" s="49"/>
      <c r="Q48" s="44"/>
      <c r="R48" s="3"/>
    </row>
    <row r="49" spans="1:18" ht="13.5" customHeight="1">
      <c r="A49" s="22"/>
      <c r="B49" s="37"/>
      <c r="C49" s="37"/>
      <c r="D49" s="38"/>
      <c r="E49" s="368" t="s">
        <v>293</v>
      </c>
      <c r="F49" s="368"/>
      <c r="G49" s="368"/>
      <c r="H49" s="368"/>
      <c r="I49" s="39" t="s">
        <v>291</v>
      </c>
      <c r="J49" s="40">
        <v>25</v>
      </c>
      <c r="K49" s="369">
        <v>0</v>
      </c>
      <c r="L49" s="369"/>
      <c r="M49" s="370">
        <f>K49*J49</f>
        <v>0</v>
      </c>
      <c r="N49" s="370"/>
      <c r="O49" s="370"/>
      <c r="P49" s="370"/>
      <c r="Q49" s="44"/>
      <c r="R49" s="3"/>
    </row>
    <row r="50" spans="1:18" ht="15">
      <c r="A50" s="22"/>
      <c r="B50" s="37" t="s">
        <v>298</v>
      </c>
      <c r="C50" s="37"/>
      <c r="D50" s="38"/>
      <c r="E50" s="48" t="s">
        <v>261</v>
      </c>
      <c r="F50" s="49"/>
      <c r="G50" s="49"/>
      <c r="H50" s="49"/>
      <c r="I50" s="39"/>
      <c r="J50" s="40"/>
      <c r="K50" s="50"/>
      <c r="L50" s="51"/>
      <c r="M50" s="56"/>
      <c r="N50" s="49"/>
      <c r="O50" s="49"/>
      <c r="P50" s="49"/>
      <c r="Q50" s="44"/>
      <c r="R50" s="3"/>
    </row>
    <row r="51" spans="1:18" ht="13.5" customHeight="1">
      <c r="A51" s="22"/>
      <c r="B51" s="37" t="s">
        <v>300</v>
      </c>
      <c r="C51" s="37"/>
      <c r="D51" s="38"/>
      <c r="E51" s="368" t="s">
        <v>296</v>
      </c>
      <c r="F51" s="368"/>
      <c r="G51" s="368"/>
      <c r="H51" s="368"/>
      <c r="I51" s="39" t="s">
        <v>291</v>
      </c>
      <c r="J51" s="40">
        <v>65</v>
      </c>
      <c r="K51" s="369">
        <v>0</v>
      </c>
      <c r="L51" s="369"/>
      <c r="M51" s="370">
        <f>K51*J51</f>
        <v>0</v>
      </c>
      <c r="N51" s="370"/>
      <c r="O51" s="370"/>
      <c r="P51" s="370"/>
      <c r="Q51" s="44"/>
      <c r="R51" s="3"/>
    </row>
    <row r="52" spans="1:18" ht="15">
      <c r="A52" s="22"/>
      <c r="B52" s="37"/>
      <c r="C52" s="37"/>
      <c r="D52" s="38"/>
      <c r="E52" s="48" t="s">
        <v>261</v>
      </c>
      <c r="F52" s="49"/>
      <c r="G52" s="49"/>
      <c r="H52" s="49"/>
      <c r="I52" s="39"/>
      <c r="J52" s="40"/>
      <c r="K52" s="50"/>
      <c r="L52" s="51"/>
      <c r="M52" s="56"/>
      <c r="N52" s="49"/>
      <c r="O52" s="49"/>
      <c r="P52" s="49"/>
      <c r="Q52" s="44"/>
      <c r="R52" s="3"/>
    </row>
    <row r="53" spans="1:18" ht="13.5" customHeight="1">
      <c r="A53" s="22"/>
      <c r="B53" s="37" t="s">
        <v>302</v>
      </c>
      <c r="C53" s="37"/>
      <c r="D53" s="38"/>
      <c r="E53" s="368" t="s">
        <v>297</v>
      </c>
      <c r="F53" s="368"/>
      <c r="G53" s="368"/>
      <c r="H53" s="368"/>
      <c r="I53" s="39" t="s">
        <v>291</v>
      </c>
      <c r="J53" s="40">
        <v>195</v>
      </c>
      <c r="K53" s="369">
        <v>0</v>
      </c>
      <c r="L53" s="369"/>
      <c r="M53" s="370">
        <f>K53*J53</f>
        <v>0</v>
      </c>
      <c r="N53" s="370"/>
      <c r="O53" s="370"/>
      <c r="P53" s="370"/>
      <c r="Q53" s="44"/>
      <c r="R53" s="3"/>
    </row>
    <row r="54" spans="1:18" ht="15">
      <c r="A54" s="22"/>
      <c r="B54" s="37"/>
      <c r="C54" s="37"/>
      <c r="D54" s="38"/>
      <c r="E54" s="48" t="s">
        <v>261</v>
      </c>
      <c r="F54" s="49"/>
      <c r="G54" s="49"/>
      <c r="H54" s="49"/>
      <c r="I54" s="39"/>
      <c r="J54" s="40"/>
      <c r="K54" s="50"/>
      <c r="L54" s="51"/>
      <c r="M54" s="56"/>
      <c r="N54" s="49"/>
      <c r="O54" s="49"/>
      <c r="P54" s="49"/>
      <c r="Q54" s="44"/>
      <c r="R54" s="3"/>
    </row>
    <row r="55" spans="1:17" ht="15">
      <c r="A55" s="22"/>
      <c r="B55" s="37" t="s">
        <v>303</v>
      </c>
      <c r="C55" s="43"/>
      <c r="D55" s="43"/>
      <c r="E55" s="52" t="s">
        <v>299</v>
      </c>
      <c r="F55" s="43"/>
      <c r="G55" s="43"/>
      <c r="H55" s="43"/>
      <c r="I55" s="39" t="s">
        <v>291</v>
      </c>
      <c r="J55" s="40">
        <v>155</v>
      </c>
      <c r="K55" s="369">
        <v>0</v>
      </c>
      <c r="L55" s="369"/>
      <c r="M55" s="370">
        <f>K55*J55</f>
        <v>0</v>
      </c>
      <c r="N55" s="370"/>
      <c r="O55" s="370"/>
      <c r="P55" s="370"/>
      <c r="Q55" s="47"/>
    </row>
    <row r="56" spans="1:17" ht="15">
      <c r="A56" s="22"/>
      <c r="B56" s="37" t="s">
        <v>305</v>
      </c>
      <c r="C56" s="43"/>
      <c r="D56" s="43"/>
      <c r="E56" s="48" t="s">
        <v>261</v>
      </c>
      <c r="F56" s="43"/>
      <c r="G56" s="43"/>
      <c r="H56" s="43"/>
      <c r="I56" s="39"/>
      <c r="J56" s="40"/>
      <c r="K56" s="50"/>
      <c r="L56" s="51"/>
      <c r="M56" s="56"/>
      <c r="N56" s="49"/>
      <c r="O56" s="49"/>
      <c r="P56" s="49"/>
      <c r="Q56" s="47"/>
    </row>
    <row r="57" spans="1:17" ht="15">
      <c r="A57" s="22"/>
      <c r="B57" s="37"/>
      <c r="C57" s="43"/>
      <c r="D57" s="43"/>
      <c r="E57" s="52" t="s">
        <v>301</v>
      </c>
      <c r="F57" s="43"/>
      <c r="G57" s="43"/>
      <c r="H57" s="43"/>
      <c r="I57" s="39" t="s">
        <v>291</v>
      </c>
      <c r="J57" s="40">
        <v>10</v>
      </c>
      <c r="K57" s="369">
        <v>0</v>
      </c>
      <c r="L57" s="369"/>
      <c r="M57" s="370">
        <f>K57*J57</f>
        <v>0</v>
      </c>
      <c r="N57" s="370"/>
      <c r="O57" s="370"/>
      <c r="P57" s="370"/>
      <c r="Q57" s="47"/>
    </row>
    <row r="58" spans="1:17" ht="15">
      <c r="A58" s="22"/>
      <c r="B58" s="37" t="s">
        <v>307</v>
      </c>
      <c r="C58" s="43"/>
      <c r="D58" s="43"/>
      <c r="E58" s="48" t="s">
        <v>261</v>
      </c>
      <c r="F58" s="43"/>
      <c r="G58" s="43"/>
      <c r="H58" s="43"/>
      <c r="I58" s="39"/>
      <c r="J58" s="40"/>
      <c r="K58" s="50"/>
      <c r="L58" s="51"/>
      <c r="M58" s="56"/>
      <c r="N58" s="49"/>
      <c r="O58" s="49"/>
      <c r="P58" s="49"/>
      <c r="Q58" s="47"/>
    </row>
    <row r="59" spans="1:17" ht="15">
      <c r="A59" s="22"/>
      <c r="B59" s="37" t="s">
        <v>309</v>
      </c>
      <c r="C59" s="43"/>
      <c r="D59" s="43"/>
      <c r="E59" s="52" t="s">
        <v>304</v>
      </c>
      <c r="F59" s="43"/>
      <c r="G59" s="43"/>
      <c r="H59" s="43"/>
      <c r="I59" s="39" t="s">
        <v>291</v>
      </c>
      <c r="J59" s="40">
        <v>275</v>
      </c>
      <c r="K59" s="369">
        <v>0</v>
      </c>
      <c r="L59" s="369"/>
      <c r="M59" s="370">
        <f>K59*J59</f>
        <v>0</v>
      </c>
      <c r="N59" s="370"/>
      <c r="O59" s="370"/>
      <c r="P59" s="370"/>
      <c r="Q59" s="47"/>
    </row>
    <row r="60" spans="1:17" ht="15">
      <c r="A60" s="22"/>
      <c r="B60" s="37"/>
      <c r="C60" s="43"/>
      <c r="D60" s="43"/>
      <c r="E60" s="48" t="s">
        <v>261</v>
      </c>
      <c r="F60" s="43"/>
      <c r="G60" s="43"/>
      <c r="H60" s="43"/>
      <c r="I60" s="39"/>
      <c r="J60" s="40"/>
      <c r="K60" s="50"/>
      <c r="L60" s="51"/>
      <c r="M60" s="56"/>
      <c r="N60" s="49"/>
      <c r="O60" s="49"/>
      <c r="P60" s="49"/>
      <c r="Q60" s="47"/>
    </row>
    <row r="61" spans="1:17" ht="15">
      <c r="A61" s="22"/>
      <c r="B61" s="37" t="s">
        <v>310</v>
      </c>
      <c r="C61" s="43"/>
      <c r="D61" s="43"/>
      <c r="E61" s="52" t="s">
        <v>306</v>
      </c>
      <c r="F61" s="43"/>
      <c r="G61" s="43"/>
      <c r="H61" s="43"/>
      <c r="I61" s="39" t="s">
        <v>291</v>
      </c>
      <c r="J61" s="40">
        <v>10</v>
      </c>
      <c r="K61" s="369">
        <v>0</v>
      </c>
      <c r="L61" s="369"/>
      <c r="M61" s="370">
        <f>K61*J61</f>
        <v>0</v>
      </c>
      <c r="N61" s="370"/>
      <c r="O61" s="370"/>
      <c r="P61" s="370"/>
      <c r="Q61" s="47"/>
    </row>
    <row r="62" spans="1:17" ht="15">
      <c r="A62" s="22"/>
      <c r="B62" s="37" t="s">
        <v>313</v>
      </c>
      <c r="C62" s="43"/>
      <c r="D62" s="43"/>
      <c r="E62" s="48" t="s">
        <v>261</v>
      </c>
      <c r="F62" s="43"/>
      <c r="G62" s="43"/>
      <c r="H62" s="43"/>
      <c r="I62" s="39"/>
      <c r="J62" s="40"/>
      <c r="K62" s="50"/>
      <c r="L62" s="51"/>
      <c r="M62" s="56"/>
      <c r="N62" s="49"/>
      <c r="O62" s="49"/>
      <c r="P62" s="49"/>
      <c r="Q62" s="47"/>
    </row>
    <row r="63" spans="1:17" ht="15">
      <c r="A63" s="22"/>
      <c r="B63" s="37"/>
      <c r="C63" s="43"/>
      <c r="D63" s="43"/>
      <c r="E63" s="52" t="s">
        <v>308</v>
      </c>
      <c r="F63" s="43"/>
      <c r="G63" s="43"/>
      <c r="H63" s="43"/>
      <c r="I63" s="39" t="s">
        <v>291</v>
      </c>
      <c r="J63" s="40">
        <v>185</v>
      </c>
      <c r="K63" s="369">
        <v>0</v>
      </c>
      <c r="L63" s="369"/>
      <c r="M63" s="370">
        <f>K63*J63</f>
        <v>0</v>
      </c>
      <c r="N63" s="370"/>
      <c r="O63" s="370"/>
      <c r="P63" s="370"/>
      <c r="Q63" s="47"/>
    </row>
    <row r="64" spans="1:17" ht="15">
      <c r="A64" s="22"/>
      <c r="B64" s="37" t="s">
        <v>315</v>
      </c>
      <c r="C64" s="43"/>
      <c r="D64" s="43"/>
      <c r="E64" s="48" t="s">
        <v>261</v>
      </c>
      <c r="F64" s="43"/>
      <c r="G64" s="43"/>
      <c r="H64" s="43"/>
      <c r="I64" s="39"/>
      <c r="J64" s="40"/>
      <c r="K64" s="50"/>
      <c r="L64" s="51"/>
      <c r="M64" s="56"/>
      <c r="N64" s="49"/>
      <c r="O64" s="49"/>
      <c r="P64" s="49"/>
      <c r="Q64" s="47"/>
    </row>
    <row r="65" spans="1:17" ht="15">
      <c r="A65" s="22"/>
      <c r="B65" s="37" t="s">
        <v>317</v>
      </c>
      <c r="C65" s="43"/>
      <c r="D65" s="43"/>
      <c r="E65" s="52" t="s">
        <v>311</v>
      </c>
      <c r="F65" s="43"/>
      <c r="G65" s="43"/>
      <c r="H65" s="43"/>
      <c r="I65" s="39" t="s">
        <v>291</v>
      </c>
      <c r="J65" s="40">
        <v>125</v>
      </c>
      <c r="K65" s="369">
        <v>0</v>
      </c>
      <c r="L65" s="369"/>
      <c r="M65" s="370">
        <f>K65*J65</f>
        <v>0</v>
      </c>
      <c r="N65" s="370"/>
      <c r="O65" s="370"/>
      <c r="P65" s="370"/>
      <c r="Q65" s="47"/>
    </row>
    <row r="66" spans="1:17" ht="15">
      <c r="A66" s="22"/>
      <c r="B66" s="37"/>
      <c r="C66" s="43"/>
      <c r="D66" s="43"/>
      <c r="E66" s="48" t="s">
        <v>261</v>
      </c>
      <c r="F66" s="43"/>
      <c r="G66" s="43"/>
      <c r="H66" s="43"/>
      <c r="I66" s="43"/>
      <c r="J66" s="40"/>
      <c r="K66" s="43"/>
      <c r="L66" s="43"/>
      <c r="M66" s="43"/>
      <c r="N66" s="43"/>
      <c r="O66" s="43"/>
      <c r="P66" s="43"/>
      <c r="Q66" s="47"/>
    </row>
    <row r="67" spans="1:17" ht="15">
      <c r="A67" s="22"/>
      <c r="B67" s="37" t="s">
        <v>318</v>
      </c>
      <c r="C67" s="43"/>
      <c r="D67" s="43"/>
      <c r="E67" s="52" t="s">
        <v>312</v>
      </c>
      <c r="F67" s="43"/>
      <c r="G67" s="43"/>
      <c r="H67" s="43"/>
      <c r="I67" s="39" t="s">
        <v>291</v>
      </c>
      <c r="J67" s="40">
        <v>30</v>
      </c>
      <c r="K67" s="369">
        <v>0</v>
      </c>
      <c r="L67" s="369"/>
      <c r="M67" s="370">
        <f>K67*J67</f>
        <v>0</v>
      </c>
      <c r="N67" s="370"/>
      <c r="O67" s="370"/>
      <c r="P67" s="370"/>
      <c r="Q67" s="47"/>
    </row>
    <row r="68" spans="1:17" ht="15">
      <c r="A68" s="22"/>
      <c r="B68" s="37"/>
      <c r="C68" s="43"/>
      <c r="D68" s="43"/>
      <c r="E68" s="48" t="s">
        <v>261</v>
      </c>
      <c r="F68" s="43"/>
      <c r="G68" s="43"/>
      <c r="H68" s="43"/>
      <c r="I68" s="43"/>
      <c r="J68" s="40"/>
      <c r="K68" s="43"/>
      <c r="L68" s="43"/>
      <c r="M68" s="43"/>
      <c r="N68" s="43"/>
      <c r="O68" s="43"/>
      <c r="P68" s="43"/>
      <c r="Q68" s="47"/>
    </row>
    <row r="69" spans="1:17" ht="15">
      <c r="A69" s="22"/>
      <c r="B69" s="37" t="s">
        <v>322</v>
      </c>
      <c r="C69" s="43"/>
      <c r="D69" s="43"/>
      <c r="E69" s="52" t="s">
        <v>314</v>
      </c>
      <c r="F69" s="43"/>
      <c r="G69" s="43"/>
      <c r="H69" s="43"/>
      <c r="I69" s="39" t="s">
        <v>291</v>
      </c>
      <c r="J69" s="40">
        <v>50</v>
      </c>
      <c r="K69" s="369">
        <v>0</v>
      </c>
      <c r="L69" s="369"/>
      <c r="M69" s="370">
        <f>K69*J69</f>
        <v>0</v>
      </c>
      <c r="N69" s="370"/>
      <c r="O69" s="370"/>
      <c r="P69" s="370"/>
      <c r="Q69" s="47"/>
    </row>
    <row r="70" spans="1:17" ht="15">
      <c r="A70" s="22"/>
      <c r="B70" s="37" t="s">
        <v>325</v>
      </c>
      <c r="C70" s="43"/>
      <c r="D70" s="43"/>
      <c r="E70" s="48" t="s">
        <v>261</v>
      </c>
      <c r="F70" s="43"/>
      <c r="G70" s="43"/>
      <c r="H70" s="43"/>
      <c r="I70" s="43"/>
      <c r="J70" s="40"/>
      <c r="K70" s="43"/>
      <c r="L70" s="43"/>
      <c r="M70" s="43"/>
      <c r="N70" s="43"/>
      <c r="O70" s="43"/>
      <c r="P70" s="43"/>
      <c r="Q70" s="47"/>
    </row>
    <row r="71" spans="1:17" ht="15">
      <c r="A71" s="22"/>
      <c r="B71" s="37"/>
      <c r="C71" s="43"/>
      <c r="D71" s="43"/>
      <c r="E71" s="52" t="s">
        <v>316</v>
      </c>
      <c r="F71" s="43"/>
      <c r="G71" s="43"/>
      <c r="H71" s="43"/>
      <c r="I71" s="39" t="s">
        <v>25</v>
      </c>
      <c r="J71" s="40">
        <v>0.1</v>
      </c>
      <c r="K71" s="369">
        <v>0</v>
      </c>
      <c r="L71" s="369"/>
      <c r="M71" s="370">
        <f>K71*J71</f>
        <v>0</v>
      </c>
      <c r="N71" s="370"/>
      <c r="O71" s="370"/>
      <c r="P71" s="370"/>
      <c r="Q71" s="47"/>
    </row>
    <row r="72" spans="1:17" ht="15">
      <c r="A72" s="22"/>
      <c r="B72" s="37" t="s">
        <v>481</v>
      </c>
      <c r="C72" s="43"/>
      <c r="D72" s="43"/>
      <c r="E72" s="48" t="s">
        <v>261</v>
      </c>
      <c r="F72" s="43"/>
      <c r="G72" s="43"/>
      <c r="H72" s="43"/>
      <c r="I72" s="43"/>
      <c r="J72" s="40"/>
      <c r="K72" s="43"/>
      <c r="L72" s="43"/>
      <c r="M72" s="43"/>
      <c r="N72" s="43"/>
      <c r="O72" s="43"/>
      <c r="P72" s="43"/>
      <c r="Q72" s="47"/>
    </row>
    <row r="73" spans="1:17" ht="15">
      <c r="A73" s="22"/>
      <c r="B73" s="37" t="s">
        <v>482</v>
      </c>
      <c r="C73" s="43"/>
      <c r="D73" s="43"/>
      <c r="E73" s="52" t="s">
        <v>319</v>
      </c>
      <c r="F73" s="43"/>
      <c r="G73" s="43"/>
      <c r="H73" s="43"/>
      <c r="I73" s="39" t="s">
        <v>320</v>
      </c>
      <c r="J73" s="40">
        <v>12</v>
      </c>
      <c r="K73" s="369">
        <v>0</v>
      </c>
      <c r="L73" s="369"/>
      <c r="M73" s="370">
        <f>K73*J73</f>
        <v>0</v>
      </c>
      <c r="N73" s="370"/>
      <c r="O73" s="370"/>
      <c r="P73" s="370"/>
      <c r="Q73" s="47"/>
    </row>
    <row r="74" spans="1:18" ht="13.5" customHeight="1">
      <c r="A74" s="22"/>
      <c r="B74" s="37"/>
      <c r="C74" s="37"/>
      <c r="D74" s="38"/>
      <c r="E74" s="368" t="s">
        <v>321</v>
      </c>
      <c r="F74" s="368"/>
      <c r="G74" s="368"/>
      <c r="H74" s="368"/>
      <c r="I74" s="39" t="s">
        <v>320</v>
      </c>
      <c r="J74" s="40">
        <v>10</v>
      </c>
      <c r="K74" s="369">
        <v>0</v>
      </c>
      <c r="L74" s="369"/>
      <c r="M74" s="370">
        <f>K74*J74</f>
        <v>0</v>
      </c>
      <c r="N74" s="370"/>
      <c r="O74" s="370"/>
      <c r="P74" s="370"/>
      <c r="Q74" s="44"/>
      <c r="R74" s="3"/>
    </row>
    <row r="75" spans="1:17" ht="15">
      <c r="A75" s="22"/>
      <c r="B75" s="37" t="s">
        <v>483</v>
      </c>
      <c r="C75" s="43"/>
      <c r="D75" s="43"/>
      <c r="E75" s="52" t="s">
        <v>323</v>
      </c>
      <c r="F75" s="43"/>
      <c r="G75" s="43"/>
      <c r="H75" s="43"/>
      <c r="I75" s="39" t="s">
        <v>18</v>
      </c>
      <c r="J75" s="43">
        <v>1</v>
      </c>
      <c r="K75" s="369">
        <v>0</v>
      </c>
      <c r="L75" s="369"/>
      <c r="M75" s="370">
        <f>K75*J75</f>
        <v>0</v>
      </c>
      <c r="N75" s="370"/>
      <c r="O75" s="370"/>
      <c r="P75" s="370"/>
      <c r="Q75" s="47"/>
    </row>
    <row r="76" spans="1:17" ht="15">
      <c r="A76" s="22"/>
      <c r="B76" s="37" t="s">
        <v>484</v>
      </c>
      <c r="C76" s="43"/>
      <c r="D76" s="43"/>
      <c r="E76" s="52" t="s">
        <v>229</v>
      </c>
      <c r="F76" s="43"/>
      <c r="G76" s="43"/>
      <c r="H76" s="43"/>
      <c r="I76" s="39" t="s">
        <v>18</v>
      </c>
      <c r="J76" s="43">
        <v>1</v>
      </c>
      <c r="K76" s="369">
        <v>0</v>
      </c>
      <c r="L76" s="369"/>
      <c r="M76" s="370">
        <f>K76*J76</f>
        <v>0</v>
      </c>
      <c r="N76" s="370"/>
      <c r="O76" s="370"/>
      <c r="P76" s="370"/>
      <c r="Q76" s="47"/>
    </row>
    <row r="77" spans="1:17" ht="15">
      <c r="A77" s="3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</row>
  </sheetData>
  <sheetProtection password="CF70" sheet="1" objects="1" scenarios="1"/>
  <mergeCells count="101">
    <mergeCell ref="M76:P76"/>
    <mergeCell ref="K76:L76"/>
    <mergeCell ref="K73:L73"/>
    <mergeCell ref="M73:P73"/>
    <mergeCell ref="E74:H74"/>
    <mergeCell ref="K74:L74"/>
    <mergeCell ref="M74:P74"/>
    <mergeCell ref="K75:L75"/>
    <mergeCell ref="M75:P75"/>
    <mergeCell ref="K67:L67"/>
    <mergeCell ref="M67:P67"/>
    <mergeCell ref="K69:L69"/>
    <mergeCell ref="M69:P69"/>
    <mergeCell ref="K71:L71"/>
    <mergeCell ref="M71:P71"/>
    <mergeCell ref="K61:L61"/>
    <mergeCell ref="M61:P61"/>
    <mergeCell ref="K63:L63"/>
    <mergeCell ref="M63:P63"/>
    <mergeCell ref="K65:L65"/>
    <mergeCell ref="M65:P65"/>
    <mergeCell ref="K55:L55"/>
    <mergeCell ref="M55:P55"/>
    <mergeCell ref="K57:L57"/>
    <mergeCell ref="M57:P57"/>
    <mergeCell ref="K59:L59"/>
    <mergeCell ref="M59:P59"/>
    <mergeCell ref="E51:H51"/>
    <mergeCell ref="K51:L51"/>
    <mergeCell ref="M51:P51"/>
    <mergeCell ref="E53:H53"/>
    <mergeCell ref="K53:L53"/>
    <mergeCell ref="M53:P53"/>
    <mergeCell ref="E47:H47"/>
    <mergeCell ref="K47:L47"/>
    <mergeCell ref="M47:P47"/>
    <mergeCell ref="E49:H49"/>
    <mergeCell ref="K49:L49"/>
    <mergeCell ref="M49:P49"/>
    <mergeCell ref="E43:H43"/>
    <mergeCell ref="K43:L43"/>
    <mergeCell ref="M43:P43"/>
    <mergeCell ref="E45:H45"/>
    <mergeCell ref="K45:L45"/>
    <mergeCell ref="M45:P45"/>
    <mergeCell ref="E39:H39"/>
    <mergeCell ref="K39:L39"/>
    <mergeCell ref="M39:P39"/>
    <mergeCell ref="E41:H41"/>
    <mergeCell ref="K41:L41"/>
    <mergeCell ref="M41:P41"/>
    <mergeCell ref="E35:H35"/>
    <mergeCell ref="K35:L35"/>
    <mergeCell ref="M35:P35"/>
    <mergeCell ref="E37:H37"/>
    <mergeCell ref="K37:L37"/>
    <mergeCell ref="M37:P37"/>
    <mergeCell ref="E31:H31"/>
    <mergeCell ref="K31:L31"/>
    <mergeCell ref="M31:P31"/>
    <mergeCell ref="E33:H33"/>
    <mergeCell ref="K33:L33"/>
    <mergeCell ref="M33:P33"/>
    <mergeCell ref="E27:H27"/>
    <mergeCell ref="K27:L27"/>
    <mergeCell ref="M27:P27"/>
    <mergeCell ref="E29:H29"/>
    <mergeCell ref="K29:L29"/>
    <mergeCell ref="M29:P29"/>
    <mergeCell ref="E23:H23"/>
    <mergeCell ref="K23:L23"/>
    <mergeCell ref="M23:P23"/>
    <mergeCell ref="E25:H25"/>
    <mergeCell ref="K25:L25"/>
    <mergeCell ref="M25:P25"/>
    <mergeCell ref="E20:H20"/>
    <mergeCell ref="K20:L20"/>
    <mergeCell ref="M20:P20"/>
    <mergeCell ref="E22:H22"/>
    <mergeCell ref="K22:L22"/>
    <mergeCell ref="M22:P22"/>
    <mergeCell ref="E19:H19"/>
    <mergeCell ref="K19:L19"/>
    <mergeCell ref="M19:P19"/>
    <mergeCell ref="E12:H12"/>
    <mergeCell ref="K12:L12"/>
    <mergeCell ref="M12:P12"/>
    <mergeCell ref="M13:P13"/>
    <mergeCell ref="E15:H15"/>
    <mergeCell ref="K15:L15"/>
    <mergeCell ref="M15:P15"/>
    <mergeCell ref="L10:P10"/>
    <mergeCell ref="B3:P3"/>
    <mergeCell ref="E5:O5"/>
    <mergeCell ref="E6:O6"/>
    <mergeCell ref="L7:O7"/>
    <mergeCell ref="L9:P9"/>
    <mergeCell ref="E10:H10"/>
    <mergeCell ref="E17:H17"/>
    <mergeCell ref="K17:L17"/>
    <mergeCell ref="M17:P17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S32"/>
  <sheetViews>
    <sheetView workbookViewId="0" topLeftCell="A1">
      <selection activeCell="F10" sqref="F10:I10"/>
    </sheetView>
  </sheetViews>
  <sheetFormatPr defaultColWidth="9.140625" defaultRowHeight="15"/>
  <cols>
    <col min="1" max="1" width="4.28125" style="264" customWidth="1"/>
    <col min="2" max="2" width="2.8515625" style="264" customWidth="1"/>
    <col min="3" max="3" width="9.140625" style="264" customWidth="1"/>
    <col min="4" max="4" width="5.421875" style="264" customWidth="1"/>
    <col min="5" max="5" width="1.57421875" style="264" hidden="1" customWidth="1"/>
    <col min="6" max="8" width="9.140625" style="264" customWidth="1"/>
    <col min="9" max="9" width="38.7109375" style="264" customWidth="1"/>
    <col min="10" max="13" width="9.140625" style="264" customWidth="1"/>
    <col min="14" max="15" width="8.57421875" style="264" customWidth="1"/>
    <col min="16" max="16" width="1.421875" style="264" customWidth="1"/>
    <col min="17" max="17" width="8.00390625" style="264" hidden="1" customWidth="1"/>
    <col min="18" max="18" width="3.140625" style="264" customWidth="1"/>
    <col min="19" max="16384" width="9.140625" style="264" customWidth="1"/>
  </cols>
  <sheetData>
    <row r="2" spans="1:19" s="251" customFormat="1" ht="15">
      <c r="A2" s="163"/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  <c r="S2" s="163"/>
    </row>
    <row r="3" spans="1:19" s="251" customFormat="1" ht="21">
      <c r="A3" s="163"/>
      <c r="B3" s="199"/>
      <c r="C3" s="378" t="s">
        <v>437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252"/>
      <c r="S3" s="163"/>
    </row>
    <row r="4" spans="1:19" s="251" customFormat="1" ht="15">
      <c r="A4" s="163"/>
      <c r="B4" s="199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52"/>
      <c r="S4" s="163"/>
    </row>
    <row r="5" spans="1:19" s="251" customFormat="1" ht="18">
      <c r="A5" s="163"/>
      <c r="B5" s="199"/>
      <c r="C5" s="253" t="s">
        <v>107</v>
      </c>
      <c r="D5" s="285"/>
      <c r="E5" s="285"/>
      <c r="F5" s="379" t="s">
        <v>170</v>
      </c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285"/>
      <c r="R5" s="252"/>
      <c r="S5" s="163"/>
    </row>
    <row r="6" spans="1:19" s="251" customFormat="1" ht="15">
      <c r="A6" s="163"/>
      <c r="B6" s="199"/>
      <c r="C6" s="285"/>
      <c r="D6" s="285"/>
      <c r="E6" s="285"/>
      <c r="F6" s="379" t="s">
        <v>423</v>
      </c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285"/>
      <c r="R6" s="252"/>
      <c r="S6" s="163"/>
    </row>
    <row r="7" spans="1:19" s="251" customFormat="1" ht="15">
      <c r="A7" s="163"/>
      <c r="B7" s="199"/>
      <c r="C7" s="254" t="s">
        <v>108</v>
      </c>
      <c r="D7" s="285"/>
      <c r="E7" s="285"/>
      <c r="F7" s="284" t="s">
        <v>257</v>
      </c>
      <c r="G7" s="285"/>
      <c r="H7" s="285"/>
      <c r="I7" s="285"/>
      <c r="J7" s="285"/>
      <c r="K7" s="254" t="s">
        <v>109</v>
      </c>
      <c r="L7" s="285"/>
      <c r="M7" s="380" t="s">
        <v>258</v>
      </c>
      <c r="N7" s="381"/>
      <c r="O7" s="381"/>
      <c r="P7" s="381"/>
      <c r="Q7" s="285"/>
      <c r="R7" s="252"/>
      <c r="S7" s="163"/>
    </row>
    <row r="8" spans="1:19" s="251" customFormat="1" ht="15">
      <c r="A8" s="163"/>
      <c r="B8" s="199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52"/>
      <c r="S8" s="163"/>
    </row>
    <row r="9" spans="1:19" s="251" customFormat="1" ht="15">
      <c r="A9" s="163"/>
      <c r="B9" s="199"/>
      <c r="C9" s="254" t="s">
        <v>110</v>
      </c>
      <c r="D9" s="285"/>
      <c r="E9" s="285"/>
      <c r="F9" s="284" t="s">
        <v>111</v>
      </c>
      <c r="G9" s="285"/>
      <c r="H9" s="285"/>
      <c r="I9" s="285"/>
      <c r="J9" s="285"/>
      <c r="K9" s="254" t="s">
        <v>112</v>
      </c>
      <c r="L9" s="285"/>
      <c r="M9" s="376" t="s">
        <v>113</v>
      </c>
      <c r="N9" s="377"/>
      <c r="O9" s="377"/>
      <c r="P9" s="377"/>
      <c r="Q9" s="377"/>
      <c r="R9" s="252"/>
      <c r="S9" s="163"/>
    </row>
    <row r="10" spans="1:19" s="251" customFormat="1" ht="15">
      <c r="A10" s="163"/>
      <c r="B10" s="199"/>
      <c r="C10" s="254" t="s">
        <v>114</v>
      </c>
      <c r="D10" s="285"/>
      <c r="E10" s="285"/>
      <c r="F10" s="382"/>
      <c r="G10" s="382"/>
      <c r="H10" s="382"/>
      <c r="I10" s="382"/>
      <c r="J10" s="285"/>
      <c r="K10" s="254" t="s">
        <v>115</v>
      </c>
      <c r="L10" s="285"/>
      <c r="M10" s="376"/>
      <c r="N10" s="377"/>
      <c r="O10" s="377"/>
      <c r="P10" s="377"/>
      <c r="Q10" s="377"/>
      <c r="R10" s="252"/>
      <c r="S10" s="163"/>
    </row>
    <row r="11" spans="1:19" s="251" customFormat="1" ht="15">
      <c r="A11" s="163"/>
      <c r="B11" s="199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52"/>
      <c r="S11" s="163"/>
    </row>
    <row r="12" spans="1:19" s="251" customFormat="1" ht="28.5" customHeight="1">
      <c r="A12" s="189"/>
      <c r="B12" s="185"/>
      <c r="C12" s="286" t="s">
        <v>123</v>
      </c>
      <c r="D12" s="286"/>
      <c r="E12" s="286"/>
      <c r="F12" s="374" t="s">
        <v>4</v>
      </c>
      <c r="G12" s="375"/>
      <c r="H12" s="375"/>
      <c r="I12" s="375"/>
      <c r="J12" s="286" t="s">
        <v>5</v>
      </c>
      <c r="K12" s="286" t="s">
        <v>6</v>
      </c>
      <c r="L12" s="374" t="s">
        <v>126</v>
      </c>
      <c r="M12" s="375"/>
      <c r="N12" s="374" t="s">
        <v>127</v>
      </c>
      <c r="O12" s="375"/>
      <c r="P12" s="375"/>
      <c r="Q12" s="375"/>
      <c r="R12" s="255"/>
      <c r="S12" s="189"/>
    </row>
    <row r="13" spans="1:19" s="251" customFormat="1" ht="16.5">
      <c r="A13" s="189"/>
      <c r="B13" s="185"/>
      <c r="C13" s="27"/>
      <c r="D13" s="11" t="s">
        <v>438</v>
      </c>
      <c r="E13" s="12"/>
      <c r="F13" s="12"/>
      <c r="G13" s="12"/>
      <c r="H13" s="12"/>
      <c r="I13" s="12"/>
      <c r="J13" s="12"/>
      <c r="K13" s="12"/>
      <c r="L13" s="12"/>
      <c r="M13" s="12"/>
      <c r="N13" s="372">
        <f>N15+N25</f>
        <v>0</v>
      </c>
      <c r="O13" s="372"/>
      <c r="P13" s="372"/>
      <c r="Q13" s="372"/>
      <c r="R13" s="255"/>
      <c r="S13" s="189"/>
    </row>
    <row r="14" spans="1:19" s="251" customFormat="1" ht="15">
      <c r="A14" s="189"/>
      <c r="B14" s="185"/>
      <c r="C14" s="190"/>
      <c r="D14" s="190"/>
      <c r="E14" s="190"/>
      <c r="F14" s="190"/>
      <c r="G14" s="256"/>
      <c r="H14" s="256"/>
      <c r="I14" s="256"/>
      <c r="J14" s="190"/>
      <c r="K14" s="190"/>
      <c r="L14" s="190"/>
      <c r="M14" s="256"/>
      <c r="N14" s="190"/>
      <c r="O14" s="256"/>
      <c r="P14" s="256"/>
      <c r="Q14" s="256"/>
      <c r="R14" s="255"/>
      <c r="S14" s="189"/>
    </row>
    <row r="15" spans="1:19" s="251" customFormat="1" ht="15.75">
      <c r="A15" s="152"/>
      <c r="B15" s="195"/>
      <c r="C15" s="196"/>
      <c r="D15" s="197" t="s">
        <v>424</v>
      </c>
      <c r="E15" s="196"/>
      <c r="F15" s="196"/>
      <c r="G15" s="196"/>
      <c r="H15" s="196"/>
      <c r="I15" s="196"/>
      <c r="J15" s="196"/>
      <c r="K15" s="196"/>
      <c r="L15" s="196"/>
      <c r="M15" s="196"/>
      <c r="N15" s="340">
        <f>SUM(N16:Q23)</f>
        <v>0</v>
      </c>
      <c r="O15" s="341"/>
      <c r="P15" s="341"/>
      <c r="Q15" s="341"/>
      <c r="R15" s="257"/>
      <c r="S15" s="258"/>
    </row>
    <row r="16" spans="1:19" s="251" customFormat="1" ht="15">
      <c r="A16" s="163"/>
      <c r="B16" s="199"/>
      <c r="C16" s="200" t="s">
        <v>241</v>
      </c>
      <c r="D16" s="200"/>
      <c r="E16" s="201"/>
      <c r="F16" s="373" t="s">
        <v>425</v>
      </c>
      <c r="G16" s="343"/>
      <c r="H16" s="343"/>
      <c r="I16" s="343"/>
      <c r="J16" s="259" t="s">
        <v>45</v>
      </c>
      <c r="K16" s="260">
        <v>80</v>
      </c>
      <c r="L16" s="344">
        <v>0</v>
      </c>
      <c r="M16" s="345"/>
      <c r="N16" s="346">
        <f aca="true" t="shared" si="0" ref="N16:N23">L16*K16</f>
        <v>0</v>
      </c>
      <c r="O16" s="343"/>
      <c r="P16" s="343"/>
      <c r="Q16" s="343"/>
      <c r="R16" s="252"/>
      <c r="S16" s="163"/>
    </row>
    <row r="17" spans="1:19" s="251" customFormat="1" ht="15">
      <c r="A17" s="163"/>
      <c r="B17" s="199"/>
      <c r="C17" s="200" t="s">
        <v>245</v>
      </c>
      <c r="D17" s="200"/>
      <c r="E17" s="201"/>
      <c r="F17" s="373" t="s">
        <v>426</v>
      </c>
      <c r="G17" s="343"/>
      <c r="H17" s="343"/>
      <c r="I17" s="343"/>
      <c r="J17" s="259" t="s">
        <v>45</v>
      </c>
      <c r="K17" s="260">
        <v>80</v>
      </c>
      <c r="L17" s="344">
        <v>0</v>
      </c>
      <c r="M17" s="345"/>
      <c r="N17" s="346">
        <f t="shared" si="0"/>
        <v>0</v>
      </c>
      <c r="O17" s="343"/>
      <c r="P17" s="343"/>
      <c r="Q17" s="343"/>
      <c r="R17" s="252"/>
      <c r="S17" s="163"/>
    </row>
    <row r="18" spans="1:19" s="251" customFormat="1" ht="15">
      <c r="A18" s="163"/>
      <c r="B18" s="199"/>
      <c r="C18" s="200">
        <v>3</v>
      </c>
      <c r="D18" s="200"/>
      <c r="E18" s="201"/>
      <c r="F18" s="373" t="s">
        <v>427</v>
      </c>
      <c r="G18" s="343"/>
      <c r="H18" s="343"/>
      <c r="I18" s="343"/>
      <c r="J18" s="259" t="s">
        <v>35</v>
      </c>
      <c r="K18" s="260">
        <v>13</v>
      </c>
      <c r="L18" s="344">
        <v>0</v>
      </c>
      <c r="M18" s="345"/>
      <c r="N18" s="346">
        <f t="shared" si="0"/>
        <v>0</v>
      </c>
      <c r="O18" s="343"/>
      <c r="P18" s="343"/>
      <c r="Q18" s="343"/>
      <c r="R18" s="252"/>
      <c r="S18" s="163"/>
    </row>
    <row r="19" spans="1:19" s="251" customFormat="1" ht="15">
      <c r="A19" s="163"/>
      <c r="B19" s="199"/>
      <c r="C19" s="200" t="s">
        <v>265</v>
      </c>
      <c r="D19" s="200"/>
      <c r="E19" s="201"/>
      <c r="F19" s="373" t="s">
        <v>428</v>
      </c>
      <c r="G19" s="343"/>
      <c r="H19" s="343"/>
      <c r="I19" s="343"/>
      <c r="J19" s="259" t="s">
        <v>35</v>
      </c>
      <c r="K19" s="260">
        <v>1</v>
      </c>
      <c r="L19" s="344">
        <v>0</v>
      </c>
      <c r="M19" s="345"/>
      <c r="N19" s="346">
        <f t="shared" si="0"/>
        <v>0</v>
      </c>
      <c r="O19" s="343"/>
      <c r="P19" s="343"/>
      <c r="Q19" s="343"/>
      <c r="R19" s="252"/>
      <c r="S19" s="163"/>
    </row>
    <row r="20" spans="1:19" s="251" customFormat="1" ht="30.75" customHeight="1">
      <c r="A20" s="163"/>
      <c r="B20" s="199"/>
      <c r="C20" s="200" t="s">
        <v>267</v>
      </c>
      <c r="D20" s="200"/>
      <c r="E20" s="201"/>
      <c r="F20" s="373" t="s">
        <v>429</v>
      </c>
      <c r="G20" s="343"/>
      <c r="H20" s="343"/>
      <c r="I20" s="343"/>
      <c r="J20" s="259" t="s">
        <v>18</v>
      </c>
      <c r="K20" s="260">
        <v>1</v>
      </c>
      <c r="L20" s="344">
        <v>0</v>
      </c>
      <c r="M20" s="345"/>
      <c r="N20" s="346">
        <f t="shared" si="0"/>
        <v>0</v>
      </c>
      <c r="O20" s="343"/>
      <c r="P20" s="343"/>
      <c r="Q20" s="343"/>
      <c r="R20" s="252"/>
      <c r="S20" s="163"/>
    </row>
    <row r="21" spans="1:19" s="251" customFormat="1" ht="15">
      <c r="A21" s="163"/>
      <c r="B21" s="199"/>
      <c r="C21" s="200" t="s">
        <v>269</v>
      </c>
      <c r="D21" s="200"/>
      <c r="E21" s="201"/>
      <c r="F21" s="373" t="s">
        <v>430</v>
      </c>
      <c r="G21" s="343"/>
      <c r="H21" s="343"/>
      <c r="I21" s="343"/>
      <c r="J21" s="259" t="s">
        <v>18</v>
      </c>
      <c r="K21" s="260">
        <v>1</v>
      </c>
      <c r="L21" s="344">
        <v>0</v>
      </c>
      <c r="M21" s="345"/>
      <c r="N21" s="346">
        <f t="shared" si="0"/>
        <v>0</v>
      </c>
      <c r="O21" s="343"/>
      <c r="P21" s="343"/>
      <c r="Q21" s="343"/>
      <c r="R21" s="252"/>
      <c r="S21" s="163"/>
    </row>
    <row r="22" spans="1:19" s="251" customFormat="1" ht="15">
      <c r="A22" s="163"/>
      <c r="B22" s="199"/>
      <c r="C22" s="200">
        <v>7</v>
      </c>
      <c r="D22" s="200"/>
      <c r="E22" s="201"/>
      <c r="F22" s="373" t="s">
        <v>431</v>
      </c>
      <c r="G22" s="343"/>
      <c r="H22" s="343"/>
      <c r="I22" s="343"/>
      <c r="J22" s="259" t="s">
        <v>18</v>
      </c>
      <c r="K22" s="260">
        <v>1</v>
      </c>
      <c r="L22" s="344">
        <v>0</v>
      </c>
      <c r="M22" s="345"/>
      <c r="N22" s="346">
        <f t="shared" si="0"/>
        <v>0</v>
      </c>
      <c r="O22" s="343"/>
      <c r="P22" s="343"/>
      <c r="Q22" s="343"/>
      <c r="R22" s="252"/>
      <c r="S22" s="163"/>
    </row>
    <row r="23" spans="2:18" s="251" customFormat="1" ht="15">
      <c r="B23" s="288"/>
      <c r="C23" s="289">
        <v>8</v>
      </c>
      <c r="D23" s="200"/>
      <c r="E23" s="201"/>
      <c r="F23" s="373" t="s">
        <v>323</v>
      </c>
      <c r="G23" s="343"/>
      <c r="H23" s="343"/>
      <c r="I23" s="343"/>
      <c r="J23" s="259" t="s">
        <v>18</v>
      </c>
      <c r="K23" s="260">
        <v>1</v>
      </c>
      <c r="L23" s="344">
        <v>0</v>
      </c>
      <c r="M23" s="345"/>
      <c r="N23" s="346">
        <f t="shared" si="0"/>
        <v>0</v>
      </c>
      <c r="O23" s="343"/>
      <c r="P23" s="343"/>
      <c r="Q23" s="343"/>
      <c r="R23" s="290"/>
    </row>
    <row r="24" spans="1:19" s="251" customFormat="1" ht="15.75">
      <c r="A24" s="152"/>
      <c r="B24" s="195"/>
      <c r="C24" s="196"/>
      <c r="D24" s="197"/>
      <c r="E24" s="196"/>
      <c r="F24" s="196"/>
      <c r="G24" s="196"/>
      <c r="H24" s="196"/>
      <c r="I24" s="196"/>
      <c r="J24" s="196"/>
      <c r="K24" s="196"/>
      <c r="L24" s="196"/>
      <c r="M24" s="196"/>
      <c r="N24" s="340"/>
      <c r="O24" s="341"/>
      <c r="P24" s="341"/>
      <c r="Q24" s="341"/>
      <c r="R24" s="257"/>
      <c r="S24" s="258"/>
    </row>
    <row r="25" spans="1:19" s="251" customFormat="1" ht="15.75">
      <c r="A25" s="152"/>
      <c r="B25" s="195"/>
      <c r="C25" s="196"/>
      <c r="D25" s="197" t="s">
        <v>432</v>
      </c>
      <c r="E25" s="196"/>
      <c r="F25" s="196"/>
      <c r="G25" s="196"/>
      <c r="H25" s="196"/>
      <c r="I25" s="196"/>
      <c r="J25" s="196"/>
      <c r="K25" s="196"/>
      <c r="L25" s="196"/>
      <c r="M25" s="196"/>
      <c r="N25" s="340">
        <f>SUM(N26:Q31)</f>
        <v>0</v>
      </c>
      <c r="O25" s="341"/>
      <c r="P25" s="341"/>
      <c r="Q25" s="341"/>
      <c r="R25" s="257"/>
      <c r="S25" s="258"/>
    </row>
    <row r="26" spans="1:19" s="251" customFormat="1" ht="15">
      <c r="A26" s="163"/>
      <c r="B26" s="199"/>
      <c r="C26" s="200" t="s">
        <v>241</v>
      </c>
      <c r="D26" s="200"/>
      <c r="E26" s="201"/>
      <c r="F26" s="373" t="s">
        <v>433</v>
      </c>
      <c r="G26" s="343"/>
      <c r="H26" s="343"/>
      <c r="I26" s="343"/>
      <c r="J26" s="259" t="s">
        <v>45</v>
      </c>
      <c r="K26" s="260">
        <v>70</v>
      </c>
      <c r="L26" s="344">
        <v>0</v>
      </c>
      <c r="M26" s="345"/>
      <c r="N26" s="346">
        <f aca="true" t="shared" si="1" ref="N26:N31">L26*K26</f>
        <v>0</v>
      </c>
      <c r="O26" s="343"/>
      <c r="P26" s="343"/>
      <c r="Q26" s="343"/>
      <c r="R26" s="252"/>
      <c r="S26" s="163"/>
    </row>
    <row r="27" spans="1:19" s="251" customFormat="1" ht="15">
      <c r="A27" s="163"/>
      <c r="B27" s="199"/>
      <c r="C27" s="200" t="s">
        <v>245</v>
      </c>
      <c r="D27" s="200"/>
      <c r="E27" s="201"/>
      <c r="F27" s="373" t="s">
        <v>426</v>
      </c>
      <c r="G27" s="343"/>
      <c r="H27" s="343"/>
      <c r="I27" s="343"/>
      <c r="J27" s="259" t="s">
        <v>45</v>
      </c>
      <c r="K27" s="260">
        <v>70</v>
      </c>
      <c r="L27" s="344">
        <v>0</v>
      </c>
      <c r="M27" s="345"/>
      <c r="N27" s="346">
        <f t="shared" si="1"/>
        <v>0</v>
      </c>
      <c r="O27" s="343"/>
      <c r="P27" s="343"/>
      <c r="Q27" s="343"/>
      <c r="R27" s="252"/>
      <c r="S27" s="163"/>
    </row>
    <row r="28" spans="1:19" s="251" customFormat="1" ht="15">
      <c r="A28" s="163"/>
      <c r="B28" s="199"/>
      <c r="C28" s="200">
        <v>3</v>
      </c>
      <c r="D28" s="200"/>
      <c r="E28" s="201"/>
      <c r="F28" s="373" t="s">
        <v>434</v>
      </c>
      <c r="G28" s="343"/>
      <c r="H28" s="343"/>
      <c r="I28" s="343"/>
      <c r="J28" s="259" t="s">
        <v>35</v>
      </c>
      <c r="K28" s="260">
        <v>5</v>
      </c>
      <c r="L28" s="344">
        <v>0</v>
      </c>
      <c r="M28" s="345"/>
      <c r="N28" s="346">
        <f t="shared" si="1"/>
        <v>0</v>
      </c>
      <c r="O28" s="343"/>
      <c r="P28" s="343"/>
      <c r="Q28" s="343"/>
      <c r="R28" s="252"/>
      <c r="S28" s="163"/>
    </row>
    <row r="29" spans="1:19" s="251" customFormat="1" ht="15">
      <c r="A29" s="163"/>
      <c r="B29" s="199"/>
      <c r="C29" s="200" t="s">
        <v>265</v>
      </c>
      <c r="D29" s="200"/>
      <c r="E29" s="201"/>
      <c r="F29" s="373" t="s">
        <v>435</v>
      </c>
      <c r="G29" s="343"/>
      <c r="H29" s="343"/>
      <c r="I29" s="343"/>
      <c r="J29" s="259" t="s">
        <v>45</v>
      </c>
      <c r="K29" s="260">
        <v>20</v>
      </c>
      <c r="L29" s="344">
        <v>0</v>
      </c>
      <c r="M29" s="345"/>
      <c r="N29" s="346">
        <f t="shared" si="1"/>
        <v>0</v>
      </c>
      <c r="O29" s="343"/>
      <c r="P29" s="343"/>
      <c r="Q29" s="343"/>
      <c r="R29" s="252"/>
      <c r="S29" s="163"/>
    </row>
    <row r="30" spans="1:19" s="251" customFormat="1" ht="15">
      <c r="A30" s="163"/>
      <c r="B30" s="199"/>
      <c r="C30" s="200" t="s">
        <v>267</v>
      </c>
      <c r="D30" s="200"/>
      <c r="E30" s="201"/>
      <c r="F30" s="373" t="s">
        <v>436</v>
      </c>
      <c r="G30" s="343"/>
      <c r="H30" s="343"/>
      <c r="I30" s="343"/>
      <c r="J30" s="259" t="s">
        <v>35</v>
      </c>
      <c r="K30" s="260">
        <v>5</v>
      </c>
      <c r="L30" s="344">
        <v>0</v>
      </c>
      <c r="M30" s="345"/>
      <c r="N30" s="346">
        <f t="shared" si="1"/>
        <v>0</v>
      </c>
      <c r="O30" s="343"/>
      <c r="P30" s="343"/>
      <c r="Q30" s="343"/>
      <c r="R30" s="252"/>
      <c r="S30" s="163"/>
    </row>
    <row r="31" spans="1:19" s="251" customFormat="1" ht="15">
      <c r="A31" s="163"/>
      <c r="B31" s="199"/>
      <c r="C31" s="200" t="s">
        <v>269</v>
      </c>
      <c r="D31" s="200"/>
      <c r="E31" s="201"/>
      <c r="F31" s="373" t="s">
        <v>430</v>
      </c>
      <c r="G31" s="343"/>
      <c r="H31" s="343"/>
      <c r="I31" s="343"/>
      <c r="J31" s="259" t="s">
        <v>18</v>
      </c>
      <c r="K31" s="260">
        <v>1</v>
      </c>
      <c r="L31" s="344">
        <v>0</v>
      </c>
      <c r="M31" s="345"/>
      <c r="N31" s="346">
        <f t="shared" si="1"/>
        <v>0</v>
      </c>
      <c r="O31" s="343"/>
      <c r="P31" s="343"/>
      <c r="Q31" s="343"/>
      <c r="R31" s="252"/>
      <c r="S31" s="163"/>
    </row>
    <row r="32" spans="2:18" s="251" customFormat="1" ht="15"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3"/>
    </row>
  </sheetData>
  <sheetProtection password="CF70" sheet="1" objects="1" scenarios="1"/>
  <mergeCells count="56">
    <mergeCell ref="M10:Q10"/>
    <mergeCell ref="C3:Q3"/>
    <mergeCell ref="F5:P5"/>
    <mergeCell ref="F6:P6"/>
    <mergeCell ref="M7:P7"/>
    <mergeCell ref="M9:Q9"/>
    <mergeCell ref="F10:I10"/>
    <mergeCell ref="F12:I12"/>
    <mergeCell ref="L12:M12"/>
    <mergeCell ref="N12:Q12"/>
    <mergeCell ref="N15:Q15"/>
    <mergeCell ref="F16:I16"/>
    <mergeCell ref="L16:M16"/>
    <mergeCell ref="N16:Q16"/>
    <mergeCell ref="N13:Q13"/>
    <mergeCell ref="F17:I17"/>
    <mergeCell ref="L17:M17"/>
    <mergeCell ref="N17:Q17"/>
    <mergeCell ref="F18:I18"/>
    <mergeCell ref="L18:M18"/>
    <mergeCell ref="N18:Q18"/>
    <mergeCell ref="F19:I19"/>
    <mergeCell ref="L19:M19"/>
    <mergeCell ref="N19:Q19"/>
    <mergeCell ref="F20:I20"/>
    <mergeCell ref="L20:M20"/>
    <mergeCell ref="N20:Q20"/>
    <mergeCell ref="F26:I26"/>
    <mergeCell ref="L26:M26"/>
    <mergeCell ref="N26:Q26"/>
    <mergeCell ref="F21:I21"/>
    <mergeCell ref="L21:M21"/>
    <mergeCell ref="N21:Q21"/>
    <mergeCell ref="F22:I22"/>
    <mergeCell ref="L22:M22"/>
    <mergeCell ref="N22:Q22"/>
    <mergeCell ref="F23:I23"/>
    <mergeCell ref="L23:M23"/>
    <mergeCell ref="N23:Q23"/>
    <mergeCell ref="N24:Q24"/>
    <mergeCell ref="N25:Q25"/>
    <mergeCell ref="F27:I27"/>
    <mergeCell ref="L27:M27"/>
    <mergeCell ref="N27:Q27"/>
    <mergeCell ref="F28:I28"/>
    <mergeCell ref="L28:M28"/>
    <mergeCell ref="N28:Q28"/>
    <mergeCell ref="F31:I31"/>
    <mergeCell ref="L31:M31"/>
    <mergeCell ref="N31:Q31"/>
    <mergeCell ref="F29:I29"/>
    <mergeCell ref="L29:M29"/>
    <mergeCell ref="N29:Q29"/>
    <mergeCell ref="F30:I30"/>
    <mergeCell ref="L30:M30"/>
    <mergeCell ref="N30:Q30"/>
  </mergeCells>
  <printOptions/>
  <pageMargins left="0.7" right="0.7" top="0.787401575" bottom="0.787401575" header="0.3" footer="0.3"/>
  <pageSetup fitToHeight="0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J79"/>
  <sheetViews>
    <sheetView workbookViewId="0" topLeftCell="A1">
      <selection activeCell="F10" sqref="F10:I10"/>
    </sheetView>
  </sheetViews>
  <sheetFormatPr defaultColWidth="9.00390625" defaultRowHeight="15"/>
  <cols>
    <col min="1" max="1" width="7.140625" style="177" customWidth="1"/>
    <col min="2" max="2" width="1.421875" style="177" customWidth="1"/>
    <col min="3" max="3" width="3.57421875" style="177" customWidth="1"/>
    <col min="4" max="4" width="3.7109375" style="177" customWidth="1"/>
    <col min="5" max="5" width="14.7109375" style="177" customWidth="1"/>
    <col min="6" max="7" width="9.57421875" style="177" customWidth="1"/>
    <col min="8" max="8" width="10.7109375" style="177" customWidth="1"/>
    <col min="9" max="9" width="14.28125" style="177" customWidth="1"/>
    <col min="10" max="10" width="4.421875" style="177" customWidth="1"/>
    <col min="11" max="11" width="9.8515625" style="177" customWidth="1"/>
    <col min="12" max="12" width="10.28125" style="177" customWidth="1"/>
    <col min="13" max="14" width="5.140625" style="177" customWidth="1"/>
    <col min="15" max="15" width="1.7109375" style="177" customWidth="1"/>
    <col min="16" max="16" width="10.7109375" style="177" customWidth="1"/>
    <col min="17" max="17" width="3.57421875" style="177" customWidth="1"/>
    <col min="18" max="18" width="1.421875" style="177" customWidth="1"/>
    <col min="19" max="19" width="25.421875" style="177" hidden="1" customWidth="1"/>
    <col min="20" max="20" width="14.00390625" style="177" hidden="1" customWidth="1"/>
    <col min="21" max="21" width="10.57421875" style="177" hidden="1" customWidth="1"/>
    <col min="22" max="22" width="14.00390625" style="177" hidden="1" customWidth="1"/>
    <col min="23" max="23" width="10.421875" style="177" hidden="1" customWidth="1"/>
    <col min="24" max="24" width="12.8515625" style="177" hidden="1" customWidth="1"/>
    <col min="25" max="25" width="9.421875" style="177" hidden="1" customWidth="1"/>
    <col min="26" max="26" width="12.8515625" style="177" hidden="1" customWidth="1"/>
    <col min="27" max="27" width="11.00390625" style="177" customWidth="1"/>
    <col min="28" max="28" width="9.421875" style="177" customWidth="1"/>
    <col min="29" max="29" width="14.00390625" style="177" customWidth="1"/>
    <col min="30" max="41" width="9.00390625" style="178" customWidth="1"/>
    <col min="42" max="62" width="9.00390625" style="177" hidden="1" customWidth="1"/>
    <col min="63" max="16384" width="9.00390625" style="178" customWidth="1"/>
  </cols>
  <sheetData>
    <row r="2" spans="2:18" s="126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7"/>
    </row>
    <row r="3" spans="2:18" s="126" customFormat="1" ht="37.5" customHeight="1">
      <c r="B3" s="268"/>
      <c r="C3" s="301" t="s">
        <v>171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269"/>
    </row>
    <row r="4" spans="2:18" s="126" customFormat="1" ht="7.5" customHeight="1">
      <c r="B4" s="268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269"/>
    </row>
    <row r="5" spans="2:18" s="126" customFormat="1" ht="37.5" customHeight="1">
      <c r="B5" s="268"/>
      <c r="C5" s="62" t="s">
        <v>107</v>
      </c>
      <c r="D5" s="61"/>
      <c r="E5" s="61"/>
      <c r="F5" s="302" t="s">
        <v>170</v>
      </c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61"/>
      <c r="R5" s="269"/>
    </row>
    <row r="6" spans="2:18" s="126" customFormat="1" ht="7.5" customHeight="1">
      <c r="B6" s="268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269"/>
    </row>
    <row r="7" spans="2:18" s="126" customFormat="1" ht="18.75" customHeight="1">
      <c r="B7" s="268"/>
      <c r="C7" s="63" t="s">
        <v>108</v>
      </c>
      <c r="D7" s="61"/>
      <c r="E7" s="61"/>
      <c r="F7" s="55" t="s">
        <v>257</v>
      </c>
      <c r="G7" s="61"/>
      <c r="H7" s="61"/>
      <c r="I7" s="61"/>
      <c r="J7" s="61"/>
      <c r="K7" s="63" t="s">
        <v>109</v>
      </c>
      <c r="L7" s="61"/>
      <c r="M7" s="297" t="s">
        <v>258</v>
      </c>
      <c r="N7" s="297"/>
      <c r="O7" s="297"/>
      <c r="P7" s="297"/>
      <c r="Q7" s="61"/>
      <c r="R7" s="269"/>
    </row>
    <row r="8" spans="2:18" s="126" customFormat="1" ht="7.5" customHeight="1">
      <c r="B8" s="268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269"/>
    </row>
    <row r="9" spans="2:18" s="126" customFormat="1" ht="15.75" customHeight="1">
      <c r="B9" s="268"/>
      <c r="C9" s="63" t="s">
        <v>110</v>
      </c>
      <c r="D9" s="61"/>
      <c r="E9" s="61"/>
      <c r="F9" s="184" t="s">
        <v>111</v>
      </c>
      <c r="G9" s="61"/>
      <c r="H9" s="61"/>
      <c r="I9" s="61"/>
      <c r="J9" s="61"/>
      <c r="K9" s="63" t="s">
        <v>112</v>
      </c>
      <c r="L9" s="61"/>
      <c r="M9" s="299" t="s">
        <v>113</v>
      </c>
      <c r="N9" s="334"/>
      <c r="O9" s="334"/>
      <c r="P9" s="334"/>
      <c r="Q9" s="334"/>
      <c r="R9" s="269"/>
    </row>
    <row r="10" spans="2:18" s="126" customFormat="1" ht="15" customHeight="1">
      <c r="B10" s="268"/>
      <c r="C10" s="63" t="s">
        <v>114</v>
      </c>
      <c r="D10" s="61"/>
      <c r="E10" s="61"/>
      <c r="F10" s="339"/>
      <c r="G10" s="339"/>
      <c r="H10" s="339"/>
      <c r="I10" s="339"/>
      <c r="J10" s="61"/>
      <c r="K10" s="63" t="s">
        <v>115</v>
      </c>
      <c r="L10" s="61"/>
      <c r="M10" s="299"/>
      <c r="N10" s="334"/>
      <c r="O10" s="334"/>
      <c r="P10" s="334"/>
      <c r="Q10" s="334"/>
      <c r="R10" s="269"/>
    </row>
    <row r="11" spans="2:18" s="126" customFormat="1" ht="11.25" customHeight="1">
      <c r="B11" s="268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269"/>
    </row>
    <row r="12" spans="2:26" s="139" customFormat="1" ht="30" customHeight="1">
      <c r="B12" s="270"/>
      <c r="C12" s="133" t="s">
        <v>123</v>
      </c>
      <c r="D12" s="134" t="s">
        <v>124</v>
      </c>
      <c r="E12" s="134" t="s">
        <v>125</v>
      </c>
      <c r="F12" s="314" t="s">
        <v>4</v>
      </c>
      <c r="G12" s="315"/>
      <c r="H12" s="315"/>
      <c r="I12" s="315"/>
      <c r="J12" s="134" t="s">
        <v>5</v>
      </c>
      <c r="K12" s="134" t="s">
        <v>6</v>
      </c>
      <c r="L12" s="314" t="s">
        <v>126</v>
      </c>
      <c r="M12" s="315"/>
      <c r="N12" s="314" t="s">
        <v>127</v>
      </c>
      <c r="O12" s="315"/>
      <c r="P12" s="315"/>
      <c r="Q12" s="316"/>
      <c r="R12" s="271"/>
      <c r="S12" s="137" t="s">
        <v>128</v>
      </c>
      <c r="T12" s="137" t="s">
        <v>122</v>
      </c>
      <c r="U12" s="137" t="s">
        <v>129</v>
      </c>
      <c r="V12" s="137" t="s">
        <v>130</v>
      </c>
      <c r="W12" s="137" t="s">
        <v>131</v>
      </c>
      <c r="X12" s="137" t="s">
        <v>132</v>
      </c>
      <c r="Y12" s="137" t="s">
        <v>133</v>
      </c>
      <c r="Z12" s="138" t="s">
        <v>134</v>
      </c>
    </row>
    <row r="13" spans="2:61" s="152" customFormat="1" ht="30.75" customHeight="1">
      <c r="B13" s="272"/>
      <c r="C13" s="192"/>
      <c r="D13" s="191" t="s">
        <v>121</v>
      </c>
      <c r="E13" s="192"/>
      <c r="F13" s="192"/>
      <c r="G13" s="192"/>
      <c r="H13" s="192"/>
      <c r="I13" s="192"/>
      <c r="J13" s="192"/>
      <c r="K13" s="192"/>
      <c r="L13" s="192"/>
      <c r="M13" s="192"/>
      <c r="N13" s="335">
        <f>SUM(N14:Q39)</f>
        <v>0</v>
      </c>
      <c r="O13" s="336"/>
      <c r="P13" s="336"/>
      <c r="Q13" s="336"/>
      <c r="R13" s="257"/>
      <c r="S13" s="198"/>
      <c r="V13" s="169" t="e">
        <f>SUM($V$16:$V$35)</f>
        <v>#REF!</v>
      </c>
      <c r="X13" s="169" t="e">
        <f>SUM($X$16:$X$35)</f>
        <v>#REF!</v>
      </c>
      <c r="Z13" s="170" t="e">
        <f>SUM($Z$16:$Z$35)</f>
        <v>#REF!</v>
      </c>
      <c r="AP13" s="171" t="s">
        <v>138</v>
      </c>
      <c r="AR13" s="171" t="s">
        <v>10</v>
      </c>
      <c r="AS13" s="171" t="s">
        <v>135</v>
      </c>
      <c r="AW13" s="171" t="s">
        <v>136</v>
      </c>
      <c r="BI13" s="172" t="e">
        <f>SUM($BI$16:$BI$35)</f>
        <v>#REF!</v>
      </c>
    </row>
    <row r="14" spans="1:62" s="163" customFormat="1" ht="27" customHeight="1">
      <c r="A14" s="273"/>
      <c r="B14" s="274"/>
      <c r="C14" s="154">
        <v>1</v>
      </c>
      <c r="D14" s="154" t="s">
        <v>15</v>
      </c>
      <c r="E14" s="155" t="s">
        <v>173</v>
      </c>
      <c r="F14" s="383" t="s">
        <v>147</v>
      </c>
      <c r="G14" s="322"/>
      <c r="H14" s="322"/>
      <c r="I14" s="322"/>
      <c r="J14" s="156" t="s">
        <v>45</v>
      </c>
      <c r="K14" s="157">
        <v>7</v>
      </c>
      <c r="L14" s="323">
        <v>0</v>
      </c>
      <c r="M14" s="324"/>
      <c r="N14" s="325">
        <f>L14*K14</f>
        <v>0</v>
      </c>
      <c r="O14" s="322"/>
      <c r="P14" s="322"/>
      <c r="Q14" s="322"/>
      <c r="R14" s="252"/>
      <c r="S14" s="204"/>
      <c r="T14" s="160" t="s">
        <v>137</v>
      </c>
      <c r="U14" s="161">
        <v>0.454</v>
      </c>
      <c r="V14" s="161">
        <f>$U$16*$K$16</f>
        <v>2.724</v>
      </c>
      <c r="W14" s="161">
        <v>0</v>
      </c>
      <c r="X14" s="161">
        <f>$W$16*$K$16</f>
        <v>0</v>
      </c>
      <c r="Y14" s="161">
        <v>0.00821</v>
      </c>
      <c r="Z14" s="162">
        <f>$Y$16*$K$16</f>
        <v>0.04926</v>
      </c>
      <c r="AP14" s="163" t="s">
        <v>139</v>
      </c>
      <c r="AR14" s="163" t="s">
        <v>15</v>
      </c>
      <c r="AS14" s="163" t="s">
        <v>138</v>
      </c>
      <c r="AW14" s="163" t="s">
        <v>136</v>
      </c>
      <c r="BC14" s="164">
        <f>IF($T$16="základní",$N$16,0)</f>
        <v>0</v>
      </c>
      <c r="BD14" s="164">
        <f>IF($T$16="snížená",$N$16,0)</f>
        <v>0</v>
      </c>
      <c r="BE14" s="164">
        <f>IF($T$16="zákl. přenesená",$N$16,0)</f>
        <v>0</v>
      </c>
      <c r="BF14" s="164">
        <f>IF($T$16="sníž. přenesená",$N$16,0)</f>
        <v>0</v>
      </c>
      <c r="BG14" s="164">
        <f>IF($T$16="nulová",$N$16,0)</f>
        <v>0</v>
      </c>
      <c r="BH14" s="163" t="s">
        <v>135</v>
      </c>
      <c r="BI14" s="164">
        <f>ROUND($L$16*$K$16,2)</f>
        <v>0</v>
      </c>
      <c r="BJ14" s="163" t="s">
        <v>139</v>
      </c>
    </row>
    <row r="15" spans="1:62" s="163" customFormat="1" ht="27" customHeight="1">
      <c r="A15" s="273"/>
      <c r="B15" s="274"/>
      <c r="C15" s="154">
        <v>2</v>
      </c>
      <c r="D15" s="154" t="s">
        <v>15</v>
      </c>
      <c r="E15" s="155" t="s">
        <v>174</v>
      </c>
      <c r="F15" s="383" t="s">
        <v>148</v>
      </c>
      <c r="G15" s="322"/>
      <c r="H15" s="322"/>
      <c r="I15" s="322"/>
      <c r="J15" s="275" t="s">
        <v>35</v>
      </c>
      <c r="K15" s="157">
        <v>2</v>
      </c>
      <c r="L15" s="323">
        <v>0</v>
      </c>
      <c r="M15" s="324"/>
      <c r="N15" s="325">
        <f aca="true" t="shared" si="0" ref="N15:N38">L15*K15</f>
        <v>0</v>
      </c>
      <c r="O15" s="322"/>
      <c r="P15" s="322"/>
      <c r="Q15" s="322"/>
      <c r="R15" s="252"/>
      <c r="S15" s="204"/>
      <c r="T15" s="160" t="s">
        <v>137</v>
      </c>
      <c r="U15" s="161">
        <v>0.454</v>
      </c>
      <c r="V15" s="161">
        <f>$U$16*$K$16</f>
        <v>2.724</v>
      </c>
      <c r="W15" s="161">
        <v>0</v>
      </c>
      <c r="X15" s="161">
        <f>$W$16*$K$16</f>
        <v>0</v>
      </c>
      <c r="Y15" s="161">
        <v>0.00821</v>
      </c>
      <c r="Z15" s="162">
        <f>$Y$16*$K$16</f>
        <v>0.04926</v>
      </c>
      <c r="AP15" s="163" t="s">
        <v>139</v>
      </c>
      <c r="AR15" s="163" t="s">
        <v>15</v>
      </c>
      <c r="AS15" s="163" t="s">
        <v>138</v>
      </c>
      <c r="AW15" s="163" t="s">
        <v>136</v>
      </c>
      <c r="BC15" s="164">
        <f>IF($T$16="základní",$N$16,0)</f>
        <v>0</v>
      </c>
      <c r="BD15" s="164">
        <f>IF($T$16="snížená",$N$16,0)</f>
        <v>0</v>
      </c>
      <c r="BE15" s="164">
        <f>IF($T$16="zákl. přenesená",$N$16,0)</f>
        <v>0</v>
      </c>
      <c r="BF15" s="164">
        <f>IF($T$16="sníž. přenesená",$N$16,0)</f>
        <v>0</v>
      </c>
      <c r="BG15" s="164">
        <f>IF($T$16="nulová",$N$16,0)</f>
        <v>0</v>
      </c>
      <c r="BH15" s="163" t="s">
        <v>135</v>
      </c>
      <c r="BI15" s="164">
        <f>ROUND($L$16*$K$16,2)</f>
        <v>0</v>
      </c>
      <c r="BJ15" s="163" t="s">
        <v>139</v>
      </c>
    </row>
    <row r="16" spans="1:62" s="163" customFormat="1" ht="27" customHeight="1">
      <c r="A16" s="273"/>
      <c r="B16" s="274"/>
      <c r="C16" s="154">
        <v>3</v>
      </c>
      <c r="D16" s="154" t="s">
        <v>15</v>
      </c>
      <c r="E16" s="155" t="s">
        <v>175</v>
      </c>
      <c r="F16" s="383" t="s">
        <v>149</v>
      </c>
      <c r="G16" s="322"/>
      <c r="H16" s="322"/>
      <c r="I16" s="322"/>
      <c r="J16" s="275" t="s">
        <v>45</v>
      </c>
      <c r="K16" s="157">
        <v>6</v>
      </c>
      <c r="L16" s="323">
        <v>0</v>
      </c>
      <c r="M16" s="324"/>
      <c r="N16" s="325">
        <f t="shared" si="0"/>
        <v>0</v>
      </c>
      <c r="O16" s="322"/>
      <c r="P16" s="322"/>
      <c r="Q16" s="322"/>
      <c r="R16" s="252"/>
      <c r="S16" s="204"/>
      <c r="T16" s="160" t="s">
        <v>137</v>
      </c>
      <c r="U16" s="161">
        <v>0.454</v>
      </c>
      <c r="V16" s="161">
        <f>$U$16*$K$16</f>
        <v>2.724</v>
      </c>
      <c r="W16" s="161">
        <v>0</v>
      </c>
      <c r="X16" s="161">
        <f>$W$16*$K$16</f>
        <v>0</v>
      </c>
      <c r="Y16" s="161">
        <v>0.00821</v>
      </c>
      <c r="Z16" s="162">
        <f>$Y$16*$K$16</f>
        <v>0.04926</v>
      </c>
      <c r="AP16" s="163" t="s">
        <v>139</v>
      </c>
      <c r="AR16" s="163" t="s">
        <v>15</v>
      </c>
      <c r="AS16" s="163" t="s">
        <v>138</v>
      </c>
      <c r="AW16" s="163" t="s">
        <v>136</v>
      </c>
      <c r="BC16" s="164">
        <f>IF($T$16="základní",$N$16,0)</f>
        <v>0</v>
      </c>
      <c r="BD16" s="164">
        <f>IF($T$16="snížená",$N$16,0)</f>
        <v>0</v>
      </c>
      <c r="BE16" s="164">
        <f>IF($T$16="zákl. přenesená",$N$16,0)</f>
        <v>0</v>
      </c>
      <c r="BF16" s="164">
        <f>IF($T$16="sníž. přenesená",$N$16,0)</f>
        <v>0</v>
      </c>
      <c r="BG16" s="164">
        <f>IF($T$16="nulová",$N$16,0)</f>
        <v>0</v>
      </c>
      <c r="BH16" s="163" t="s">
        <v>135</v>
      </c>
      <c r="BI16" s="164">
        <f>ROUND($L$16*$K$16,2)</f>
        <v>0</v>
      </c>
      <c r="BJ16" s="163" t="s">
        <v>139</v>
      </c>
    </row>
    <row r="17" spans="1:62" s="163" customFormat="1" ht="27" customHeight="1">
      <c r="A17" s="273"/>
      <c r="B17" s="274"/>
      <c r="C17" s="154">
        <v>4</v>
      </c>
      <c r="D17" s="154" t="s">
        <v>15</v>
      </c>
      <c r="E17" s="155" t="s">
        <v>176</v>
      </c>
      <c r="F17" s="383" t="s">
        <v>150</v>
      </c>
      <c r="G17" s="322"/>
      <c r="H17" s="322"/>
      <c r="I17" s="322"/>
      <c r="J17" s="275" t="s">
        <v>35</v>
      </c>
      <c r="K17" s="157">
        <v>10</v>
      </c>
      <c r="L17" s="323">
        <v>0</v>
      </c>
      <c r="M17" s="324"/>
      <c r="N17" s="325">
        <f t="shared" si="0"/>
        <v>0</v>
      </c>
      <c r="O17" s="322"/>
      <c r="P17" s="322"/>
      <c r="Q17" s="322"/>
      <c r="R17" s="252"/>
      <c r="S17" s="204"/>
      <c r="T17" s="160" t="s">
        <v>137</v>
      </c>
      <c r="U17" s="161">
        <v>1.044</v>
      </c>
      <c r="V17" s="161">
        <f>$U$17*$K$17</f>
        <v>10.440000000000001</v>
      </c>
      <c r="W17" s="161">
        <v>0</v>
      </c>
      <c r="X17" s="161">
        <f>$W$17*$K$17</f>
        <v>0</v>
      </c>
      <c r="Y17" s="161">
        <v>0.0191</v>
      </c>
      <c r="Z17" s="162">
        <f>$Y$17*$K$17</f>
        <v>0.191</v>
      </c>
      <c r="AP17" s="163" t="s">
        <v>139</v>
      </c>
      <c r="AR17" s="163" t="s">
        <v>15</v>
      </c>
      <c r="AS17" s="163" t="s">
        <v>138</v>
      </c>
      <c r="AW17" s="163" t="s">
        <v>136</v>
      </c>
      <c r="BC17" s="164">
        <f>IF($T$17="základní",$N$17,0)</f>
        <v>0</v>
      </c>
      <c r="BD17" s="164">
        <f>IF($T$17="snížená",$N$17,0)</f>
        <v>0</v>
      </c>
      <c r="BE17" s="164">
        <f>IF($T$17="zákl. přenesená",$N$17,0)</f>
        <v>0</v>
      </c>
      <c r="BF17" s="164">
        <f>IF($T$17="sníž. přenesená",$N$17,0)</f>
        <v>0</v>
      </c>
      <c r="BG17" s="164">
        <f>IF($T$17="nulová",$N$17,0)</f>
        <v>0</v>
      </c>
      <c r="BH17" s="163" t="s">
        <v>135</v>
      </c>
      <c r="BI17" s="164">
        <f>ROUND($L$17*$K$17,2)</f>
        <v>0</v>
      </c>
      <c r="BJ17" s="163" t="s">
        <v>139</v>
      </c>
    </row>
    <row r="18" spans="1:62" s="163" customFormat="1" ht="39" customHeight="1">
      <c r="A18" s="273"/>
      <c r="B18" s="274"/>
      <c r="C18" s="276">
        <v>5</v>
      </c>
      <c r="D18" s="276" t="s">
        <v>141</v>
      </c>
      <c r="E18" s="277" t="s">
        <v>184</v>
      </c>
      <c r="F18" s="384" t="s">
        <v>151</v>
      </c>
      <c r="G18" s="385"/>
      <c r="H18" s="385"/>
      <c r="I18" s="385"/>
      <c r="J18" s="278" t="s">
        <v>71</v>
      </c>
      <c r="K18" s="279">
        <v>1</v>
      </c>
      <c r="L18" s="323">
        <v>0</v>
      </c>
      <c r="M18" s="324"/>
      <c r="N18" s="325">
        <f t="shared" si="0"/>
        <v>0</v>
      </c>
      <c r="O18" s="322"/>
      <c r="P18" s="322"/>
      <c r="Q18" s="322"/>
      <c r="R18" s="252"/>
      <c r="S18" s="204"/>
      <c r="T18" s="160" t="s">
        <v>137</v>
      </c>
      <c r="U18" s="161">
        <v>0</v>
      </c>
      <c r="V18" s="161" t="e">
        <f>#REF!*#REF!</f>
        <v>#REF!</v>
      </c>
      <c r="W18" s="161">
        <v>0</v>
      </c>
      <c r="X18" s="161" t="e">
        <f>#REF!*#REF!</f>
        <v>#REF!</v>
      </c>
      <c r="Y18" s="161">
        <v>0</v>
      </c>
      <c r="Z18" s="162" t="e">
        <f>#REF!*#REF!</f>
        <v>#REF!</v>
      </c>
      <c r="AC18" s="277"/>
      <c r="AP18" s="163" t="s">
        <v>142</v>
      </c>
      <c r="AR18" s="163" t="s">
        <v>141</v>
      </c>
      <c r="AS18" s="163" t="s">
        <v>138</v>
      </c>
      <c r="AW18" s="163" t="s">
        <v>136</v>
      </c>
      <c r="BC18" s="164" t="e">
        <f>IF(#REF!="základní",#REF!,0)</f>
        <v>#REF!</v>
      </c>
      <c r="BD18" s="164" t="e">
        <f>IF(#REF!="snížená",#REF!,0)</f>
        <v>#REF!</v>
      </c>
      <c r="BE18" s="164" t="e">
        <f>IF(#REF!="zákl. přenesená",#REF!,0)</f>
        <v>#REF!</v>
      </c>
      <c r="BF18" s="164" t="e">
        <f>IF(#REF!="sníž. přenesená",#REF!,0)</f>
        <v>#REF!</v>
      </c>
      <c r="BG18" s="164" t="e">
        <f>IF(#REF!="nulová",#REF!,0)</f>
        <v>#REF!</v>
      </c>
      <c r="BH18" s="163" t="s">
        <v>135</v>
      </c>
      <c r="BI18" s="164" t="e">
        <f>ROUND(#REF!*#REF!,2)</f>
        <v>#REF!</v>
      </c>
      <c r="BJ18" s="163" t="s">
        <v>139</v>
      </c>
    </row>
    <row r="19" spans="1:62" s="163" customFormat="1" ht="30" customHeight="1">
      <c r="A19" s="273"/>
      <c r="B19" s="274"/>
      <c r="C19" s="276">
        <v>6</v>
      </c>
      <c r="D19" s="276" t="s">
        <v>141</v>
      </c>
      <c r="E19" s="277" t="s">
        <v>185</v>
      </c>
      <c r="F19" s="384" t="s">
        <v>152</v>
      </c>
      <c r="G19" s="385"/>
      <c r="H19" s="385"/>
      <c r="I19" s="385"/>
      <c r="J19" s="278" t="s">
        <v>71</v>
      </c>
      <c r="K19" s="279">
        <v>1</v>
      </c>
      <c r="L19" s="323">
        <v>0</v>
      </c>
      <c r="M19" s="324"/>
      <c r="N19" s="325">
        <f t="shared" si="0"/>
        <v>0</v>
      </c>
      <c r="O19" s="322"/>
      <c r="P19" s="322"/>
      <c r="Q19" s="322"/>
      <c r="R19" s="252"/>
      <c r="S19" s="204"/>
      <c r="T19" s="160" t="s">
        <v>137</v>
      </c>
      <c r="U19" s="161">
        <v>0</v>
      </c>
      <c r="V19" s="161" t="e">
        <f>#REF!*#REF!</f>
        <v>#REF!</v>
      </c>
      <c r="W19" s="161">
        <v>0</v>
      </c>
      <c r="X19" s="161" t="e">
        <f>#REF!*#REF!</f>
        <v>#REF!</v>
      </c>
      <c r="Y19" s="161">
        <v>0</v>
      </c>
      <c r="Z19" s="162" t="e">
        <f>#REF!*#REF!</f>
        <v>#REF!</v>
      </c>
      <c r="AC19" s="277"/>
      <c r="AP19" s="163" t="s">
        <v>142</v>
      </c>
      <c r="AR19" s="163" t="s">
        <v>141</v>
      </c>
      <c r="AS19" s="163" t="s">
        <v>138</v>
      </c>
      <c r="AW19" s="163" t="s">
        <v>136</v>
      </c>
      <c r="BC19" s="164" t="e">
        <f>IF(#REF!="základní",#REF!,0)</f>
        <v>#REF!</v>
      </c>
      <c r="BD19" s="164" t="e">
        <f>IF(#REF!="snížená",#REF!,0)</f>
        <v>#REF!</v>
      </c>
      <c r="BE19" s="164" t="e">
        <f>IF(#REF!="zákl. přenesená",#REF!,0)</f>
        <v>#REF!</v>
      </c>
      <c r="BF19" s="164" t="e">
        <f>IF(#REF!="sníž. přenesená",#REF!,0)</f>
        <v>#REF!</v>
      </c>
      <c r="BG19" s="164" t="e">
        <f>IF(#REF!="nulová",#REF!,0)</f>
        <v>#REF!</v>
      </c>
      <c r="BH19" s="163" t="s">
        <v>135</v>
      </c>
      <c r="BI19" s="164" t="e">
        <f>ROUND(#REF!*#REF!,2)</f>
        <v>#REF!</v>
      </c>
      <c r="BJ19" s="163" t="s">
        <v>139</v>
      </c>
    </row>
    <row r="20" spans="1:62" s="163" customFormat="1" ht="30" customHeight="1">
      <c r="A20" s="273"/>
      <c r="B20" s="274"/>
      <c r="C20" s="276">
        <v>7</v>
      </c>
      <c r="D20" s="276" t="s">
        <v>141</v>
      </c>
      <c r="E20" s="277" t="s">
        <v>186</v>
      </c>
      <c r="F20" s="384" t="s">
        <v>153</v>
      </c>
      <c r="G20" s="385"/>
      <c r="H20" s="385"/>
      <c r="I20" s="385"/>
      <c r="J20" s="278" t="s">
        <v>71</v>
      </c>
      <c r="K20" s="279">
        <v>1</v>
      </c>
      <c r="L20" s="323">
        <v>0</v>
      </c>
      <c r="M20" s="324"/>
      <c r="N20" s="325">
        <f t="shared" si="0"/>
        <v>0</v>
      </c>
      <c r="O20" s="322"/>
      <c r="P20" s="322"/>
      <c r="Q20" s="322"/>
      <c r="R20" s="252"/>
      <c r="S20" s="204"/>
      <c r="T20" s="160" t="s">
        <v>137</v>
      </c>
      <c r="U20" s="161">
        <v>0</v>
      </c>
      <c r="V20" s="161" t="e">
        <f>#REF!*#REF!</f>
        <v>#REF!</v>
      </c>
      <c r="W20" s="161">
        <v>0</v>
      </c>
      <c r="X20" s="161" t="e">
        <f>#REF!*#REF!</f>
        <v>#REF!</v>
      </c>
      <c r="Y20" s="161">
        <v>0</v>
      </c>
      <c r="Z20" s="162" t="e">
        <f>#REF!*#REF!</f>
        <v>#REF!</v>
      </c>
      <c r="AC20" s="277"/>
      <c r="AP20" s="163" t="s">
        <v>142</v>
      </c>
      <c r="AR20" s="163" t="s">
        <v>141</v>
      </c>
      <c r="AS20" s="163" t="s">
        <v>138</v>
      </c>
      <c r="AW20" s="163" t="s">
        <v>136</v>
      </c>
      <c r="BC20" s="164" t="e">
        <f>IF(#REF!="základní",#REF!,0)</f>
        <v>#REF!</v>
      </c>
      <c r="BD20" s="164" t="e">
        <f>IF(#REF!="snížená",#REF!,0)</f>
        <v>#REF!</v>
      </c>
      <c r="BE20" s="164" t="e">
        <f>IF(#REF!="zákl. přenesená",#REF!,0)</f>
        <v>#REF!</v>
      </c>
      <c r="BF20" s="164" t="e">
        <f>IF(#REF!="sníž. přenesená",#REF!,0)</f>
        <v>#REF!</v>
      </c>
      <c r="BG20" s="164" t="e">
        <f>IF(#REF!="nulová",#REF!,0)</f>
        <v>#REF!</v>
      </c>
      <c r="BH20" s="163" t="s">
        <v>135</v>
      </c>
      <c r="BI20" s="164" t="e">
        <f>ROUND(#REF!*#REF!,2)</f>
        <v>#REF!</v>
      </c>
      <c r="BJ20" s="163" t="s">
        <v>139</v>
      </c>
    </row>
    <row r="21" spans="1:62" s="163" customFormat="1" ht="18.75" customHeight="1">
      <c r="A21" s="273"/>
      <c r="B21" s="274"/>
      <c r="C21" s="276">
        <v>8</v>
      </c>
      <c r="D21" s="276" t="s">
        <v>141</v>
      </c>
      <c r="E21" s="277" t="s">
        <v>187</v>
      </c>
      <c r="F21" s="384" t="s">
        <v>154</v>
      </c>
      <c r="G21" s="385"/>
      <c r="H21" s="385"/>
      <c r="I21" s="385"/>
      <c r="J21" s="278" t="s">
        <v>71</v>
      </c>
      <c r="K21" s="279">
        <v>1</v>
      </c>
      <c r="L21" s="323">
        <v>0</v>
      </c>
      <c r="M21" s="324"/>
      <c r="N21" s="325">
        <f t="shared" si="0"/>
        <v>0</v>
      </c>
      <c r="O21" s="322"/>
      <c r="P21" s="322"/>
      <c r="Q21" s="322"/>
      <c r="R21" s="252"/>
      <c r="S21" s="204"/>
      <c r="T21" s="160" t="s">
        <v>137</v>
      </c>
      <c r="U21" s="161">
        <v>0</v>
      </c>
      <c r="V21" s="161" t="e">
        <f>#REF!*#REF!</f>
        <v>#REF!</v>
      </c>
      <c r="W21" s="161">
        <v>0</v>
      </c>
      <c r="X21" s="161" t="e">
        <f>#REF!*#REF!</f>
        <v>#REF!</v>
      </c>
      <c r="Y21" s="161">
        <v>0</v>
      </c>
      <c r="Z21" s="162" t="e">
        <f>#REF!*#REF!</f>
        <v>#REF!</v>
      </c>
      <c r="AC21" s="277"/>
      <c r="AP21" s="163" t="s">
        <v>142</v>
      </c>
      <c r="AR21" s="163" t="s">
        <v>141</v>
      </c>
      <c r="AS21" s="163" t="s">
        <v>138</v>
      </c>
      <c r="AW21" s="163" t="s">
        <v>136</v>
      </c>
      <c r="BC21" s="164" t="e">
        <f>IF(#REF!="základní",#REF!,0)</f>
        <v>#REF!</v>
      </c>
      <c r="BD21" s="164" t="e">
        <f>IF(#REF!="snížená",#REF!,0)</f>
        <v>#REF!</v>
      </c>
      <c r="BE21" s="164" t="e">
        <f>IF(#REF!="zákl. přenesená",#REF!,0)</f>
        <v>#REF!</v>
      </c>
      <c r="BF21" s="164" t="e">
        <f>IF(#REF!="sníž. přenesená",#REF!,0)</f>
        <v>#REF!</v>
      </c>
      <c r="BG21" s="164" t="e">
        <f>IF(#REF!="nulová",#REF!,0)</f>
        <v>#REF!</v>
      </c>
      <c r="BH21" s="163" t="s">
        <v>135</v>
      </c>
      <c r="BI21" s="164" t="e">
        <f>ROUND(#REF!*#REF!,2)</f>
        <v>#REF!</v>
      </c>
      <c r="BJ21" s="163" t="s">
        <v>139</v>
      </c>
    </row>
    <row r="22" spans="1:62" s="163" customFormat="1" ht="30" customHeight="1">
      <c r="A22" s="273"/>
      <c r="B22" s="274"/>
      <c r="C22" s="276">
        <v>9</v>
      </c>
      <c r="D22" s="276" t="s">
        <v>141</v>
      </c>
      <c r="E22" s="277" t="s">
        <v>188</v>
      </c>
      <c r="F22" s="384" t="s">
        <v>155</v>
      </c>
      <c r="G22" s="385"/>
      <c r="H22" s="385"/>
      <c r="I22" s="385"/>
      <c r="J22" s="278" t="s">
        <v>71</v>
      </c>
      <c r="K22" s="279">
        <v>1</v>
      </c>
      <c r="L22" s="323">
        <v>0</v>
      </c>
      <c r="M22" s="324"/>
      <c r="N22" s="325">
        <f t="shared" si="0"/>
        <v>0</v>
      </c>
      <c r="O22" s="322"/>
      <c r="P22" s="322"/>
      <c r="Q22" s="322"/>
      <c r="R22" s="252"/>
      <c r="S22" s="204"/>
      <c r="T22" s="160" t="s">
        <v>137</v>
      </c>
      <c r="U22" s="161">
        <v>0</v>
      </c>
      <c r="V22" s="161" t="e">
        <f>#REF!*#REF!</f>
        <v>#REF!</v>
      </c>
      <c r="W22" s="161">
        <v>0</v>
      </c>
      <c r="X22" s="161" t="e">
        <f>#REF!*#REF!</f>
        <v>#REF!</v>
      </c>
      <c r="Y22" s="161">
        <v>0</v>
      </c>
      <c r="Z22" s="162" t="e">
        <f>#REF!*#REF!</f>
        <v>#REF!</v>
      </c>
      <c r="AC22" s="277"/>
      <c r="AP22" s="163" t="s">
        <v>142</v>
      </c>
      <c r="AR22" s="163" t="s">
        <v>141</v>
      </c>
      <c r="AS22" s="163" t="s">
        <v>138</v>
      </c>
      <c r="AW22" s="163" t="s">
        <v>136</v>
      </c>
      <c r="BC22" s="164" t="e">
        <f>IF(#REF!="základní",#REF!,0)</f>
        <v>#REF!</v>
      </c>
      <c r="BD22" s="164" t="e">
        <f>IF(#REF!="snížená",#REF!,0)</f>
        <v>#REF!</v>
      </c>
      <c r="BE22" s="164" t="e">
        <f>IF(#REF!="zákl. přenesená",#REF!,0)</f>
        <v>#REF!</v>
      </c>
      <c r="BF22" s="164" t="e">
        <f>IF(#REF!="sníž. přenesená",#REF!,0)</f>
        <v>#REF!</v>
      </c>
      <c r="BG22" s="164" t="e">
        <f>IF(#REF!="nulová",#REF!,0)</f>
        <v>#REF!</v>
      </c>
      <c r="BH22" s="163" t="s">
        <v>135</v>
      </c>
      <c r="BI22" s="164" t="e">
        <f>ROUND(#REF!*#REF!,2)</f>
        <v>#REF!</v>
      </c>
      <c r="BJ22" s="163" t="s">
        <v>139</v>
      </c>
    </row>
    <row r="23" spans="1:62" s="163" customFormat="1" ht="30" customHeight="1">
      <c r="A23" s="273"/>
      <c r="B23" s="274"/>
      <c r="C23" s="276">
        <v>10</v>
      </c>
      <c r="D23" s="276" t="s">
        <v>141</v>
      </c>
      <c r="E23" s="277" t="s">
        <v>189</v>
      </c>
      <c r="F23" s="384" t="s">
        <v>156</v>
      </c>
      <c r="G23" s="385"/>
      <c r="H23" s="385"/>
      <c r="I23" s="385"/>
      <c r="J23" s="278" t="s">
        <v>71</v>
      </c>
      <c r="K23" s="279">
        <v>1</v>
      </c>
      <c r="L23" s="323">
        <v>0</v>
      </c>
      <c r="M23" s="324"/>
      <c r="N23" s="325">
        <f t="shared" si="0"/>
        <v>0</v>
      </c>
      <c r="O23" s="322"/>
      <c r="P23" s="322"/>
      <c r="Q23" s="322"/>
      <c r="R23" s="252"/>
      <c r="S23" s="204"/>
      <c r="T23" s="160" t="s">
        <v>137</v>
      </c>
      <c r="U23" s="161">
        <v>0</v>
      </c>
      <c r="V23" s="161" t="e">
        <f>#REF!*#REF!</f>
        <v>#REF!</v>
      </c>
      <c r="W23" s="161">
        <v>0</v>
      </c>
      <c r="X23" s="161" t="e">
        <f>#REF!*#REF!</f>
        <v>#REF!</v>
      </c>
      <c r="Y23" s="161">
        <v>0</v>
      </c>
      <c r="Z23" s="162" t="e">
        <f>#REF!*#REF!</f>
        <v>#REF!</v>
      </c>
      <c r="AC23" s="277"/>
      <c r="AP23" s="163" t="s">
        <v>142</v>
      </c>
      <c r="AR23" s="163" t="s">
        <v>141</v>
      </c>
      <c r="AS23" s="163" t="s">
        <v>138</v>
      </c>
      <c r="AW23" s="163" t="s">
        <v>136</v>
      </c>
      <c r="BC23" s="164" t="e">
        <f>IF(#REF!="základní",#REF!,0)</f>
        <v>#REF!</v>
      </c>
      <c r="BD23" s="164" t="e">
        <f>IF(#REF!="snížená",#REF!,0)</f>
        <v>#REF!</v>
      </c>
      <c r="BE23" s="164" t="e">
        <f>IF(#REF!="zákl. přenesená",#REF!,0)</f>
        <v>#REF!</v>
      </c>
      <c r="BF23" s="164" t="e">
        <f>IF(#REF!="sníž. přenesená",#REF!,0)</f>
        <v>#REF!</v>
      </c>
      <c r="BG23" s="164" t="e">
        <f>IF(#REF!="nulová",#REF!,0)</f>
        <v>#REF!</v>
      </c>
      <c r="BH23" s="163" t="s">
        <v>135</v>
      </c>
      <c r="BI23" s="164" t="e">
        <f>ROUND(#REF!*#REF!,2)</f>
        <v>#REF!</v>
      </c>
      <c r="BJ23" s="163" t="s">
        <v>139</v>
      </c>
    </row>
    <row r="24" spans="1:62" s="163" customFormat="1" ht="30" customHeight="1">
      <c r="A24" s="273"/>
      <c r="B24" s="274"/>
      <c r="C24" s="276">
        <v>11</v>
      </c>
      <c r="D24" s="276" t="s">
        <v>141</v>
      </c>
      <c r="E24" s="277" t="s">
        <v>190</v>
      </c>
      <c r="F24" s="384" t="s">
        <v>157</v>
      </c>
      <c r="G24" s="385"/>
      <c r="H24" s="385"/>
      <c r="I24" s="385"/>
      <c r="J24" s="278" t="s">
        <v>71</v>
      </c>
      <c r="K24" s="279">
        <v>1</v>
      </c>
      <c r="L24" s="323">
        <v>0</v>
      </c>
      <c r="M24" s="324"/>
      <c r="N24" s="325">
        <f t="shared" si="0"/>
        <v>0</v>
      </c>
      <c r="O24" s="322"/>
      <c r="P24" s="322"/>
      <c r="Q24" s="322"/>
      <c r="R24" s="252"/>
      <c r="S24" s="204"/>
      <c r="T24" s="160" t="s">
        <v>137</v>
      </c>
      <c r="U24" s="161">
        <v>0</v>
      </c>
      <c r="V24" s="161" t="e">
        <f>#REF!*#REF!</f>
        <v>#REF!</v>
      </c>
      <c r="W24" s="161">
        <v>0</v>
      </c>
      <c r="X24" s="161" t="e">
        <f>#REF!*#REF!</f>
        <v>#REF!</v>
      </c>
      <c r="Y24" s="161">
        <v>0</v>
      </c>
      <c r="Z24" s="162" t="e">
        <f>#REF!*#REF!</f>
        <v>#REF!</v>
      </c>
      <c r="AC24" s="277"/>
      <c r="AP24" s="163" t="s">
        <v>142</v>
      </c>
      <c r="AR24" s="163" t="s">
        <v>141</v>
      </c>
      <c r="AS24" s="163" t="s">
        <v>138</v>
      </c>
      <c r="AW24" s="163" t="s">
        <v>136</v>
      </c>
      <c r="BC24" s="164" t="e">
        <f>IF(#REF!="základní",#REF!,0)</f>
        <v>#REF!</v>
      </c>
      <c r="BD24" s="164" t="e">
        <f>IF(#REF!="snížená",#REF!,0)</f>
        <v>#REF!</v>
      </c>
      <c r="BE24" s="164" t="e">
        <f>IF(#REF!="zákl. přenesená",#REF!,0)</f>
        <v>#REF!</v>
      </c>
      <c r="BF24" s="164" t="e">
        <f>IF(#REF!="sníž. přenesená",#REF!,0)</f>
        <v>#REF!</v>
      </c>
      <c r="BG24" s="164" t="e">
        <f>IF(#REF!="nulová",#REF!,0)</f>
        <v>#REF!</v>
      </c>
      <c r="BH24" s="163" t="s">
        <v>135</v>
      </c>
      <c r="BI24" s="164" t="e">
        <f>ROUND(#REF!*#REF!,2)</f>
        <v>#REF!</v>
      </c>
      <c r="BJ24" s="163" t="s">
        <v>139</v>
      </c>
    </row>
    <row r="25" spans="1:62" s="163" customFormat="1" ht="18" customHeight="1">
      <c r="A25" s="273"/>
      <c r="B25" s="274"/>
      <c r="C25" s="276">
        <v>12</v>
      </c>
      <c r="D25" s="276" t="s">
        <v>141</v>
      </c>
      <c r="E25" s="277" t="s">
        <v>191</v>
      </c>
      <c r="F25" s="386" t="s">
        <v>158</v>
      </c>
      <c r="G25" s="387"/>
      <c r="H25" s="387"/>
      <c r="I25" s="388"/>
      <c r="J25" s="278" t="s">
        <v>71</v>
      </c>
      <c r="K25" s="279">
        <v>1</v>
      </c>
      <c r="L25" s="323">
        <v>0</v>
      </c>
      <c r="M25" s="324"/>
      <c r="N25" s="325">
        <f t="shared" si="0"/>
        <v>0</v>
      </c>
      <c r="O25" s="322"/>
      <c r="P25" s="322"/>
      <c r="Q25" s="322"/>
      <c r="R25" s="252"/>
      <c r="S25" s="204"/>
      <c r="T25" s="160" t="s">
        <v>137</v>
      </c>
      <c r="U25" s="161">
        <v>0</v>
      </c>
      <c r="V25" s="161" t="e">
        <f>#REF!*#REF!</f>
        <v>#REF!</v>
      </c>
      <c r="W25" s="161">
        <v>0</v>
      </c>
      <c r="X25" s="161" t="e">
        <f>#REF!*#REF!</f>
        <v>#REF!</v>
      </c>
      <c r="Y25" s="161">
        <v>0</v>
      </c>
      <c r="Z25" s="162" t="e">
        <f>#REF!*#REF!</f>
        <v>#REF!</v>
      </c>
      <c r="AC25" s="277"/>
      <c r="AP25" s="163" t="s">
        <v>142</v>
      </c>
      <c r="AR25" s="163" t="s">
        <v>141</v>
      </c>
      <c r="AS25" s="163" t="s">
        <v>138</v>
      </c>
      <c r="AW25" s="163" t="s">
        <v>136</v>
      </c>
      <c r="BC25" s="164" t="e">
        <f>IF(#REF!="základní",#REF!,0)</f>
        <v>#REF!</v>
      </c>
      <c r="BD25" s="164" t="e">
        <f>IF(#REF!="snížená",#REF!,0)</f>
        <v>#REF!</v>
      </c>
      <c r="BE25" s="164" t="e">
        <f>IF(#REF!="zákl. přenesená",#REF!,0)</f>
        <v>#REF!</v>
      </c>
      <c r="BF25" s="164" t="e">
        <f>IF(#REF!="sníž. přenesená",#REF!,0)</f>
        <v>#REF!</v>
      </c>
      <c r="BG25" s="164" t="e">
        <f>IF(#REF!="nulová",#REF!,0)</f>
        <v>#REF!</v>
      </c>
      <c r="BH25" s="163" t="s">
        <v>135</v>
      </c>
      <c r="BI25" s="164" t="e">
        <f>ROUND(#REF!*#REF!,2)</f>
        <v>#REF!</v>
      </c>
      <c r="BJ25" s="163" t="s">
        <v>139</v>
      </c>
    </row>
    <row r="26" spans="1:62" s="163" customFormat="1" ht="37.5" customHeight="1">
      <c r="A26" s="273"/>
      <c r="B26" s="274"/>
      <c r="C26" s="276">
        <v>13</v>
      </c>
      <c r="D26" s="276" t="s">
        <v>141</v>
      </c>
      <c r="E26" s="277" t="s">
        <v>192</v>
      </c>
      <c r="F26" s="384" t="s">
        <v>159</v>
      </c>
      <c r="G26" s="385"/>
      <c r="H26" s="385"/>
      <c r="I26" s="385"/>
      <c r="J26" s="278" t="s">
        <v>71</v>
      </c>
      <c r="K26" s="279">
        <v>1</v>
      </c>
      <c r="L26" s="323">
        <v>0</v>
      </c>
      <c r="M26" s="324"/>
      <c r="N26" s="325">
        <f t="shared" si="0"/>
        <v>0</v>
      </c>
      <c r="O26" s="322"/>
      <c r="P26" s="322"/>
      <c r="Q26" s="322"/>
      <c r="R26" s="252"/>
      <c r="S26" s="204"/>
      <c r="T26" s="160" t="s">
        <v>137</v>
      </c>
      <c r="U26" s="161">
        <v>0</v>
      </c>
      <c r="V26" s="161" t="e">
        <f>#REF!*#REF!</f>
        <v>#REF!</v>
      </c>
      <c r="W26" s="161">
        <v>0</v>
      </c>
      <c r="X26" s="161" t="e">
        <f>#REF!*#REF!</f>
        <v>#REF!</v>
      </c>
      <c r="Y26" s="161">
        <v>0</v>
      </c>
      <c r="Z26" s="162" t="e">
        <f>#REF!*#REF!</f>
        <v>#REF!</v>
      </c>
      <c r="AC26" s="277"/>
      <c r="AP26" s="163" t="s">
        <v>142</v>
      </c>
      <c r="AR26" s="163" t="s">
        <v>141</v>
      </c>
      <c r="AS26" s="163" t="s">
        <v>138</v>
      </c>
      <c r="AW26" s="163" t="s">
        <v>136</v>
      </c>
      <c r="BC26" s="164" t="e">
        <f>IF(#REF!="základní",#REF!,0)</f>
        <v>#REF!</v>
      </c>
      <c r="BD26" s="164" t="e">
        <f>IF(#REF!="snížená",#REF!,0)</f>
        <v>#REF!</v>
      </c>
      <c r="BE26" s="164" t="e">
        <f>IF(#REF!="zákl. přenesená",#REF!,0)</f>
        <v>#REF!</v>
      </c>
      <c r="BF26" s="164" t="e">
        <f>IF(#REF!="sníž. přenesená",#REF!,0)</f>
        <v>#REF!</v>
      </c>
      <c r="BG26" s="164" t="e">
        <f>IF(#REF!="nulová",#REF!,0)</f>
        <v>#REF!</v>
      </c>
      <c r="BH26" s="163" t="s">
        <v>135</v>
      </c>
      <c r="BI26" s="164" t="e">
        <f>ROUND(#REF!*#REF!,2)</f>
        <v>#REF!</v>
      </c>
      <c r="BJ26" s="163" t="s">
        <v>139</v>
      </c>
    </row>
    <row r="27" spans="1:62" s="163" customFormat="1" ht="30" customHeight="1">
      <c r="A27" s="273"/>
      <c r="B27" s="274"/>
      <c r="C27" s="276">
        <v>14</v>
      </c>
      <c r="D27" s="276" t="s">
        <v>141</v>
      </c>
      <c r="E27" s="277" t="s">
        <v>193</v>
      </c>
      <c r="F27" s="384" t="s">
        <v>160</v>
      </c>
      <c r="G27" s="385"/>
      <c r="H27" s="385"/>
      <c r="I27" s="385"/>
      <c r="J27" s="278" t="s">
        <v>71</v>
      </c>
      <c r="K27" s="279">
        <v>1</v>
      </c>
      <c r="L27" s="323">
        <v>0</v>
      </c>
      <c r="M27" s="324"/>
      <c r="N27" s="325">
        <f t="shared" si="0"/>
        <v>0</v>
      </c>
      <c r="O27" s="322"/>
      <c r="P27" s="322"/>
      <c r="Q27" s="322"/>
      <c r="R27" s="252"/>
      <c r="S27" s="204"/>
      <c r="T27" s="160" t="s">
        <v>137</v>
      </c>
      <c r="U27" s="161">
        <v>0</v>
      </c>
      <c r="V27" s="161" t="e">
        <f>#REF!*#REF!</f>
        <v>#REF!</v>
      </c>
      <c r="W27" s="161">
        <v>0</v>
      </c>
      <c r="X27" s="161" t="e">
        <f>#REF!*#REF!</f>
        <v>#REF!</v>
      </c>
      <c r="Y27" s="161">
        <v>0</v>
      </c>
      <c r="Z27" s="162" t="e">
        <f>#REF!*#REF!</f>
        <v>#REF!</v>
      </c>
      <c r="AC27" s="277"/>
      <c r="AP27" s="163" t="s">
        <v>142</v>
      </c>
      <c r="AR27" s="163" t="s">
        <v>141</v>
      </c>
      <c r="AS27" s="163" t="s">
        <v>138</v>
      </c>
      <c r="AW27" s="163" t="s">
        <v>136</v>
      </c>
      <c r="BC27" s="164" t="e">
        <f>IF(#REF!="základní",#REF!,0)</f>
        <v>#REF!</v>
      </c>
      <c r="BD27" s="164" t="e">
        <f>IF(#REF!="snížená",#REF!,0)</f>
        <v>#REF!</v>
      </c>
      <c r="BE27" s="164" t="e">
        <f>IF(#REF!="zákl. přenesená",#REF!,0)</f>
        <v>#REF!</v>
      </c>
      <c r="BF27" s="164" t="e">
        <f>IF(#REF!="sníž. přenesená",#REF!,0)</f>
        <v>#REF!</v>
      </c>
      <c r="BG27" s="164" t="e">
        <f>IF(#REF!="nulová",#REF!,0)</f>
        <v>#REF!</v>
      </c>
      <c r="BH27" s="163" t="s">
        <v>135</v>
      </c>
      <c r="BI27" s="164" t="e">
        <f>ROUND(#REF!*#REF!,2)</f>
        <v>#REF!</v>
      </c>
      <c r="BJ27" s="163" t="s">
        <v>139</v>
      </c>
    </row>
    <row r="28" spans="1:62" s="163" customFormat="1" ht="27" customHeight="1">
      <c r="A28" s="273"/>
      <c r="B28" s="274"/>
      <c r="C28" s="154">
        <v>15</v>
      </c>
      <c r="D28" s="154" t="s">
        <v>15</v>
      </c>
      <c r="E28" s="155" t="s">
        <v>177</v>
      </c>
      <c r="F28" s="383" t="s">
        <v>161</v>
      </c>
      <c r="G28" s="322"/>
      <c r="H28" s="322"/>
      <c r="I28" s="322"/>
      <c r="J28" s="156" t="s">
        <v>45</v>
      </c>
      <c r="K28" s="157">
        <v>15</v>
      </c>
      <c r="L28" s="323">
        <v>0</v>
      </c>
      <c r="M28" s="324"/>
      <c r="N28" s="325">
        <f t="shared" si="0"/>
        <v>0</v>
      </c>
      <c r="O28" s="322"/>
      <c r="P28" s="322"/>
      <c r="Q28" s="322"/>
      <c r="R28" s="252"/>
      <c r="S28" s="204"/>
      <c r="T28" s="160" t="s">
        <v>137</v>
      </c>
      <c r="U28" s="161">
        <v>0.525</v>
      </c>
      <c r="V28" s="161">
        <f>$U$28*$K$28</f>
        <v>7.875</v>
      </c>
      <c r="W28" s="161">
        <v>0</v>
      </c>
      <c r="X28" s="161">
        <f>$W$28*$K$28</f>
        <v>0</v>
      </c>
      <c r="Y28" s="161">
        <v>0</v>
      </c>
      <c r="Z28" s="162">
        <f>$Y$28*$K$28</f>
        <v>0</v>
      </c>
      <c r="AC28" s="277"/>
      <c r="AP28" s="163" t="s">
        <v>139</v>
      </c>
      <c r="AR28" s="163" t="s">
        <v>15</v>
      </c>
      <c r="AS28" s="163" t="s">
        <v>138</v>
      </c>
      <c r="AW28" s="163" t="s">
        <v>136</v>
      </c>
      <c r="BC28" s="164">
        <f>IF($T$28="základní",$N$28,0)</f>
        <v>0</v>
      </c>
      <c r="BD28" s="164">
        <f>IF($T$28="snížená",$N$28,0)</f>
        <v>0</v>
      </c>
      <c r="BE28" s="164">
        <f>IF($T$28="zákl. přenesená",$N$28,0)</f>
        <v>0</v>
      </c>
      <c r="BF28" s="164">
        <f>IF($T$28="sníž. přenesená",$N$28,0)</f>
        <v>0</v>
      </c>
      <c r="BG28" s="164">
        <f>IF($T$28="nulová",$N$28,0)</f>
        <v>0</v>
      </c>
      <c r="BH28" s="163" t="s">
        <v>135</v>
      </c>
      <c r="BI28" s="164">
        <f>ROUND($L$28*$K$28,2)</f>
        <v>0</v>
      </c>
      <c r="BJ28" s="163" t="s">
        <v>139</v>
      </c>
    </row>
    <row r="29" spans="1:62" s="163" customFormat="1" ht="15.75" customHeight="1">
      <c r="A29" s="273"/>
      <c r="B29" s="274"/>
      <c r="C29" s="276">
        <v>16</v>
      </c>
      <c r="D29" s="276" t="s">
        <v>141</v>
      </c>
      <c r="E29" s="277" t="s">
        <v>194</v>
      </c>
      <c r="F29" s="386" t="s">
        <v>162</v>
      </c>
      <c r="G29" s="387"/>
      <c r="H29" s="387"/>
      <c r="I29" s="388"/>
      <c r="J29" s="278" t="s">
        <v>45</v>
      </c>
      <c r="K29" s="279">
        <v>3</v>
      </c>
      <c r="L29" s="323">
        <v>0</v>
      </c>
      <c r="M29" s="324"/>
      <c r="N29" s="325">
        <f t="shared" si="0"/>
        <v>0</v>
      </c>
      <c r="O29" s="322"/>
      <c r="P29" s="322"/>
      <c r="Q29" s="322"/>
      <c r="R29" s="252"/>
      <c r="S29" s="204"/>
      <c r="T29" s="160" t="s">
        <v>137</v>
      </c>
      <c r="U29" s="161">
        <v>0</v>
      </c>
      <c r="V29" s="161">
        <f>$U$35*$K$35</f>
        <v>0</v>
      </c>
      <c r="W29" s="161">
        <v>0</v>
      </c>
      <c r="X29" s="161">
        <f>$W$35*$K$35</f>
        <v>0</v>
      </c>
      <c r="Y29" s="161">
        <v>0</v>
      </c>
      <c r="Z29" s="162">
        <f>$Y$35*$K$35</f>
        <v>0</v>
      </c>
      <c r="AC29" s="277"/>
      <c r="AP29" s="163" t="s">
        <v>142</v>
      </c>
      <c r="AR29" s="163" t="s">
        <v>141</v>
      </c>
      <c r="AS29" s="163" t="s">
        <v>138</v>
      </c>
      <c r="AW29" s="163" t="s">
        <v>136</v>
      </c>
      <c r="BC29" s="164">
        <f>IF($T$35="základní",$N$35,0)</f>
        <v>0</v>
      </c>
      <c r="BD29" s="164">
        <f>IF($T$35="snížená",$N$35,0)</f>
        <v>0</v>
      </c>
      <c r="BE29" s="164">
        <f>IF($T$35="zákl. přenesená",$N$35,0)</f>
        <v>0</v>
      </c>
      <c r="BF29" s="164">
        <f>IF($T$35="sníž. přenesená",$N$35,0)</f>
        <v>0</v>
      </c>
      <c r="BG29" s="164">
        <f>IF($T$35="nulová",$N$35,0)</f>
        <v>0</v>
      </c>
      <c r="BH29" s="163" t="s">
        <v>135</v>
      </c>
      <c r="BI29" s="164">
        <f>ROUND($L$35*$K$35,2)</f>
        <v>0</v>
      </c>
      <c r="BJ29" s="163" t="s">
        <v>139</v>
      </c>
    </row>
    <row r="30" spans="1:62" s="163" customFormat="1" ht="15.75" customHeight="1">
      <c r="A30" s="273"/>
      <c r="B30" s="274"/>
      <c r="C30" s="276">
        <v>17</v>
      </c>
      <c r="D30" s="276" t="s">
        <v>141</v>
      </c>
      <c r="E30" s="277" t="s">
        <v>195</v>
      </c>
      <c r="F30" s="386" t="s">
        <v>163</v>
      </c>
      <c r="G30" s="387"/>
      <c r="H30" s="387"/>
      <c r="I30" s="388"/>
      <c r="J30" s="278" t="s">
        <v>45</v>
      </c>
      <c r="K30" s="279">
        <v>12</v>
      </c>
      <c r="L30" s="323">
        <v>0</v>
      </c>
      <c r="M30" s="324"/>
      <c r="N30" s="325">
        <f t="shared" si="0"/>
        <v>0</v>
      </c>
      <c r="O30" s="322"/>
      <c r="P30" s="322"/>
      <c r="Q30" s="322"/>
      <c r="R30" s="252"/>
      <c r="S30" s="204"/>
      <c r="T30" s="160" t="s">
        <v>137</v>
      </c>
      <c r="U30" s="161">
        <v>0</v>
      </c>
      <c r="V30" s="161">
        <f>$U$35*$K$35</f>
        <v>0</v>
      </c>
      <c r="W30" s="161">
        <v>0</v>
      </c>
      <c r="X30" s="161">
        <f>$W$35*$K$35</f>
        <v>0</v>
      </c>
      <c r="Y30" s="161">
        <v>0</v>
      </c>
      <c r="Z30" s="162">
        <f>$Y$35*$K$35</f>
        <v>0</v>
      </c>
      <c r="AC30" s="277"/>
      <c r="AP30" s="163" t="s">
        <v>142</v>
      </c>
      <c r="AR30" s="163" t="s">
        <v>141</v>
      </c>
      <c r="AS30" s="163" t="s">
        <v>138</v>
      </c>
      <c r="AW30" s="163" t="s">
        <v>136</v>
      </c>
      <c r="BC30" s="164">
        <f>IF($T$35="základní",$N$35,0)</f>
        <v>0</v>
      </c>
      <c r="BD30" s="164">
        <f>IF($T$35="snížená",$N$35,0)</f>
        <v>0</v>
      </c>
      <c r="BE30" s="164">
        <f>IF($T$35="zákl. přenesená",$N$35,0)</f>
        <v>0</v>
      </c>
      <c r="BF30" s="164">
        <f>IF($T$35="sníž. přenesená",$N$35,0)</f>
        <v>0</v>
      </c>
      <c r="BG30" s="164">
        <f>IF($T$35="nulová",$N$35,0)</f>
        <v>0</v>
      </c>
      <c r="BH30" s="163" t="s">
        <v>135</v>
      </c>
      <c r="BI30" s="164">
        <f>ROUND($L$35*$K$35,2)</f>
        <v>0</v>
      </c>
      <c r="BJ30" s="163" t="s">
        <v>139</v>
      </c>
    </row>
    <row r="31" spans="1:62" s="163" customFormat="1" ht="22.5" customHeight="1">
      <c r="A31" s="273"/>
      <c r="B31" s="274"/>
      <c r="C31" s="276">
        <v>18</v>
      </c>
      <c r="D31" s="276" t="s">
        <v>141</v>
      </c>
      <c r="E31" s="277" t="s">
        <v>196</v>
      </c>
      <c r="F31" s="386" t="s">
        <v>164</v>
      </c>
      <c r="G31" s="387"/>
      <c r="H31" s="387"/>
      <c r="I31" s="388"/>
      <c r="J31" s="278" t="s">
        <v>35</v>
      </c>
      <c r="K31" s="279">
        <v>1</v>
      </c>
      <c r="L31" s="323">
        <v>0</v>
      </c>
      <c r="M31" s="324"/>
      <c r="N31" s="325">
        <f t="shared" si="0"/>
        <v>0</v>
      </c>
      <c r="O31" s="322"/>
      <c r="P31" s="322"/>
      <c r="Q31" s="322"/>
      <c r="R31" s="252"/>
      <c r="S31" s="204"/>
      <c r="T31" s="160" t="s">
        <v>137</v>
      </c>
      <c r="U31" s="161">
        <v>0</v>
      </c>
      <c r="V31" s="161">
        <f>$U$35*$K$35</f>
        <v>0</v>
      </c>
      <c r="W31" s="161">
        <v>0</v>
      </c>
      <c r="X31" s="161">
        <f>$W$35*$K$35</f>
        <v>0</v>
      </c>
      <c r="Y31" s="161">
        <v>0</v>
      </c>
      <c r="Z31" s="162">
        <f>$Y$35*$K$35</f>
        <v>0</v>
      </c>
      <c r="AC31" s="277"/>
      <c r="AP31" s="163" t="s">
        <v>142</v>
      </c>
      <c r="AR31" s="163" t="s">
        <v>141</v>
      </c>
      <c r="AS31" s="163" t="s">
        <v>138</v>
      </c>
      <c r="AW31" s="163" t="s">
        <v>136</v>
      </c>
      <c r="BC31" s="164">
        <f>IF($T$35="základní",$N$35,0)</f>
        <v>0</v>
      </c>
      <c r="BD31" s="164">
        <f>IF($T$35="snížená",$N$35,0)</f>
        <v>0</v>
      </c>
      <c r="BE31" s="164">
        <f>IF($T$35="zákl. přenesená",$N$35,0)</f>
        <v>0</v>
      </c>
      <c r="BF31" s="164">
        <f>IF($T$35="sníž. přenesená",$N$35,0)</f>
        <v>0</v>
      </c>
      <c r="BG31" s="164">
        <f>IF($T$35="nulová",$N$35,0)</f>
        <v>0</v>
      </c>
      <c r="BH31" s="163" t="s">
        <v>135</v>
      </c>
      <c r="BI31" s="164">
        <f>ROUND($L$35*$K$35,2)</f>
        <v>0</v>
      </c>
      <c r="BJ31" s="163" t="s">
        <v>139</v>
      </c>
    </row>
    <row r="32" spans="1:62" s="163" customFormat="1" ht="27" customHeight="1">
      <c r="A32" s="273"/>
      <c r="B32" s="274"/>
      <c r="C32" s="154">
        <v>19</v>
      </c>
      <c r="D32" s="154" t="s">
        <v>15</v>
      </c>
      <c r="E32" s="155" t="s">
        <v>178</v>
      </c>
      <c r="F32" s="383" t="s">
        <v>165</v>
      </c>
      <c r="G32" s="322"/>
      <c r="H32" s="322"/>
      <c r="I32" s="322"/>
      <c r="J32" s="275" t="s">
        <v>35</v>
      </c>
      <c r="K32" s="157">
        <v>3</v>
      </c>
      <c r="L32" s="323">
        <v>0</v>
      </c>
      <c r="M32" s="324"/>
      <c r="N32" s="325">
        <f t="shared" si="0"/>
        <v>0</v>
      </c>
      <c r="O32" s="322"/>
      <c r="P32" s="322"/>
      <c r="Q32" s="322"/>
      <c r="R32" s="252"/>
      <c r="S32" s="204"/>
      <c r="T32" s="160" t="s">
        <v>137</v>
      </c>
      <c r="U32" s="161">
        <v>0.525</v>
      </c>
      <c r="V32" s="161">
        <f>$U$28*$K$28</f>
        <v>7.875</v>
      </c>
      <c r="W32" s="161">
        <v>0</v>
      </c>
      <c r="X32" s="161">
        <f>$W$28*$K$28</f>
        <v>0</v>
      </c>
      <c r="Y32" s="161">
        <v>0</v>
      </c>
      <c r="Z32" s="162">
        <f>$Y$28*$K$28</f>
        <v>0</v>
      </c>
      <c r="AC32" s="277"/>
      <c r="AP32" s="163" t="s">
        <v>139</v>
      </c>
      <c r="AR32" s="163" t="s">
        <v>15</v>
      </c>
      <c r="AS32" s="163" t="s">
        <v>138</v>
      </c>
      <c r="AW32" s="163" t="s">
        <v>136</v>
      </c>
      <c r="BC32" s="164">
        <f>IF($T$28="základní",$N$28,0)</f>
        <v>0</v>
      </c>
      <c r="BD32" s="164">
        <f>IF($T$28="snížená",$N$28,0)</f>
        <v>0</v>
      </c>
      <c r="BE32" s="164">
        <f>IF($T$28="zákl. přenesená",$N$28,0)</f>
        <v>0</v>
      </c>
      <c r="BF32" s="164">
        <f>IF($T$28="sníž. přenesená",$N$28,0)</f>
        <v>0</v>
      </c>
      <c r="BG32" s="164">
        <f>IF($T$28="nulová",$N$28,0)</f>
        <v>0</v>
      </c>
      <c r="BH32" s="163" t="s">
        <v>135</v>
      </c>
      <c r="BI32" s="164">
        <f>ROUND($L$28*$K$28,2)</f>
        <v>0</v>
      </c>
      <c r="BJ32" s="163" t="s">
        <v>139</v>
      </c>
    </row>
    <row r="33" spans="1:62" s="163" customFormat="1" ht="43.5" customHeight="1">
      <c r="A33" s="273"/>
      <c r="B33" s="274"/>
      <c r="C33" s="276">
        <v>20</v>
      </c>
      <c r="D33" s="276" t="s">
        <v>141</v>
      </c>
      <c r="E33" s="277" t="s">
        <v>197</v>
      </c>
      <c r="F33" s="386" t="s">
        <v>166</v>
      </c>
      <c r="G33" s="387"/>
      <c r="H33" s="387"/>
      <c r="I33" s="388"/>
      <c r="J33" s="278" t="s">
        <v>35</v>
      </c>
      <c r="K33" s="279">
        <v>3</v>
      </c>
      <c r="L33" s="323">
        <v>0</v>
      </c>
      <c r="M33" s="324"/>
      <c r="N33" s="325">
        <f t="shared" si="0"/>
        <v>0</v>
      </c>
      <c r="O33" s="322"/>
      <c r="P33" s="322"/>
      <c r="Q33" s="322"/>
      <c r="R33" s="252"/>
      <c r="S33" s="204"/>
      <c r="T33" s="160" t="s">
        <v>137</v>
      </c>
      <c r="U33" s="161">
        <v>0</v>
      </c>
      <c r="V33" s="161">
        <f>$U$35*$K$35</f>
        <v>0</v>
      </c>
      <c r="W33" s="161">
        <v>0</v>
      </c>
      <c r="X33" s="161">
        <f>$W$35*$K$35</f>
        <v>0</v>
      </c>
      <c r="Y33" s="161">
        <v>0</v>
      </c>
      <c r="Z33" s="162">
        <f>$Y$35*$K$35</f>
        <v>0</v>
      </c>
      <c r="AC33" s="277"/>
      <c r="AP33" s="163" t="s">
        <v>142</v>
      </c>
      <c r="AR33" s="163" t="s">
        <v>141</v>
      </c>
      <c r="AS33" s="163" t="s">
        <v>138</v>
      </c>
      <c r="AW33" s="163" t="s">
        <v>136</v>
      </c>
      <c r="BC33" s="164">
        <f>IF($T$35="základní",$N$35,0)</f>
        <v>0</v>
      </c>
      <c r="BD33" s="164">
        <f>IF($T$35="snížená",$N$35,0)</f>
        <v>0</v>
      </c>
      <c r="BE33" s="164">
        <f>IF($T$35="zákl. přenesená",$N$35,0)</f>
        <v>0</v>
      </c>
      <c r="BF33" s="164">
        <f>IF($T$35="sníž. přenesená",$N$35,0)</f>
        <v>0</v>
      </c>
      <c r="BG33" s="164">
        <f>IF($T$35="nulová",$N$35,0)</f>
        <v>0</v>
      </c>
      <c r="BH33" s="163" t="s">
        <v>135</v>
      </c>
      <c r="BI33" s="164">
        <f>ROUND($L$35*$K$35,2)</f>
        <v>0</v>
      </c>
      <c r="BJ33" s="163" t="s">
        <v>139</v>
      </c>
    </row>
    <row r="34" spans="1:62" s="163" customFormat="1" ht="27" customHeight="1">
      <c r="A34" s="273"/>
      <c r="B34" s="274"/>
      <c r="C34" s="154">
        <v>21</v>
      </c>
      <c r="D34" s="154" t="s">
        <v>15</v>
      </c>
      <c r="E34" s="155" t="s">
        <v>179</v>
      </c>
      <c r="F34" s="383" t="s">
        <v>167</v>
      </c>
      <c r="G34" s="322"/>
      <c r="H34" s="322"/>
      <c r="I34" s="322"/>
      <c r="J34" s="275" t="s">
        <v>45</v>
      </c>
      <c r="K34" s="157">
        <v>2.2</v>
      </c>
      <c r="L34" s="323">
        <v>0</v>
      </c>
      <c r="M34" s="324"/>
      <c r="N34" s="325">
        <f t="shared" si="0"/>
        <v>0</v>
      </c>
      <c r="O34" s="322"/>
      <c r="P34" s="322"/>
      <c r="Q34" s="322"/>
      <c r="R34" s="252"/>
      <c r="S34" s="204"/>
      <c r="T34" s="160" t="s">
        <v>137</v>
      </c>
      <c r="U34" s="161">
        <v>0.525</v>
      </c>
      <c r="V34" s="161">
        <f>$U$28*$K$28</f>
        <v>7.875</v>
      </c>
      <c r="W34" s="161">
        <v>0</v>
      </c>
      <c r="X34" s="161">
        <f>$W$28*$K$28</f>
        <v>0</v>
      </c>
      <c r="Y34" s="161">
        <v>0</v>
      </c>
      <c r="Z34" s="162">
        <f>$Y$28*$K$28</f>
        <v>0</v>
      </c>
      <c r="AC34" s="277"/>
      <c r="AP34" s="163" t="s">
        <v>139</v>
      </c>
      <c r="AR34" s="163" t="s">
        <v>15</v>
      </c>
      <c r="AS34" s="163" t="s">
        <v>138</v>
      </c>
      <c r="AW34" s="163" t="s">
        <v>136</v>
      </c>
      <c r="BC34" s="164">
        <f>IF($T$28="základní",$N$28,0)</f>
        <v>0</v>
      </c>
      <c r="BD34" s="164">
        <f>IF($T$28="snížená",$N$28,0)</f>
        <v>0</v>
      </c>
      <c r="BE34" s="164">
        <f>IF($T$28="zákl. přenesená",$N$28,0)</f>
        <v>0</v>
      </c>
      <c r="BF34" s="164">
        <f>IF($T$28="sníž. přenesená",$N$28,0)</f>
        <v>0</v>
      </c>
      <c r="BG34" s="164">
        <f>IF($T$28="nulová",$N$28,0)</f>
        <v>0</v>
      </c>
      <c r="BH34" s="163" t="s">
        <v>135</v>
      </c>
      <c r="BI34" s="164">
        <f>ROUND($L$28*$K$28,2)</f>
        <v>0</v>
      </c>
      <c r="BJ34" s="163" t="s">
        <v>139</v>
      </c>
    </row>
    <row r="35" spans="1:62" s="163" customFormat="1" ht="27.75" customHeight="1">
      <c r="A35" s="273"/>
      <c r="B35" s="274"/>
      <c r="C35" s="276">
        <v>22</v>
      </c>
      <c r="D35" s="276" t="s">
        <v>141</v>
      </c>
      <c r="E35" s="277" t="s">
        <v>198</v>
      </c>
      <c r="F35" s="386" t="s">
        <v>168</v>
      </c>
      <c r="G35" s="387"/>
      <c r="H35" s="387"/>
      <c r="I35" s="388"/>
      <c r="J35" s="278" t="s">
        <v>45</v>
      </c>
      <c r="K35" s="279">
        <v>2.2</v>
      </c>
      <c r="L35" s="323">
        <v>0</v>
      </c>
      <c r="M35" s="324"/>
      <c r="N35" s="325">
        <f t="shared" si="0"/>
        <v>0</v>
      </c>
      <c r="O35" s="322"/>
      <c r="P35" s="322"/>
      <c r="Q35" s="322"/>
      <c r="R35" s="252"/>
      <c r="S35" s="204"/>
      <c r="T35" s="160" t="s">
        <v>137</v>
      </c>
      <c r="U35" s="161">
        <v>0</v>
      </c>
      <c r="V35" s="161">
        <f>$U$35*$K$35</f>
        <v>0</v>
      </c>
      <c r="W35" s="161">
        <v>0</v>
      </c>
      <c r="X35" s="161">
        <f>$W$35*$K$35</f>
        <v>0</v>
      </c>
      <c r="Y35" s="161">
        <v>0</v>
      </c>
      <c r="Z35" s="162">
        <f>$Y$35*$K$35</f>
        <v>0</v>
      </c>
      <c r="AC35" s="277"/>
      <c r="AP35" s="163" t="s">
        <v>142</v>
      </c>
      <c r="AR35" s="163" t="s">
        <v>141</v>
      </c>
      <c r="AS35" s="163" t="s">
        <v>138</v>
      </c>
      <c r="AW35" s="163" t="s">
        <v>136</v>
      </c>
      <c r="BC35" s="164">
        <f>IF($T$35="základní",$N$35,0)</f>
        <v>0</v>
      </c>
      <c r="BD35" s="164">
        <f>IF($T$35="snížená",$N$35,0)</f>
        <v>0</v>
      </c>
      <c r="BE35" s="164">
        <f>IF($T$35="zákl. přenesená",$N$35,0)</f>
        <v>0</v>
      </c>
      <c r="BF35" s="164">
        <f>IF($T$35="sníž. přenesená",$N$35,0)</f>
        <v>0</v>
      </c>
      <c r="BG35" s="164">
        <f>IF($T$35="nulová",$N$35,0)</f>
        <v>0</v>
      </c>
      <c r="BH35" s="163" t="s">
        <v>135</v>
      </c>
      <c r="BI35" s="164">
        <f>ROUND($L$35*$K$35,2)</f>
        <v>0</v>
      </c>
      <c r="BJ35" s="163" t="s">
        <v>139</v>
      </c>
    </row>
    <row r="36" spans="1:62" s="163" customFormat="1" ht="27" customHeight="1">
      <c r="A36" s="273"/>
      <c r="B36" s="274"/>
      <c r="C36" s="154">
        <v>23</v>
      </c>
      <c r="D36" s="154" t="s">
        <v>15</v>
      </c>
      <c r="E36" s="155" t="s">
        <v>180</v>
      </c>
      <c r="F36" s="383" t="s">
        <v>169</v>
      </c>
      <c r="G36" s="322"/>
      <c r="H36" s="322"/>
      <c r="I36" s="322"/>
      <c r="J36" s="275" t="s">
        <v>45</v>
      </c>
      <c r="K36" s="157">
        <v>2.2</v>
      </c>
      <c r="L36" s="323">
        <v>0</v>
      </c>
      <c r="M36" s="324"/>
      <c r="N36" s="325">
        <f t="shared" si="0"/>
        <v>0</v>
      </c>
      <c r="O36" s="322"/>
      <c r="P36" s="322"/>
      <c r="Q36" s="322"/>
      <c r="R36" s="252"/>
      <c r="S36" s="204"/>
      <c r="T36" s="160" t="s">
        <v>137</v>
      </c>
      <c r="U36" s="161">
        <v>0.525</v>
      </c>
      <c r="V36" s="161">
        <f>$U$28*$K$28</f>
        <v>7.875</v>
      </c>
      <c r="W36" s="161">
        <v>0</v>
      </c>
      <c r="X36" s="161">
        <f>$W$28*$K$28</f>
        <v>0</v>
      </c>
      <c r="Y36" s="161">
        <v>0</v>
      </c>
      <c r="Z36" s="162">
        <f>$Y$28*$K$28</f>
        <v>0</v>
      </c>
      <c r="AC36" s="277"/>
      <c r="AP36" s="163" t="s">
        <v>139</v>
      </c>
      <c r="AR36" s="163" t="s">
        <v>15</v>
      </c>
      <c r="AS36" s="163" t="s">
        <v>138</v>
      </c>
      <c r="AW36" s="163" t="s">
        <v>136</v>
      </c>
      <c r="BC36" s="164">
        <f>IF($T$28="základní",$N$28,0)</f>
        <v>0</v>
      </c>
      <c r="BD36" s="164">
        <f>IF($T$28="snížená",$N$28,0)</f>
        <v>0</v>
      </c>
      <c r="BE36" s="164">
        <f>IF($T$28="zákl. přenesená",$N$28,0)</f>
        <v>0</v>
      </c>
      <c r="BF36" s="164">
        <f>IF($T$28="sníž. přenesená",$N$28,0)</f>
        <v>0</v>
      </c>
      <c r="BG36" s="164">
        <f>IF($T$28="nulová",$N$28,0)</f>
        <v>0</v>
      </c>
      <c r="BH36" s="163" t="s">
        <v>135</v>
      </c>
      <c r="BI36" s="164">
        <f>ROUND($L$28*$K$28,2)</f>
        <v>0</v>
      </c>
      <c r="BJ36" s="163" t="s">
        <v>139</v>
      </c>
    </row>
    <row r="37" spans="1:62" s="163" customFormat="1" ht="27" customHeight="1">
      <c r="A37" s="273"/>
      <c r="B37" s="274"/>
      <c r="C37" s="154">
        <v>24</v>
      </c>
      <c r="D37" s="154" t="s">
        <v>15</v>
      </c>
      <c r="E37" s="155" t="s">
        <v>181</v>
      </c>
      <c r="F37" s="383" t="s">
        <v>444</v>
      </c>
      <c r="G37" s="322"/>
      <c r="H37" s="322"/>
      <c r="I37" s="322"/>
      <c r="J37" s="275" t="s">
        <v>146</v>
      </c>
      <c r="K37" s="157">
        <v>1</v>
      </c>
      <c r="L37" s="323">
        <v>0</v>
      </c>
      <c r="M37" s="324"/>
      <c r="N37" s="325">
        <f t="shared" si="0"/>
        <v>0</v>
      </c>
      <c r="O37" s="322"/>
      <c r="P37" s="322"/>
      <c r="Q37" s="322"/>
      <c r="R37" s="252"/>
      <c r="S37" s="204"/>
      <c r="T37" s="160" t="s">
        <v>137</v>
      </c>
      <c r="U37" s="161">
        <v>0.525</v>
      </c>
      <c r="V37" s="161">
        <f>$U$28*$K$28</f>
        <v>7.875</v>
      </c>
      <c r="W37" s="161">
        <v>0</v>
      </c>
      <c r="X37" s="161">
        <f>$W$28*$K$28</f>
        <v>0</v>
      </c>
      <c r="Y37" s="161">
        <v>0</v>
      </c>
      <c r="Z37" s="162">
        <f>$Y$28*$K$28</f>
        <v>0</v>
      </c>
      <c r="AC37" s="277"/>
      <c r="AP37" s="163" t="s">
        <v>139</v>
      </c>
      <c r="AR37" s="163" t="s">
        <v>15</v>
      </c>
      <c r="AS37" s="163" t="s">
        <v>138</v>
      </c>
      <c r="AW37" s="163" t="s">
        <v>136</v>
      </c>
      <c r="BC37" s="164">
        <f>IF($T$28="základní",$N$28,0)</f>
        <v>0</v>
      </c>
      <c r="BD37" s="164">
        <f>IF($T$28="snížená",$N$28,0)</f>
        <v>0</v>
      </c>
      <c r="BE37" s="164">
        <f>IF($T$28="zákl. přenesená",$N$28,0)</f>
        <v>0</v>
      </c>
      <c r="BF37" s="164">
        <f>IF($T$28="sníž. přenesená",$N$28,0)</f>
        <v>0</v>
      </c>
      <c r="BG37" s="164">
        <f>IF($T$28="nulová",$N$28,0)</f>
        <v>0</v>
      </c>
      <c r="BH37" s="163" t="s">
        <v>135</v>
      </c>
      <c r="BI37" s="164">
        <f>ROUND($L$28*$K$28,2)</f>
        <v>0</v>
      </c>
      <c r="BJ37" s="163" t="s">
        <v>139</v>
      </c>
    </row>
    <row r="38" spans="1:62" s="207" customFormat="1" ht="24.75" customHeight="1">
      <c r="A38" s="273"/>
      <c r="B38" s="280"/>
      <c r="C38" s="154">
        <v>25</v>
      </c>
      <c r="D38" s="154" t="s">
        <v>15</v>
      </c>
      <c r="E38" s="155" t="s">
        <v>182</v>
      </c>
      <c r="F38" s="383" t="s">
        <v>229</v>
      </c>
      <c r="G38" s="322"/>
      <c r="H38" s="322"/>
      <c r="I38" s="322"/>
      <c r="J38" s="275" t="s">
        <v>146</v>
      </c>
      <c r="K38" s="157">
        <v>1</v>
      </c>
      <c r="L38" s="323">
        <v>0</v>
      </c>
      <c r="M38" s="324"/>
      <c r="N38" s="325">
        <f t="shared" si="0"/>
        <v>0</v>
      </c>
      <c r="O38" s="322"/>
      <c r="P38" s="322"/>
      <c r="Q38" s="322"/>
      <c r="R38" s="252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77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</row>
    <row r="39" spans="1:62" s="207" customFormat="1" ht="15">
      <c r="A39" s="205"/>
      <c r="B39" s="281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3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77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</row>
    <row r="40" spans="1:62" s="207" customFormat="1" ht="1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77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</row>
    <row r="41" spans="1:62" s="207" customFormat="1" ht="1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77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</row>
    <row r="42" spans="1:62" s="207" customFormat="1" ht="1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77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</row>
    <row r="43" spans="1:62" s="207" customFormat="1" ht="1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77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</row>
    <row r="44" spans="1:62" s="207" customFormat="1" ht="1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77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</row>
    <row r="45" spans="1:62" s="207" customFormat="1" ht="1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77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</row>
    <row r="46" spans="1:62" s="207" customFormat="1" ht="1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77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</row>
    <row r="47" spans="1:62" s="207" customFormat="1" ht="1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77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</row>
    <row r="48" spans="1:62" s="207" customFormat="1" ht="1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77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</row>
    <row r="49" spans="1:62" s="207" customFormat="1" ht="1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77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</row>
    <row r="50" spans="1:62" s="207" customFormat="1" ht="1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77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</row>
    <row r="51" spans="1:62" s="207" customFormat="1" ht="15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77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</row>
    <row r="52" spans="1:62" s="207" customFormat="1" ht="1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77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</row>
    <row r="53" spans="1:62" s="207" customFormat="1" ht="15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77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</row>
    <row r="54" spans="1:62" s="207" customFormat="1" ht="15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77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</row>
    <row r="55" spans="1:62" s="207" customFormat="1" ht="1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77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</row>
    <row r="56" spans="1:62" s="207" customFormat="1" ht="1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77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</row>
    <row r="57" spans="1:62" s="207" customFormat="1" ht="15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77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</row>
    <row r="58" spans="1:62" s="207" customFormat="1" ht="1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77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</row>
    <row r="59" spans="1:62" s="207" customFormat="1" ht="1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77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</row>
    <row r="60" spans="1:62" s="207" customFormat="1" ht="1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77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</row>
    <row r="61" spans="1:62" s="207" customFormat="1" ht="15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77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</row>
    <row r="62" spans="1:62" s="207" customFormat="1" ht="1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77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</row>
    <row r="63" spans="1:62" s="207" customFormat="1" ht="1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77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</row>
    <row r="64" spans="1:62" s="207" customFormat="1" ht="1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77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</row>
    <row r="65" spans="1:62" s="207" customFormat="1" ht="1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77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</row>
    <row r="66" spans="1:62" s="207" customFormat="1" ht="15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77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</row>
    <row r="67" spans="1:62" s="207" customFormat="1" ht="15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77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</row>
    <row r="68" spans="1:62" s="207" customFormat="1" ht="15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77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</row>
    <row r="69" spans="1:62" s="207" customFormat="1" ht="15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77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</row>
    <row r="70" spans="1:62" s="207" customFormat="1" ht="15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77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</row>
    <row r="71" spans="1:62" s="207" customFormat="1" ht="15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77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</row>
    <row r="72" spans="1:62" s="207" customFormat="1" ht="15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</row>
    <row r="73" spans="1:62" s="207" customFormat="1" ht="15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</row>
    <row r="74" spans="1:62" s="207" customFormat="1" ht="15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</row>
    <row r="75" spans="1:62" s="207" customFormat="1" ht="15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</row>
    <row r="76" spans="1:62" s="207" customFormat="1" ht="15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</row>
    <row r="77" spans="1:62" s="207" customFormat="1" ht="15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</row>
    <row r="78" spans="1:62" s="207" customFormat="1" ht="15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</row>
    <row r="79" spans="1:62" s="207" customFormat="1" ht="15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</row>
  </sheetData>
  <sheetProtection password="CF70" sheet="1" objects="1" scenarios="1"/>
  <mergeCells count="85">
    <mergeCell ref="F35:I35"/>
    <mergeCell ref="L35:M35"/>
    <mergeCell ref="N35:Q35"/>
    <mergeCell ref="N38:Q38"/>
    <mergeCell ref="F36:I36"/>
    <mergeCell ref="L36:M36"/>
    <mergeCell ref="N36:Q36"/>
    <mergeCell ref="F37:I37"/>
    <mergeCell ref="L37:M37"/>
    <mergeCell ref="N37:Q37"/>
    <mergeCell ref="F38:I38"/>
    <mergeCell ref="L38:M38"/>
    <mergeCell ref="F33:I33"/>
    <mergeCell ref="L33:M33"/>
    <mergeCell ref="N33:Q33"/>
    <mergeCell ref="F34:I34"/>
    <mergeCell ref="L34:M34"/>
    <mergeCell ref="N34:Q34"/>
    <mergeCell ref="F31:I31"/>
    <mergeCell ref="L31:M31"/>
    <mergeCell ref="N31:Q31"/>
    <mergeCell ref="F32:I32"/>
    <mergeCell ref="L32:M32"/>
    <mergeCell ref="N32:Q32"/>
    <mergeCell ref="F29:I29"/>
    <mergeCell ref="L29:M29"/>
    <mergeCell ref="N29:Q29"/>
    <mergeCell ref="F30:I30"/>
    <mergeCell ref="L30:M30"/>
    <mergeCell ref="N30:Q30"/>
    <mergeCell ref="F27:I27"/>
    <mergeCell ref="L27:M27"/>
    <mergeCell ref="N27:Q27"/>
    <mergeCell ref="F28:I28"/>
    <mergeCell ref="L28:M28"/>
    <mergeCell ref="N28:Q28"/>
    <mergeCell ref="F25:I25"/>
    <mergeCell ref="L25:M25"/>
    <mergeCell ref="N25:Q25"/>
    <mergeCell ref="F26:I26"/>
    <mergeCell ref="L26:M26"/>
    <mergeCell ref="N26:Q26"/>
    <mergeCell ref="F23:I23"/>
    <mergeCell ref="L23:M23"/>
    <mergeCell ref="N23:Q23"/>
    <mergeCell ref="F24:I24"/>
    <mergeCell ref="L24:M24"/>
    <mergeCell ref="N24:Q24"/>
    <mergeCell ref="F21:I21"/>
    <mergeCell ref="L21:M21"/>
    <mergeCell ref="N21:Q21"/>
    <mergeCell ref="F22:I22"/>
    <mergeCell ref="L22:M22"/>
    <mergeCell ref="N22:Q22"/>
    <mergeCell ref="F19:I19"/>
    <mergeCell ref="L19:M19"/>
    <mergeCell ref="N19:Q19"/>
    <mergeCell ref="F20:I20"/>
    <mergeCell ref="L20:M20"/>
    <mergeCell ref="N20:Q20"/>
    <mergeCell ref="F17:I17"/>
    <mergeCell ref="L17:M17"/>
    <mergeCell ref="N17:Q17"/>
    <mergeCell ref="F18:I18"/>
    <mergeCell ref="L18:M18"/>
    <mergeCell ref="N18:Q18"/>
    <mergeCell ref="F15:I15"/>
    <mergeCell ref="L15:M15"/>
    <mergeCell ref="N15:Q15"/>
    <mergeCell ref="F16:I16"/>
    <mergeCell ref="L16:M16"/>
    <mergeCell ref="N16:Q16"/>
    <mergeCell ref="F12:I12"/>
    <mergeCell ref="L12:M12"/>
    <mergeCell ref="N12:Q12"/>
    <mergeCell ref="N13:Q13"/>
    <mergeCell ref="F14:I14"/>
    <mergeCell ref="L14:M14"/>
    <mergeCell ref="N14:Q14"/>
    <mergeCell ref="C3:Q3"/>
    <mergeCell ref="F5:P5"/>
    <mergeCell ref="M7:P7"/>
    <mergeCell ref="M9:Q9"/>
    <mergeCell ref="M10:Q10"/>
    <mergeCell ref="F10:I10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 Petr</dc:creator>
  <cp:keywords/>
  <dc:description/>
  <cp:lastModifiedBy>Janák Jakub</cp:lastModifiedBy>
  <cp:lastPrinted>2018-07-30T17:44:13Z</cp:lastPrinted>
  <dcterms:created xsi:type="dcterms:W3CDTF">2018-07-26T08:27:36Z</dcterms:created>
  <dcterms:modified xsi:type="dcterms:W3CDTF">2018-09-03T10:27:35Z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17.1.8.0</vt:lpwstr>
  </property>
  <property fmtid="{D5CDD505-2E9C-101B-9397-08002B2CF9AE}" pid="3" name="_AdHocReviewCycleID">
    <vt:i4>430381722</vt:i4>
  </property>
  <property fmtid="{D5CDD505-2E9C-101B-9397-08002B2CF9AE}" pid="4" name="_NewReviewCycle">
    <vt:lpwstr/>
  </property>
  <property fmtid="{D5CDD505-2E9C-101B-9397-08002B2CF9AE}" pid="5" name="_EmailSubject">
    <vt:lpwstr>mincovna Brno</vt:lpwstr>
  </property>
  <property fmtid="{D5CDD505-2E9C-101B-9397-08002B2CF9AE}" pid="6" name="_AuthorEmail">
    <vt:lpwstr>Jakub.Janak@cnb.cz</vt:lpwstr>
  </property>
  <property fmtid="{D5CDD505-2E9C-101B-9397-08002B2CF9AE}" pid="7" name="_AuthorEmailDisplayName">
    <vt:lpwstr>Janák Jakub</vt:lpwstr>
  </property>
  <property fmtid="{D5CDD505-2E9C-101B-9397-08002B2CF9AE}" pid="8" name="_PreviousAdHocReviewCycleID">
    <vt:i4>430381722</vt:i4>
  </property>
</Properties>
</file>