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18A" lockStructure="1"/>
  <bookViews>
    <workbookView xWindow="0" yWindow="0" windowWidth="26640" windowHeight="7800"/>
  </bookViews>
  <sheets>
    <sheet name="cenová tabulka" sheetId="1" r:id="rId1"/>
    <sheet name="Objemy služeb - tarify" sheetId="2" r:id="rId2"/>
  </sheets>
  <calcPr calcId="145621"/>
</workbook>
</file>

<file path=xl/calcChain.xml><?xml version="1.0" encoding="utf-8"?>
<calcChain xmlns="http://schemas.openxmlformats.org/spreadsheetml/2006/main">
  <c r="B19" i="2" l="1"/>
  <c r="B18" i="2"/>
  <c r="C18" i="2" s="1"/>
  <c r="C19" i="2"/>
  <c r="C14" i="2" l="1"/>
  <c r="C13" i="2"/>
  <c r="C12" i="2"/>
  <c r="C11" i="2"/>
  <c r="C10" i="2"/>
  <c r="C9" i="2"/>
  <c r="C8" i="2"/>
  <c r="C7" i="2"/>
  <c r="C6" i="2"/>
  <c r="C5" i="2"/>
  <c r="C4" i="2"/>
  <c r="C3" i="2"/>
  <c r="C2" i="2"/>
  <c r="E43" i="1"/>
  <c r="F43" i="1"/>
  <c r="E42" i="1"/>
  <c r="F42" i="1" s="1"/>
  <c r="E41" i="1"/>
  <c r="E40" i="1"/>
  <c r="E39" i="1"/>
  <c r="F39" i="1"/>
  <c r="E37" i="1"/>
  <c r="E36" i="1"/>
  <c r="E35" i="1"/>
  <c r="E34" i="1"/>
  <c r="E28" i="1"/>
  <c r="E27" i="1"/>
  <c r="F27" i="1"/>
  <c r="E25" i="1"/>
  <c r="E24" i="1"/>
  <c r="E22" i="1"/>
  <c r="F22" i="1"/>
  <c r="E21" i="1"/>
  <c r="E29" i="1"/>
  <c r="E31" i="1"/>
  <c r="E54" i="1"/>
  <c r="E59" i="1"/>
  <c r="F59" i="1" s="1"/>
  <c r="E56" i="1"/>
  <c r="E23" i="1"/>
  <c r="F47" i="1"/>
  <c r="F46" i="1"/>
  <c r="F45" i="1"/>
  <c r="F16" i="1"/>
  <c r="F15" i="1"/>
  <c r="F14" i="1"/>
  <c r="F13" i="1"/>
  <c r="F7" i="1"/>
  <c r="F9" i="1"/>
  <c r="F5" i="1"/>
  <c r="F58" i="1"/>
  <c r="F56" i="1"/>
  <c r="F54" i="1"/>
  <c r="F53" i="1"/>
  <c r="F51" i="1"/>
  <c r="F41" i="1"/>
  <c r="F40" i="1"/>
  <c r="F37" i="1"/>
  <c r="F36" i="1"/>
  <c r="F35" i="1"/>
  <c r="F34" i="1"/>
  <c r="F31" i="1"/>
  <c r="F29" i="1"/>
  <c r="F28" i="1"/>
  <c r="F25" i="1"/>
  <c r="F24" i="1"/>
  <c r="F23" i="1"/>
  <c r="F21" i="1"/>
  <c r="F10" i="1"/>
  <c r="F6" i="1"/>
  <c r="F55" i="1"/>
  <c r="F50" i="1"/>
  <c r="F52" i="1"/>
  <c r="F61" i="1" l="1"/>
</calcChain>
</file>

<file path=xl/sharedStrings.xml><?xml version="1.0" encoding="utf-8"?>
<sst xmlns="http://schemas.openxmlformats.org/spreadsheetml/2006/main" count="151" uniqueCount="104">
  <si>
    <t>jednotka</t>
  </si>
  <si>
    <t>cena/jednotka (bez DPH)</t>
  </si>
  <si>
    <t>ks</t>
  </si>
  <si>
    <t xml:space="preserve"> </t>
  </si>
  <si>
    <t>minuta</t>
  </si>
  <si>
    <t>paušál za měsíc</t>
  </si>
  <si>
    <t>Hlasové služby</t>
  </si>
  <si>
    <t>Textové a multimediální služby</t>
  </si>
  <si>
    <t>paušál/měsíc (bez DPH)</t>
  </si>
  <si>
    <t>kus</t>
  </si>
  <si>
    <t>Ceník poskytovaných služeb pro roaming</t>
  </si>
  <si>
    <t>Ceník dalších poskytovaných služeb</t>
  </si>
  <si>
    <t>Zpráva SMS - mezinárodní</t>
  </si>
  <si>
    <t>Zpráva MMS - ČR</t>
  </si>
  <si>
    <t>Zpráva MMS - mezinárodní</t>
  </si>
  <si>
    <t>Mezinárodní hovory - země v EU</t>
  </si>
  <si>
    <t>Mezinárodní hovory - země Evropy mimo EU</t>
  </si>
  <si>
    <t>Mezinárodní hovory - USA a Kanada</t>
  </si>
  <si>
    <t>Roamingová zpráva MMS - země EU</t>
  </si>
  <si>
    <t>Měsíční paušál za užívání služby VPN pro SIM kartu</t>
  </si>
  <si>
    <t>Ostatní vnitrostátní hovory (barevné linky - modré, bílé)</t>
  </si>
  <si>
    <t>Měsíční paušál za užívání hlasové služby VPN pro telefonní ústřednu</t>
  </si>
  <si>
    <t>Zřízení a poskytování služeb VPN</t>
  </si>
  <si>
    <t>Měsíční paušál za užívání služby - připojení telefonní ústředny do VPN</t>
  </si>
  <si>
    <t>cena (Kč bez DPH) za 60 měsíců</t>
  </si>
  <si>
    <t>Jednorázová úhrada za zařazení SIM karty do VPN</t>
  </si>
  <si>
    <t>Jednorázová úhrada za aktivaci hlasové služby VPN pro telefonní ústřednu</t>
  </si>
  <si>
    <t>Jednorázová úhrada za aktivaci služby - připojení telefonní ústředny do VPN</t>
  </si>
  <si>
    <t>Přidělení pevné IP adresy</t>
  </si>
  <si>
    <t>Měsíční paušál za používání pevné IP adresy</t>
  </si>
  <si>
    <t>Ostatní služby</t>
  </si>
  <si>
    <t>Tabulka č. 2:</t>
  </si>
  <si>
    <t>1) Tarifní program zahrnuje všechny služby uvedené ve smlouvě.</t>
  </si>
  <si>
    <t>H</t>
  </si>
  <si>
    <t>D</t>
  </si>
  <si>
    <t>H1</t>
  </si>
  <si>
    <t>H2</t>
  </si>
  <si>
    <t>H3</t>
  </si>
  <si>
    <t>D1</t>
  </si>
  <si>
    <t>D2</t>
  </si>
  <si>
    <t>- bez datových přenosů</t>
  </si>
  <si>
    <t>- s FUP limitem ve výši 10 GB</t>
  </si>
  <si>
    <t>Ceník mobilních zařízení</t>
  </si>
  <si>
    <t>M1</t>
  </si>
  <si>
    <t>Mobilní telefony - 1.skupina</t>
  </si>
  <si>
    <t>M2</t>
  </si>
  <si>
    <t>Mobilní telefony - 2.skupina</t>
  </si>
  <si>
    <t>M3</t>
  </si>
  <si>
    <t>Mobilní telefony - 3.skupina</t>
  </si>
  <si>
    <t>M4</t>
  </si>
  <si>
    <t>Datová zařízení</t>
  </si>
  <si>
    <t>- s FUP limitem ve výši 100 GB</t>
  </si>
  <si>
    <t>Ceník poskytovaných služeb pro ČR a EU nad rámec tarifních programů</t>
  </si>
  <si>
    <t>- a datovými přenosy s FUP limitem ve výši 100 GB</t>
  </si>
  <si>
    <t>- a datovými přenosy s FUP limitem ve výši 10 GB</t>
  </si>
  <si>
    <r>
      <t xml:space="preserve">Hlasový tarif s neomezeným voláním, neomezeným počtem SMS 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</si>
  <si>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Datový tarif s neomezenými datovými přenosy </t>
    </r>
    <r>
      <rPr>
        <b/>
        <vertAlign val="superscript"/>
        <sz val="8"/>
        <rFont val="Arial"/>
        <family val="2"/>
        <charset val="238"/>
      </rPr>
      <t>1)</t>
    </r>
  </si>
  <si>
    <t>Jednorázové navýšení datového objemu (FUP limit) nad rámec tarifu o 1 GB</t>
  </si>
  <si>
    <t>Datové služby</t>
  </si>
  <si>
    <t>Datové služby - automaticky nastavované balíčky</t>
  </si>
  <si>
    <t>Volání do podnikové sítě [min]</t>
  </si>
  <si>
    <t>Volání do sítě O2 [min]</t>
  </si>
  <si>
    <t>Volání do sítě T-Mobile [min]</t>
  </si>
  <si>
    <t>Volání do sítě Vodafone [min]</t>
  </si>
  <si>
    <t>Volání do ostatních mobilních sítí [min]</t>
  </si>
  <si>
    <t>Volání do pevných sítí [min]</t>
  </si>
  <si>
    <t>Volání do hlasové schránky [min]</t>
  </si>
  <si>
    <t>Zpráva SMS [ks]</t>
  </si>
  <si>
    <t>Datové přenosy - ČR [MB]</t>
  </si>
  <si>
    <t>Odchozí volání - zóna 1 EU [min]</t>
  </si>
  <si>
    <t>Příchozí volání - zóna 1 EU [min]</t>
  </si>
  <si>
    <t>Zpráva SMS - zóna 1 EU [ks]</t>
  </si>
  <si>
    <t>Datové přenosy - zóna 1 EU [MB]</t>
  </si>
  <si>
    <t>celkem za 60 měsíců</t>
  </si>
  <si>
    <t>CELKOVÁ NABÍDKOVÁ CENA bez DPH (za 60 měsíců )</t>
  </si>
  <si>
    <t>Příloha č. 1 ZD - Cenová tabulka - mobilní služby</t>
  </si>
  <si>
    <t xml:space="preserve">2) Předpokládané množství jednotek (sloupec E) v cenové tabulce je uvedeno pouze za účelem porovnání nabídek a vychází z předpokládaného množství čerpání dodávek do bodu </t>
  </si>
  <si>
    <t>účinnosti smlouvy (12 měsíců násobeno pro 5 let). Zadavatel si vyhrazuje právo uvedené množství čerpat dle svých skutečných potřeb, tj. toto množství nedočerpat, i přečerpat či</t>
  </si>
  <si>
    <t xml:space="preserve"> vůbec nečerpat, skutečný počet se tak může od předpokládaného počtu lišit.</t>
  </si>
  <si>
    <t>Balíček obsahující objem dat v zahraničí - 1 GB - země Evropy mimo EU, USA, Kanada, Čína, Japonsko</t>
  </si>
  <si>
    <t>Balíček obsahující objem dat v zahraničí - 10 GB - země Evropy mimo EU, USA, Kanada, Čína, Japonsko</t>
  </si>
  <si>
    <t>Odchozí roamingové hovory - země Evropy mimo EU, USA, Kanada, Čína, Japonsko</t>
  </si>
  <si>
    <t>Příchozí roamingové hovory - země Evropy mimo EU, USA, Kanada, Čína, Japonsko</t>
  </si>
  <si>
    <t>Roamingová zpráva SMS - země Evropy mimo EU, USA, Kanada, Čína, Japonsko</t>
  </si>
  <si>
    <t>Roamingová zpráva MMS - země Evropy mimo EU, USA, Kanada, Čína, Japonsko</t>
  </si>
  <si>
    <t>Datové přenosy - země Evropy mimo EU, USA, Kanada, Čína, Japonsko [MB]</t>
  </si>
  <si>
    <t>Tarifní programy pro ČR a EU</t>
  </si>
  <si>
    <t>Tabulka č. 1:</t>
  </si>
  <si>
    <r>
      <t xml:space="preserve">počet SIM karet (v 1 měsíci) </t>
    </r>
    <r>
      <rPr>
        <b/>
        <vertAlign val="superscript"/>
        <sz val="8"/>
        <rFont val="Arial"/>
        <family val="2"/>
        <charset val="238"/>
      </rPr>
      <t>2)</t>
    </r>
  </si>
  <si>
    <r>
      <t xml:space="preserve">počet jednotek za 60 měsíců </t>
    </r>
    <r>
      <rPr>
        <b/>
        <vertAlign val="superscript"/>
        <sz val="8"/>
        <rFont val="Arial"/>
        <family val="2"/>
        <charset val="238"/>
      </rPr>
      <t>2)</t>
    </r>
  </si>
  <si>
    <r>
      <t xml:space="preserve">Hovory mezi účastníky VPN (telefonní ústředna </t>
    </r>
    <r>
      <rPr>
        <sz val="8"/>
        <rFont val="Symbol"/>
        <family val="1"/>
        <charset val="2"/>
      </rPr>
      <t>®</t>
    </r>
    <r>
      <rPr>
        <sz val="8"/>
        <rFont val="Arial"/>
        <family val="2"/>
        <charset val="238"/>
      </rPr>
      <t xml:space="preserve"> mobil</t>
    </r>
    <r>
      <rPr>
        <sz val="8"/>
        <rFont val="Arial"/>
        <family val="2"/>
        <charset val="238"/>
      </rPr>
      <t>)</t>
    </r>
  </si>
  <si>
    <t>Referenční objemy mobilních služeb, které zahrnují tarifní programy pro ČR a EU *)</t>
  </si>
  <si>
    <t>* Souhrn pro řádky cenové tabulky: H1, H2, H3, D1 a D2</t>
  </si>
  <si>
    <t>Objem přenesených dat **)</t>
  </si>
  <si>
    <t>celkem za 12 měsíců ***)</t>
  </si>
  <si>
    <t>*** Jedná se o údaje za období 7/2016 až 6/2017.</t>
  </si>
  <si>
    <t>**  Souhrn pro řádky cenové tabulky: 19, 20, 21</t>
  </si>
  <si>
    <t>Mezinárodní hovory - ostatní svět</t>
  </si>
  <si>
    <t>Odchozí roamingové hovory - ostatní svět</t>
  </si>
  <si>
    <t>Příchozí roamingové hovory - ostatní svět</t>
  </si>
  <si>
    <t>Roamingová zpráva SMS - ostatní svět</t>
  </si>
  <si>
    <t>Roamingová zpráva MMS - ostatní svět</t>
  </si>
  <si>
    <t>Balíček obsahující objem dat v zahraničí - 1 GB - ostatní svět</t>
  </si>
  <si>
    <t>Datové přenosy - ostatní svět [MB]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</si>
</sst>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  <numFmt numFmtId="165" formatCode="_-* #,##0.0000\ &quot;Kč&quot;_-;\-* #,##0.0000\ &quot;Kč&quot;_-;_-* &quot;-&quot;????\ &quot;Kč&quot;_-;_-@_-"/>
    <numFmt numFmtId="166" formatCode="#,##0.00\ &quot;Kč&quot;"/>
  </numFmts>
  <fonts count="12" x14ac:knownFonts="1">
    <font>
      <sz val="8"/>
      <name val="Arial"/>
      <charset val="238"/>
    </font>
    <font>
      <sz val="8"/>
      <name val="Verdan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8"/>
      <color indexed="12"/>
      <name val="Arial"/>
      <family val="2"/>
      <charset val="238"/>
    </font>
    <font>
      <sz val="8"/>
      <name val="Symbol"/>
      <family val="1"/>
      <charset val="2"/>
    </font>
    <font>
      <b/>
      <sz val="12"/>
      <name val="Tahom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2" fillId="2" borderId="1" xfId="0" applyNumberFormat="1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44" fontId="3" fillId="0" borderId="0" xfId="0" applyNumberFormat="1" applyFont="1" applyBorder="1"/>
    <xf numFmtId="44" fontId="2" fillId="3" borderId="2" xfId="0" applyNumberFormat="1" applyFont="1" applyFill="1" applyBorder="1" applyAlignment="1">
      <alignment horizontal="center" vertical="center" wrapText="1"/>
    </xf>
    <xf numFmtId="7" fontId="3" fillId="0" borderId="0" xfId="0" applyNumberFormat="1" applyFont="1" applyFill="1" applyBorder="1"/>
    <xf numFmtId="49" fontId="2" fillId="3" borderId="3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2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49" fontId="6" fillId="0" borderId="0" xfId="0" applyNumberFormat="1" applyFont="1" applyBorder="1"/>
    <xf numFmtId="44" fontId="6" fillId="0" borderId="0" xfId="0" applyNumberFormat="1" applyFont="1" applyBorder="1"/>
    <xf numFmtId="49" fontId="3" fillId="0" borderId="1" xfId="0" applyNumberFormat="1" applyFont="1" applyBorder="1"/>
    <xf numFmtId="164" fontId="3" fillId="4" borderId="1" xfId="0" applyNumberFormat="1" applyFont="1" applyFill="1" applyBorder="1" applyAlignment="1"/>
    <xf numFmtId="49" fontId="3" fillId="0" borderId="5" xfId="0" applyNumberFormat="1" applyFont="1" applyBorder="1"/>
    <xf numFmtId="49" fontId="3" fillId="0" borderId="1" xfId="0" applyNumberFormat="1" applyFont="1" applyFill="1" applyBorder="1"/>
    <xf numFmtId="164" fontId="3" fillId="4" borderId="1" xfId="0" applyNumberFormat="1" applyFont="1" applyFill="1" applyBorder="1"/>
    <xf numFmtId="0" fontId="4" fillId="3" borderId="6" xfId="0" applyFont="1" applyFill="1" applyBorder="1" applyAlignment="1">
      <alignment horizontal="left" vertical="center" wrapText="1"/>
    </xf>
    <xf numFmtId="7" fontId="3" fillId="5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/>
    <xf numFmtId="0" fontId="8" fillId="6" borderId="7" xfId="0" applyFont="1" applyFill="1" applyBorder="1"/>
    <xf numFmtId="0" fontId="2" fillId="6" borderId="8" xfId="0" applyFont="1" applyFill="1" applyBorder="1"/>
    <xf numFmtId="44" fontId="2" fillId="6" borderId="8" xfId="0" applyNumberFormat="1" applyFont="1" applyFill="1" applyBorder="1"/>
    <xf numFmtId="166" fontId="8" fillId="6" borderId="9" xfId="0" applyNumberFormat="1" applyFont="1" applyFill="1" applyBorder="1"/>
    <xf numFmtId="164" fontId="3" fillId="4" borderId="1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49" fontId="3" fillId="0" borderId="11" xfId="0" applyNumberFormat="1" applyFont="1" applyBorder="1"/>
    <xf numFmtId="164" fontId="3" fillId="0" borderId="11" xfId="0" applyNumberFormat="1" applyFont="1" applyFill="1" applyBorder="1" applyAlignment="1"/>
    <xf numFmtId="49" fontId="3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/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7" fontId="3" fillId="5" borderId="15" xfId="0" applyNumberFormat="1" applyFont="1" applyFill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/>
    <xf numFmtId="0" fontId="2" fillId="2" borderId="16" xfId="0" applyFont="1" applyFill="1" applyBorder="1" applyAlignment="1">
      <alignment horizontal="left" vertical="center" wrapText="1"/>
    </xf>
    <xf numFmtId="165" fontId="3" fillId="2" borderId="16" xfId="0" applyNumberFormat="1" applyFont="1" applyFill="1" applyBorder="1"/>
    <xf numFmtId="164" fontId="6" fillId="2" borderId="16" xfId="0" applyNumberFormat="1" applyFont="1" applyFill="1" applyBorder="1"/>
    <xf numFmtId="165" fontId="3" fillId="2" borderId="17" xfId="0" applyNumberFormat="1" applyFont="1" applyFill="1" applyBorder="1"/>
    <xf numFmtId="7" fontId="3" fillId="0" borderId="18" xfId="0" applyNumberFormat="1" applyFont="1" applyFill="1" applyBorder="1"/>
    <xf numFmtId="0" fontId="1" fillId="2" borderId="19" xfId="0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4" fillId="2" borderId="12" xfId="0" applyFont="1" applyFill="1" applyBorder="1" applyAlignment="1">
      <alignment horizontal="center" vertical="center" wrapText="1"/>
    </xf>
    <xf numFmtId="7" fontId="3" fillId="0" borderId="20" xfId="0" applyNumberFormat="1" applyFont="1" applyFill="1" applyBorder="1"/>
    <xf numFmtId="49" fontId="3" fillId="0" borderId="21" xfId="0" applyNumberFormat="1" applyFont="1" applyBorder="1"/>
    <xf numFmtId="164" fontId="3" fillId="4" borderId="15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/>
    <xf numFmtId="0" fontId="3" fillId="0" borderId="15" xfId="0" applyFont="1" applyFill="1" applyBorder="1" applyAlignment="1">
      <alignment horizontal="left" vertical="center" wrapText="1"/>
    </xf>
    <xf numFmtId="164" fontId="3" fillId="4" borderId="15" xfId="0" applyNumberFormat="1" applyFont="1" applyFill="1" applyBorder="1"/>
    <xf numFmtId="0" fontId="3" fillId="2" borderId="16" xfId="0" applyFont="1" applyFill="1" applyBorder="1"/>
    <xf numFmtId="49" fontId="3" fillId="0" borderId="15" xfId="0" applyNumberFormat="1" applyFont="1" applyBorder="1"/>
    <xf numFmtId="0" fontId="3" fillId="0" borderId="15" xfId="0" applyFont="1" applyBorder="1"/>
    <xf numFmtId="0" fontId="11" fillId="0" borderId="0" xfId="0" applyFont="1"/>
    <xf numFmtId="2" fontId="11" fillId="0" borderId="12" xfId="0" applyNumberFormat="1" applyFont="1" applyBorder="1"/>
    <xf numFmtId="2" fontId="11" fillId="0" borderId="13" xfId="0" applyNumberFormat="1" applyFont="1" applyBorder="1"/>
    <xf numFmtId="49" fontId="2" fillId="3" borderId="22" xfId="0" applyNumberFormat="1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7" fontId="3" fillId="0" borderId="0" xfId="0" applyNumberFormat="1" applyFont="1" applyFill="1" applyBorder="1" applyProtection="1"/>
    <xf numFmtId="7" fontId="3" fillId="0" borderId="11" xfId="0" applyNumberFormat="1" applyFont="1" applyFill="1" applyBorder="1" applyProtection="1"/>
    <xf numFmtId="2" fontId="11" fillId="0" borderId="13" xfId="0" applyNumberFormat="1" applyFont="1" applyBorder="1" applyAlignment="1">
      <alignment vertical="center" wrapText="1"/>
    </xf>
    <xf numFmtId="49" fontId="3" fillId="0" borderId="24" xfId="0" applyNumberFormat="1" applyFont="1" applyBorder="1"/>
    <xf numFmtId="49" fontId="3" fillId="0" borderId="25" xfId="0" applyNumberFormat="1" applyFont="1" applyBorder="1"/>
    <xf numFmtId="49" fontId="2" fillId="3" borderId="26" xfId="0" applyNumberFormat="1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/>
    </xf>
    <xf numFmtId="49" fontId="2" fillId="2" borderId="28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0" xfId="0" applyNumberFormat="1" applyFont="1" applyFill="1" applyBorder="1" applyAlignment="1">
      <alignment horizontal="left" vertical="center"/>
    </xf>
    <xf numFmtId="49" fontId="2" fillId="2" borderId="31" xfId="0" applyNumberFormat="1" applyFont="1" applyFill="1" applyBorder="1" applyAlignment="1">
      <alignment horizontal="left" vertical="center"/>
    </xf>
    <xf numFmtId="49" fontId="3" fillId="0" borderId="5" xfId="0" applyNumberFormat="1" applyFont="1" applyBorder="1"/>
    <xf numFmtId="49" fontId="3" fillId="0" borderId="21" xfId="0" applyNumberFormat="1" applyFont="1" applyBorder="1"/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zoomScaleNormal="100" workbookViewId="0">
      <selection activeCell="D5" sqref="D5"/>
    </sheetView>
  </sheetViews>
  <sheetFormatPr defaultRowHeight="11.25" x14ac:dyDescent="0.2"/>
  <cols>
    <col min="1" max="1" width="4.5" style="19" customWidth="1"/>
    <col min="2" max="2" width="85.5" style="21" customWidth="1"/>
    <col min="3" max="3" width="17.33203125" style="8" customWidth="1"/>
    <col min="4" max="4" width="14.5" style="9" customWidth="1"/>
    <col min="5" max="5" width="17" style="22" customWidth="1"/>
    <col min="6" max="6" width="28" style="9" customWidth="1"/>
    <col min="7" max="16384" width="9.33203125" style="18"/>
  </cols>
  <sheetData>
    <row r="1" spans="1:6" x14ac:dyDescent="0.2">
      <c r="A1" s="40" t="s">
        <v>75</v>
      </c>
    </row>
    <row r="2" spans="1:6" ht="12" thickBot="1" x14ac:dyDescent="0.25">
      <c r="A2" s="40" t="s">
        <v>87</v>
      </c>
    </row>
    <row r="3" spans="1:6" s="15" customFormat="1" ht="35.25" customHeight="1" thickTop="1" thickBot="1" x14ac:dyDescent="0.25">
      <c r="A3" s="28" t="s">
        <v>3</v>
      </c>
      <c r="B3" s="89" t="s">
        <v>86</v>
      </c>
      <c r="C3" s="90"/>
      <c r="D3" s="10" t="s">
        <v>8</v>
      </c>
      <c r="E3" s="83" t="s">
        <v>88</v>
      </c>
      <c r="F3" s="14" t="s">
        <v>24</v>
      </c>
    </row>
    <row r="4" spans="1:6" s="15" customFormat="1" ht="25.5" customHeight="1" thickTop="1" x14ac:dyDescent="0.2">
      <c r="A4" s="45" t="s">
        <v>33</v>
      </c>
      <c r="B4" s="91" t="s">
        <v>55</v>
      </c>
      <c r="C4" s="92"/>
      <c r="D4" s="92"/>
      <c r="E4" s="92"/>
      <c r="F4" s="93"/>
    </row>
    <row r="5" spans="1:6" s="15" customFormat="1" ht="12" customHeight="1" x14ac:dyDescent="0.2">
      <c r="A5" s="41" t="s">
        <v>35</v>
      </c>
      <c r="B5" s="97" t="s">
        <v>53</v>
      </c>
      <c r="C5" s="98"/>
      <c r="D5" s="29"/>
      <c r="E5" s="24">
        <v>30</v>
      </c>
      <c r="F5" s="54">
        <f>D5*E5*60</f>
        <v>0</v>
      </c>
    </row>
    <row r="6" spans="1:6" s="15" customFormat="1" ht="12" customHeight="1" x14ac:dyDescent="0.2">
      <c r="A6" s="41" t="s">
        <v>36</v>
      </c>
      <c r="B6" s="97" t="s">
        <v>54</v>
      </c>
      <c r="C6" s="98"/>
      <c r="D6" s="29"/>
      <c r="E6" s="24">
        <v>450</v>
      </c>
      <c r="F6" s="54">
        <f>D6*E6*60</f>
        <v>0</v>
      </c>
    </row>
    <row r="7" spans="1:6" s="15" customFormat="1" ht="12" customHeight="1" x14ac:dyDescent="0.2">
      <c r="A7" s="41" t="s">
        <v>37</v>
      </c>
      <c r="B7" s="25" t="s">
        <v>40</v>
      </c>
      <c r="C7" s="59"/>
      <c r="D7" s="29"/>
      <c r="E7" s="24">
        <v>170</v>
      </c>
      <c r="F7" s="54">
        <f>D7*E7*60</f>
        <v>0</v>
      </c>
    </row>
    <row r="8" spans="1:6" s="15" customFormat="1" ht="25.5" customHeight="1" x14ac:dyDescent="0.2">
      <c r="A8" s="46" t="s">
        <v>34</v>
      </c>
      <c r="B8" s="94" t="s">
        <v>56</v>
      </c>
      <c r="C8" s="95"/>
      <c r="D8" s="95"/>
      <c r="E8" s="95"/>
      <c r="F8" s="96"/>
    </row>
    <row r="9" spans="1:6" s="15" customFormat="1" ht="12" customHeight="1" x14ac:dyDescent="0.2">
      <c r="A9" s="41" t="s">
        <v>38</v>
      </c>
      <c r="B9" s="97" t="s">
        <v>51</v>
      </c>
      <c r="C9" s="98"/>
      <c r="D9" s="29"/>
      <c r="E9" s="24">
        <v>30</v>
      </c>
      <c r="F9" s="54">
        <f>D9*E9*60</f>
        <v>0</v>
      </c>
    </row>
    <row r="10" spans="1:6" s="15" customFormat="1" ht="12" customHeight="1" thickBot="1" x14ac:dyDescent="0.25">
      <c r="A10" s="42" t="s">
        <v>39</v>
      </c>
      <c r="B10" s="87" t="s">
        <v>41</v>
      </c>
      <c r="C10" s="88"/>
      <c r="D10" s="47"/>
      <c r="E10" s="60">
        <v>120</v>
      </c>
      <c r="F10" s="58">
        <f>D10*E10*60</f>
        <v>0</v>
      </c>
    </row>
    <row r="11" spans="1:6" s="15" customFormat="1" ht="12" customHeight="1" thickTop="1" thickBot="1" x14ac:dyDescent="0.25">
      <c r="A11" s="36"/>
      <c r="B11" s="39"/>
      <c r="C11" s="39"/>
      <c r="D11" s="84"/>
      <c r="E11" s="44"/>
      <c r="F11" s="11"/>
    </row>
    <row r="12" spans="1:6" s="15" customFormat="1" ht="35.25" customHeight="1" thickTop="1" thickBot="1" x14ac:dyDescent="0.25">
      <c r="A12" s="28"/>
      <c r="B12" s="12" t="s">
        <v>42</v>
      </c>
      <c r="C12" s="13" t="s">
        <v>0</v>
      </c>
      <c r="D12" s="10" t="s">
        <v>1</v>
      </c>
      <c r="E12" s="83" t="s">
        <v>89</v>
      </c>
      <c r="F12" s="14" t="s">
        <v>24</v>
      </c>
    </row>
    <row r="13" spans="1:6" s="15" customFormat="1" ht="12" customHeight="1" thickTop="1" x14ac:dyDescent="0.2">
      <c r="A13" s="41" t="s">
        <v>43</v>
      </c>
      <c r="B13" s="26" t="s">
        <v>44</v>
      </c>
      <c r="C13" s="61" t="s">
        <v>2</v>
      </c>
      <c r="D13" s="29"/>
      <c r="E13" s="27">
        <v>200</v>
      </c>
      <c r="F13" s="54">
        <f>D13*E13</f>
        <v>0</v>
      </c>
    </row>
    <row r="14" spans="1:6" s="16" customFormat="1" ht="12" customHeight="1" x14ac:dyDescent="0.2">
      <c r="A14" s="41" t="s">
        <v>45</v>
      </c>
      <c r="B14" s="26" t="s">
        <v>46</v>
      </c>
      <c r="C14" s="61" t="s">
        <v>2</v>
      </c>
      <c r="D14" s="29"/>
      <c r="E14" s="27">
        <v>600</v>
      </c>
      <c r="F14" s="54">
        <f>D14*E14</f>
        <v>0</v>
      </c>
    </row>
    <row r="15" spans="1:6" ht="12" customHeight="1" x14ac:dyDescent="0.2">
      <c r="A15" s="41" t="s">
        <v>47</v>
      </c>
      <c r="B15" s="26" t="s">
        <v>48</v>
      </c>
      <c r="C15" s="61" t="s">
        <v>2</v>
      </c>
      <c r="D15" s="29"/>
      <c r="E15" s="27">
        <v>200</v>
      </c>
      <c r="F15" s="54">
        <f>D15*E15</f>
        <v>0</v>
      </c>
    </row>
    <row r="16" spans="1:6" ht="12" customHeight="1" thickBot="1" x14ac:dyDescent="0.25">
      <c r="A16" s="42" t="s">
        <v>49</v>
      </c>
      <c r="B16" s="62" t="s">
        <v>50</v>
      </c>
      <c r="C16" s="63" t="s">
        <v>2</v>
      </c>
      <c r="D16" s="47"/>
      <c r="E16" s="64">
        <v>50</v>
      </c>
      <c r="F16" s="58">
        <f>D16*E16</f>
        <v>0</v>
      </c>
    </row>
    <row r="17" spans="1:6" s="15" customFormat="1" ht="12" customHeight="1" thickTop="1" x14ac:dyDescent="0.2">
      <c r="A17" s="36"/>
      <c r="B17" s="39"/>
      <c r="C17" s="39"/>
      <c r="D17" s="84"/>
      <c r="E17" s="44"/>
      <c r="F17" s="11"/>
    </row>
    <row r="18" spans="1:6" ht="12" customHeight="1" thickBot="1" x14ac:dyDescent="0.25">
      <c r="A18" s="40" t="s">
        <v>31</v>
      </c>
      <c r="B18" s="37"/>
      <c r="C18" s="37"/>
      <c r="D18" s="85"/>
      <c r="E18" s="38"/>
      <c r="F18" s="11"/>
    </row>
    <row r="19" spans="1:6" ht="35.25" thickTop="1" thickBot="1" x14ac:dyDescent="0.2">
      <c r="A19" s="28"/>
      <c r="B19" s="12" t="s">
        <v>52</v>
      </c>
      <c r="C19" s="13" t="s">
        <v>0</v>
      </c>
      <c r="D19" s="10" t="s">
        <v>1</v>
      </c>
      <c r="E19" s="83" t="s">
        <v>89</v>
      </c>
      <c r="F19" s="14" t="s">
        <v>24</v>
      </c>
    </row>
    <row r="20" spans="1:6" ht="12" customHeight="1" thickTop="1" x14ac:dyDescent="0.2">
      <c r="A20" s="48"/>
      <c r="B20" s="49" t="s">
        <v>6</v>
      </c>
      <c r="C20" s="50"/>
      <c r="D20" s="51"/>
      <c r="E20" s="52"/>
      <c r="F20" s="53"/>
    </row>
    <row r="21" spans="1:6" ht="12" customHeight="1" x14ac:dyDescent="0.2">
      <c r="A21" s="41">
        <v>1</v>
      </c>
      <c r="B21" s="23" t="s">
        <v>20</v>
      </c>
      <c r="C21" s="4" t="s">
        <v>4</v>
      </c>
      <c r="D21" s="29"/>
      <c r="E21" s="27">
        <f>5*1705</f>
        <v>8525</v>
      </c>
      <c r="F21" s="54">
        <f>D21*E21</f>
        <v>0</v>
      </c>
    </row>
    <row r="22" spans="1:6" ht="12" customHeight="1" x14ac:dyDescent="0.2">
      <c r="A22" s="41">
        <v>2</v>
      </c>
      <c r="B22" s="5" t="s">
        <v>15</v>
      </c>
      <c r="C22" s="4" t="s">
        <v>4</v>
      </c>
      <c r="D22" s="29"/>
      <c r="E22" s="27">
        <f>5*8389</f>
        <v>41945</v>
      </c>
      <c r="F22" s="54">
        <f>D22*E22</f>
        <v>0</v>
      </c>
    </row>
    <row r="23" spans="1:6" ht="12" customHeight="1" x14ac:dyDescent="0.2">
      <c r="A23" s="41">
        <v>3</v>
      </c>
      <c r="B23" s="5" t="s">
        <v>16</v>
      </c>
      <c r="C23" s="4" t="s">
        <v>4</v>
      </c>
      <c r="D23" s="29"/>
      <c r="E23" s="27">
        <f>5*33</f>
        <v>165</v>
      </c>
      <c r="F23" s="54">
        <f>D23*E23</f>
        <v>0</v>
      </c>
    </row>
    <row r="24" spans="1:6" ht="12" customHeight="1" x14ac:dyDescent="0.2">
      <c r="A24" s="41">
        <v>4</v>
      </c>
      <c r="B24" s="5" t="s">
        <v>17</v>
      </c>
      <c r="C24" s="4" t="s">
        <v>4</v>
      </c>
      <c r="D24" s="29"/>
      <c r="E24" s="27">
        <f>5*316</f>
        <v>1580</v>
      </c>
      <c r="F24" s="54">
        <f>D24*E24</f>
        <v>0</v>
      </c>
    </row>
    <row r="25" spans="1:6" ht="12" customHeight="1" x14ac:dyDescent="0.2">
      <c r="A25" s="41">
        <v>5</v>
      </c>
      <c r="B25" s="5" t="s">
        <v>97</v>
      </c>
      <c r="C25" s="4" t="s">
        <v>4</v>
      </c>
      <c r="D25" s="29"/>
      <c r="E25" s="27">
        <f>5*142</f>
        <v>710</v>
      </c>
      <c r="F25" s="54">
        <f>D25*E25</f>
        <v>0</v>
      </c>
    </row>
    <row r="26" spans="1:6" s="15" customFormat="1" ht="12" customHeight="1" x14ac:dyDescent="0.2">
      <c r="A26" s="55"/>
      <c r="B26" s="1" t="s">
        <v>7</v>
      </c>
      <c r="C26" s="2"/>
      <c r="D26" s="3"/>
      <c r="E26" s="17"/>
      <c r="F26" s="56"/>
    </row>
    <row r="27" spans="1:6" ht="12" customHeight="1" x14ac:dyDescent="0.2">
      <c r="A27" s="41">
        <v>6</v>
      </c>
      <c r="B27" s="23" t="s">
        <v>12</v>
      </c>
      <c r="C27" s="4" t="s">
        <v>9</v>
      </c>
      <c r="D27" s="29"/>
      <c r="E27" s="27">
        <f>5*2277</f>
        <v>11385</v>
      </c>
      <c r="F27" s="54">
        <f>D27*E27</f>
        <v>0</v>
      </c>
    </row>
    <row r="28" spans="1:6" ht="12" customHeight="1" x14ac:dyDescent="0.2">
      <c r="A28" s="41">
        <v>7</v>
      </c>
      <c r="B28" s="23" t="s">
        <v>13</v>
      </c>
      <c r="C28" s="4" t="s">
        <v>9</v>
      </c>
      <c r="D28" s="29"/>
      <c r="E28" s="27">
        <f>5*3560</f>
        <v>17800</v>
      </c>
      <c r="F28" s="54">
        <f>D28*E28</f>
        <v>0</v>
      </c>
    </row>
    <row r="29" spans="1:6" ht="12" customHeight="1" x14ac:dyDescent="0.2">
      <c r="A29" s="41">
        <v>8</v>
      </c>
      <c r="B29" s="23" t="s">
        <v>14</v>
      </c>
      <c r="C29" s="4" t="s">
        <v>9</v>
      </c>
      <c r="D29" s="29"/>
      <c r="E29" s="27">
        <f>60*1</f>
        <v>60</v>
      </c>
      <c r="F29" s="54">
        <f>D29*E29</f>
        <v>0</v>
      </c>
    </row>
    <row r="30" spans="1:6" ht="12" customHeight="1" x14ac:dyDescent="0.2">
      <c r="A30" s="55"/>
      <c r="B30" s="1" t="s">
        <v>58</v>
      </c>
      <c r="C30" s="2"/>
      <c r="D30" s="3"/>
      <c r="E30" s="17"/>
      <c r="F30" s="56"/>
    </row>
    <row r="31" spans="1:6" ht="12" customHeight="1" thickBot="1" x14ac:dyDescent="0.25">
      <c r="A31" s="41">
        <v>9</v>
      </c>
      <c r="B31" s="26" t="s">
        <v>57</v>
      </c>
      <c r="C31" s="4" t="s">
        <v>9</v>
      </c>
      <c r="D31" s="29"/>
      <c r="E31" s="35">
        <f>60*10</f>
        <v>600</v>
      </c>
      <c r="F31" s="54">
        <f>D31*E31</f>
        <v>0</v>
      </c>
    </row>
    <row r="32" spans="1:6" ht="35.25" thickTop="1" thickBot="1" x14ac:dyDescent="0.2">
      <c r="A32" s="28"/>
      <c r="B32" s="12" t="s">
        <v>10</v>
      </c>
      <c r="C32" s="13" t="s">
        <v>0</v>
      </c>
      <c r="D32" s="10" t="s">
        <v>1</v>
      </c>
      <c r="E32" s="83" t="s">
        <v>89</v>
      </c>
      <c r="F32" s="14" t="s">
        <v>24</v>
      </c>
    </row>
    <row r="33" spans="1:7" ht="12" customHeight="1" thickTop="1" x14ac:dyDescent="0.2">
      <c r="A33" s="57"/>
      <c r="B33" s="1" t="s">
        <v>6</v>
      </c>
      <c r="C33" s="2"/>
      <c r="D33" s="3"/>
      <c r="E33" s="17"/>
      <c r="F33" s="56"/>
    </row>
    <row r="34" spans="1:7" ht="12" customHeight="1" x14ac:dyDescent="0.2">
      <c r="A34" s="41">
        <v>10</v>
      </c>
      <c r="B34" s="5" t="s">
        <v>81</v>
      </c>
      <c r="C34" s="4" t="s">
        <v>4</v>
      </c>
      <c r="D34" s="29"/>
      <c r="E34" s="27">
        <f>5*918</f>
        <v>4590</v>
      </c>
      <c r="F34" s="54">
        <f>D34*E34</f>
        <v>0</v>
      </c>
    </row>
    <row r="35" spans="1:7" ht="12" customHeight="1" x14ac:dyDescent="0.2">
      <c r="A35" s="41">
        <v>11</v>
      </c>
      <c r="B35" s="5" t="s">
        <v>98</v>
      </c>
      <c r="C35" s="4" t="s">
        <v>4</v>
      </c>
      <c r="D35" s="29"/>
      <c r="E35" s="27">
        <f>5*443</f>
        <v>2215</v>
      </c>
      <c r="F35" s="54">
        <f>D35*E35</f>
        <v>0</v>
      </c>
    </row>
    <row r="36" spans="1:7" ht="12" customHeight="1" x14ac:dyDescent="0.2">
      <c r="A36" s="41">
        <v>12</v>
      </c>
      <c r="B36" s="5" t="s">
        <v>82</v>
      </c>
      <c r="C36" s="4" t="s">
        <v>4</v>
      </c>
      <c r="D36" s="29"/>
      <c r="E36" s="27">
        <f>5*383</f>
        <v>1915</v>
      </c>
      <c r="F36" s="54">
        <f>D36*E36</f>
        <v>0</v>
      </c>
    </row>
    <row r="37" spans="1:7" ht="12" customHeight="1" x14ac:dyDescent="0.2">
      <c r="A37" s="41">
        <v>13</v>
      </c>
      <c r="B37" s="5" t="s">
        <v>99</v>
      </c>
      <c r="C37" s="4" t="s">
        <v>4</v>
      </c>
      <c r="D37" s="29"/>
      <c r="E37" s="27">
        <f>5*108</f>
        <v>540</v>
      </c>
      <c r="F37" s="54">
        <f>D37*E37</f>
        <v>0</v>
      </c>
    </row>
    <row r="38" spans="1:7" ht="12" customHeight="1" x14ac:dyDescent="0.2">
      <c r="A38" s="55"/>
      <c r="B38" s="1" t="s">
        <v>7</v>
      </c>
      <c r="C38" s="2"/>
      <c r="D38" s="3"/>
      <c r="E38" s="17"/>
      <c r="F38" s="56"/>
    </row>
    <row r="39" spans="1:7" ht="12" customHeight="1" x14ac:dyDescent="0.2">
      <c r="A39" s="41">
        <v>14</v>
      </c>
      <c r="B39" s="23" t="s">
        <v>83</v>
      </c>
      <c r="C39" s="4" t="s">
        <v>9</v>
      </c>
      <c r="D39" s="29"/>
      <c r="E39" s="27">
        <f>5*1249</f>
        <v>6245</v>
      </c>
      <c r="F39" s="54">
        <f>D39*E39</f>
        <v>0</v>
      </c>
    </row>
    <row r="40" spans="1:7" ht="12" customHeight="1" x14ac:dyDescent="0.2">
      <c r="A40" s="41">
        <v>15</v>
      </c>
      <c r="B40" s="23" t="s">
        <v>100</v>
      </c>
      <c r="C40" s="4" t="s">
        <v>9</v>
      </c>
      <c r="D40" s="29"/>
      <c r="E40" s="27">
        <f>5*664</f>
        <v>3320</v>
      </c>
      <c r="F40" s="54">
        <f>D40*E40</f>
        <v>0</v>
      </c>
    </row>
    <row r="41" spans="1:7" ht="12" customHeight="1" x14ac:dyDescent="0.2">
      <c r="A41" s="41">
        <v>16</v>
      </c>
      <c r="B41" s="23" t="s">
        <v>18</v>
      </c>
      <c r="C41" s="4" t="s">
        <v>9</v>
      </c>
      <c r="D41" s="29"/>
      <c r="E41" s="27">
        <f>5*324</f>
        <v>1620</v>
      </c>
      <c r="F41" s="54">
        <f>D41*E41</f>
        <v>0</v>
      </c>
    </row>
    <row r="42" spans="1:7" ht="12" customHeight="1" x14ac:dyDescent="0.2">
      <c r="A42" s="41">
        <v>17</v>
      </c>
      <c r="B42" s="23" t="s">
        <v>84</v>
      </c>
      <c r="C42" s="4" t="s">
        <v>9</v>
      </c>
      <c r="D42" s="29"/>
      <c r="E42" s="27">
        <f>5*49</f>
        <v>245</v>
      </c>
      <c r="F42" s="54">
        <f>D42*E42</f>
        <v>0</v>
      </c>
    </row>
    <row r="43" spans="1:7" ht="12" customHeight="1" x14ac:dyDescent="0.2">
      <c r="A43" s="41">
        <v>18</v>
      </c>
      <c r="B43" s="23" t="s">
        <v>101</v>
      </c>
      <c r="C43" s="4" t="s">
        <v>9</v>
      </c>
      <c r="D43" s="29"/>
      <c r="E43" s="27">
        <f>5*19</f>
        <v>95</v>
      </c>
      <c r="F43" s="54">
        <f>D43*E43</f>
        <v>0</v>
      </c>
    </row>
    <row r="44" spans="1:7" ht="12" customHeight="1" x14ac:dyDescent="0.2">
      <c r="A44" s="55"/>
      <c r="B44" s="1" t="s">
        <v>59</v>
      </c>
      <c r="C44" s="2"/>
      <c r="D44" s="3"/>
      <c r="E44" s="17"/>
      <c r="F44" s="56"/>
    </row>
    <row r="45" spans="1:7" s="20" customFormat="1" ht="12" customHeight="1" x14ac:dyDescent="0.2">
      <c r="A45" s="41">
        <v>19</v>
      </c>
      <c r="B45" s="26" t="s">
        <v>79</v>
      </c>
      <c r="C45" s="4" t="s">
        <v>5</v>
      </c>
      <c r="D45" s="29"/>
      <c r="E45" s="35">
        <v>500</v>
      </c>
      <c r="F45" s="54">
        <f>D45*E45</f>
        <v>0</v>
      </c>
      <c r="G45" s="18"/>
    </row>
    <row r="46" spans="1:7" s="20" customFormat="1" ht="12" customHeight="1" x14ac:dyDescent="0.2">
      <c r="A46" s="41">
        <v>20</v>
      </c>
      <c r="B46" s="26" t="s">
        <v>102</v>
      </c>
      <c r="C46" s="4" t="s">
        <v>5</v>
      </c>
      <c r="D46" s="29"/>
      <c r="E46" s="35">
        <v>200</v>
      </c>
      <c r="F46" s="54">
        <f>D46*E46</f>
        <v>0</v>
      </c>
      <c r="G46" s="18"/>
    </row>
    <row r="47" spans="1:7" ht="12" customHeight="1" thickBot="1" x14ac:dyDescent="0.25">
      <c r="A47" s="41">
        <v>21</v>
      </c>
      <c r="B47" s="23" t="s">
        <v>80</v>
      </c>
      <c r="C47" s="4" t="s">
        <v>5</v>
      </c>
      <c r="D47" s="29"/>
      <c r="E47" s="35">
        <v>100</v>
      </c>
      <c r="F47" s="54">
        <f>D47*E47</f>
        <v>0</v>
      </c>
    </row>
    <row r="48" spans="1:7" ht="35.25" thickTop="1" thickBot="1" x14ac:dyDescent="0.2">
      <c r="A48" s="28"/>
      <c r="B48" s="12" t="s">
        <v>11</v>
      </c>
      <c r="C48" s="13" t="s">
        <v>0</v>
      </c>
      <c r="D48" s="10" t="s">
        <v>1</v>
      </c>
      <c r="E48" s="83" t="s">
        <v>89</v>
      </c>
      <c r="F48" s="14" t="s">
        <v>24</v>
      </c>
    </row>
    <row r="49" spans="1:6" ht="12" customHeight="1" thickTop="1" x14ac:dyDescent="0.2">
      <c r="A49" s="48"/>
      <c r="B49" s="49" t="s">
        <v>22</v>
      </c>
      <c r="C49" s="65"/>
      <c r="D49" s="51"/>
      <c r="E49" s="52"/>
      <c r="F49" s="53"/>
    </row>
    <row r="50" spans="1:6" ht="12" customHeight="1" x14ac:dyDescent="0.2">
      <c r="A50" s="41">
        <v>22</v>
      </c>
      <c r="B50" s="26" t="s">
        <v>27</v>
      </c>
      <c r="C50" s="6" t="s">
        <v>2</v>
      </c>
      <c r="D50" s="29"/>
      <c r="E50" s="27">
        <v>1</v>
      </c>
      <c r="F50" s="54">
        <f t="shared" ref="F50:F56" si="0">D50*E50</f>
        <v>0</v>
      </c>
    </row>
    <row r="51" spans="1:6" ht="12" customHeight="1" x14ac:dyDescent="0.2">
      <c r="A51" s="41">
        <v>23</v>
      </c>
      <c r="B51" s="23" t="s">
        <v>23</v>
      </c>
      <c r="C51" s="4" t="s">
        <v>5</v>
      </c>
      <c r="D51" s="29"/>
      <c r="E51" s="27">
        <v>60</v>
      </c>
      <c r="F51" s="54">
        <f t="shared" si="0"/>
        <v>0</v>
      </c>
    </row>
    <row r="52" spans="1:6" ht="12" customHeight="1" x14ac:dyDescent="0.2">
      <c r="A52" s="41">
        <v>24</v>
      </c>
      <c r="B52" s="26" t="s">
        <v>26</v>
      </c>
      <c r="C52" s="6" t="s">
        <v>2</v>
      </c>
      <c r="D52" s="29"/>
      <c r="E52" s="27">
        <v>1</v>
      </c>
      <c r="F52" s="54">
        <f t="shared" si="0"/>
        <v>0</v>
      </c>
    </row>
    <row r="53" spans="1:6" ht="12" customHeight="1" x14ac:dyDescent="0.2">
      <c r="A53" s="41">
        <v>25</v>
      </c>
      <c r="B53" s="26" t="s">
        <v>21</v>
      </c>
      <c r="C53" s="4" t="s">
        <v>5</v>
      </c>
      <c r="D53" s="29"/>
      <c r="E53" s="27">
        <v>60</v>
      </c>
      <c r="F53" s="54">
        <f t="shared" si="0"/>
        <v>0</v>
      </c>
    </row>
    <row r="54" spans="1:6" ht="12" customHeight="1" x14ac:dyDescent="0.2">
      <c r="A54" s="41">
        <v>26</v>
      </c>
      <c r="B54" s="23" t="s">
        <v>90</v>
      </c>
      <c r="C54" s="4" t="s">
        <v>4</v>
      </c>
      <c r="D54" s="29"/>
      <c r="E54" s="27">
        <f>5*(1642+2042+2305+2283+2542+2112+2298+1819+2427+1681+2157+0)</f>
        <v>116540</v>
      </c>
      <c r="F54" s="54">
        <f t="shared" si="0"/>
        <v>0</v>
      </c>
    </row>
    <row r="55" spans="1:6" ht="12" customHeight="1" x14ac:dyDescent="0.2">
      <c r="A55" s="41">
        <v>27</v>
      </c>
      <c r="B55" s="23" t="s">
        <v>25</v>
      </c>
      <c r="C55" s="7" t="s">
        <v>2</v>
      </c>
      <c r="D55" s="29"/>
      <c r="E55" s="27">
        <v>800</v>
      </c>
      <c r="F55" s="54">
        <f t="shared" si="0"/>
        <v>0</v>
      </c>
    </row>
    <row r="56" spans="1:6" ht="12" customHeight="1" x14ac:dyDescent="0.2">
      <c r="A56" s="41">
        <v>28</v>
      </c>
      <c r="B56" s="23" t="s">
        <v>19</v>
      </c>
      <c r="C56" s="4" t="s">
        <v>5</v>
      </c>
      <c r="D56" s="29"/>
      <c r="E56" s="27">
        <f>60*800</f>
        <v>48000</v>
      </c>
      <c r="F56" s="54">
        <f t="shared" si="0"/>
        <v>0</v>
      </c>
    </row>
    <row r="57" spans="1:6" ht="12" customHeight="1" x14ac:dyDescent="0.2">
      <c r="A57" s="43"/>
      <c r="B57" s="1" t="s">
        <v>30</v>
      </c>
      <c r="C57" s="2"/>
      <c r="D57" s="3"/>
      <c r="E57" s="30"/>
      <c r="F57" s="56"/>
    </row>
    <row r="58" spans="1:6" ht="12" customHeight="1" x14ac:dyDescent="0.2">
      <c r="A58" s="41">
        <v>29</v>
      </c>
      <c r="B58" s="23" t="s">
        <v>28</v>
      </c>
      <c r="C58" s="4" t="s">
        <v>2</v>
      </c>
      <c r="D58" s="29"/>
      <c r="E58" s="27">
        <v>10</v>
      </c>
      <c r="F58" s="54">
        <f>D58*E58</f>
        <v>0</v>
      </c>
    </row>
    <row r="59" spans="1:6" ht="12" customHeight="1" thickBot="1" x14ac:dyDescent="0.25">
      <c r="A59" s="42">
        <v>30</v>
      </c>
      <c r="B59" s="66" t="s">
        <v>29</v>
      </c>
      <c r="C59" s="67" t="s">
        <v>5</v>
      </c>
      <c r="D59" s="47"/>
      <c r="E59" s="64">
        <f>60*10</f>
        <v>600</v>
      </c>
      <c r="F59" s="58">
        <f>D59*E59</f>
        <v>0</v>
      </c>
    </row>
    <row r="60" spans="1:6" thickTop="1" x14ac:dyDescent="0.15">
      <c r="A60" s="18"/>
      <c r="B60" s="18"/>
      <c r="C60" s="18"/>
      <c r="D60" s="18"/>
      <c r="E60" s="18"/>
      <c r="F60" s="18"/>
    </row>
    <row r="61" spans="1:6" ht="15" x14ac:dyDescent="0.2">
      <c r="B61" s="31" t="s">
        <v>74</v>
      </c>
      <c r="C61" s="32"/>
      <c r="D61" s="33"/>
      <c r="E61" s="33"/>
      <c r="F61" s="34">
        <f>SUM(F5:F59)</f>
        <v>0</v>
      </c>
    </row>
    <row r="63" spans="1:6" x14ac:dyDescent="0.2">
      <c r="B63" s="39"/>
    </row>
    <row r="64" spans="1:6" x14ac:dyDescent="0.2">
      <c r="B64" s="39" t="s">
        <v>32</v>
      </c>
    </row>
    <row r="65" spans="2:2" x14ac:dyDescent="0.2">
      <c r="B65" s="39" t="s">
        <v>76</v>
      </c>
    </row>
    <row r="66" spans="2:2" x14ac:dyDescent="0.2">
      <c r="B66" s="39" t="s">
        <v>77</v>
      </c>
    </row>
    <row r="67" spans="2:2" x14ac:dyDescent="0.2">
      <c r="B67" s="39" t="s">
        <v>78</v>
      </c>
    </row>
  </sheetData>
  <sheetProtection password="B44A" sheet="1" objects="1" scenarios="1" selectLockedCells="1"/>
  <mergeCells count="7">
    <mergeCell ref="B10:C10"/>
    <mergeCell ref="B3:C3"/>
    <mergeCell ref="B4:F4"/>
    <mergeCell ref="B8:F8"/>
    <mergeCell ref="B9:C9"/>
    <mergeCell ref="B5:C5"/>
    <mergeCell ref="B6:C6"/>
  </mergeCells>
  <phoneticPr fontId="0" type="noConversion"/>
  <pageMargins left="0.19685039370078741" right="0.19685039370078741" top="0.19685039370078741" bottom="0.19685039370078741" header="0.39370078740157483" footer="0.39370078740157483"/>
  <pageSetup paperSize="9" scale="76" fitToHeight="2" orientation="portrait" r:id="rId1"/>
  <headerFooter alignWithMargins="0"/>
  <ignoredErrors>
    <ignoredError sqref="F5:F6 F9 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2.75" x14ac:dyDescent="0.2"/>
  <cols>
    <col min="1" max="1" width="42.5" style="68" customWidth="1"/>
    <col min="2" max="2" width="13.33203125" style="68" bestFit="1" customWidth="1"/>
    <col min="3" max="3" width="13.33203125" style="68" customWidth="1"/>
    <col min="4" max="16384" width="9.33203125" style="68"/>
  </cols>
  <sheetData>
    <row r="1" spans="1:3" ht="26.1" customHeight="1" thickTop="1" thickBot="1" x14ac:dyDescent="0.25">
      <c r="A1" s="71" t="s">
        <v>91</v>
      </c>
      <c r="B1" s="72" t="s">
        <v>94</v>
      </c>
      <c r="C1" s="73" t="s">
        <v>73</v>
      </c>
    </row>
    <row r="2" spans="1:3" ht="13.5" thickTop="1" x14ac:dyDescent="0.2">
      <c r="A2" s="69" t="s">
        <v>60</v>
      </c>
      <c r="B2" s="75">
        <v>128279</v>
      </c>
      <c r="C2" s="76">
        <f>B2*5</f>
        <v>641395</v>
      </c>
    </row>
    <row r="3" spans="1:3" x14ac:dyDescent="0.2">
      <c r="A3" s="69" t="s">
        <v>61</v>
      </c>
      <c r="B3" s="75">
        <v>272648</v>
      </c>
      <c r="C3" s="76">
        <f t="shared" ref="C3:C14" si="0">B3*5</f>
        <v>1363240</v>
      </c>
    </row>
    <row r="4" spans="1:3" x14ac:dyDescent="0.2">
      <c r="A4" s="69" t="s">
        <v>62</v>
      </c>
      <c r="B4" s="75">
        <v>339059</v>
      </c>
      <c r="C4" s="76">
        <f t="shared" si="0"/>
        <v>1695295</v>
      </c>
    </row>
    <row r="5" spans="1:3" x14ac:dyDescent="0.2">
      <c r="A5" s="69" t="s">
        <v>63</v>
      </c>
      <c r="B5" s="75">
        <v>173740</v>
      </c>
      <c r="C5" s="76">
        <f t="shared" si="0"/>
        <v>868700</v>
      </c>
    </row>
    <row r="6" spans="1:3" x14ac:dyDescent="0.2">
      <c r="A6" s="69" t="s">
        <v>64</v>
      </c>
      <c r="B6" s="75">
        <v>11455</v>
      </c>
      <c r="C6" s="76">
        <f t="shared" si="0"/>
        <v>57275</v>
      </c>
    </row>
    <row r="7" spans="1:3" x14ac:dyDescent="0.2">
      <c r="A7" s="69" t="s">
        <v>65</v>
      </c>
      <c r="B7" s="75">
        <v>62250</v>
      </c>
      <c r="C7" s="76">
        <f t="shared" si="0"/>
        <v>311250</v>
      </c>
    </row>
    <row r="8" spans="1:3" x14ac:dyDescent="0.2">
      <c r="A8" s="69" t="s">
        <v>66</v>
      </c>
      <c r="B8" s="75">
        <v>1039</v>
      </c>
      <c r="C8" s="76">
        <f t="shared" si="0"/>
        <v>5195</v>
      </c>
    </row>
    <row r="9" spans="1:3" x14ac:dyDescent="0.2">
      <c r="A9" s="69" t="s">
        <v>67</v>
      </c>
      <c r="B9" s="75">
        <v>285546</v>
      </c>
      <c r="C9" s="76">
        <f t="shared" si="0"/>
        <v>1427730</v>
      </c>
    </row>
    <row r="10" spans="1:3" x14ac:dyDescent="0.2">
      <c r="A10" s="69" t="s">
        <v>68</v>
      </c>
      <c r="B10" s="75">
        <v>7022563</v>
      </c>
      <c r="C10" s="76">
        <f t="shared" si="0"/>
        <v>35112815</v>
      </c>
    </row>
    <row r="11" spans="1:3" x14ac:dyDescent="0.2">
      <c r="A11" s="69" t="s">
        <v>69</v>
      </c>
      <c r="B11" s="75">
        <v>10871</v>
      </c>
      <c r="C11" s="76">
        <f t="shared" si="0"/>
        <v>54355</v>
      </c>
    </row>
    <row r="12" spans="1:3" x14ac:dyDescent="0.2">
      <c r="A12" s="69" t="s">
        <v>70</v>
      </c>
      <c r="B12" s="75">
        <v>6596</v>
      </c>
      <c r="C12" s="76">
        <f t="shared" si="0"/>
        <v>32980</v>
      </c>
    </row>
    <row r="13" spans="1:3" x14ac:dyDescent="0.2">
      <c r="A13" s="69" t="s">
        <v>71</v>
      </c>
      <c r="B13" s="75">
        <v>10860</v>
      </c>
      <c r="C13" s="76">
        <f t="shared" si="0"/>
        <v>54300</v>
      </c>
    </row>
    <row r="14" spans="1:3" ht="13.5" thickBot="1" x14ac:dyDescent="0.25">
      <c r="A14" s="70" t="s">
        <v>72</v>
      </c>
      <c r="B14" s="77">
        <v>754308</v>
      </c>
      <c r="C14" s="78">
        <f t="shared" si="0"/>
        <v>3771540</v>
      </c>
    </row>
    <row r="15" spans="1:3" ht="13.5" thickTop="1" x14ac:dyDescent="0.2"/>
    <row r="16" spans="1:3" ht="13.5" thickBot="1" x14ac:dyDescent="0.25"/>
    <row r="17" spans="1:3" ht="24" thickTop="1" thickBot="1" x14ac:dyDescent="0.25">
      <c r="A17" s="71" t="s">
        <v>93</v>
      </c>
      <c r="B17" s="72" t="s">
        <v>94</v>
      </c>
      <c r="C17" s="73" t="s">
        <v>73</v>
      </c>
    </row>
    <row r="18" spans="1:3" ht="27" customHeight="1" thickTop="1" x14ac:dyDescent="0.2">
      <c r="A18" s="74" t="s">
        <v>85</v>
      </c>
      <c r="B18" s="79">
        <f>59212+5139</f>
        <v>64351</v>
      </c>
      <c r="C18" s="80">
        <f>B18*5</f>
        <v>321755</v>
      </c>
    </row>
    <row r="19" spans="1:3" ht="27" customHeight="1" thickBot="1" x14ac:dyDescent="0.25">
      <c r="A19" s="86" t="s">
        <v>103</v>
      </c>
      <c r="B19" s="81">
        <f>25691-5139</f>
        <v>20552</v>
      </c>
      <c r="C19" s="82">
        <f t="shared" ref="C19" si="1">B19*5</f>
        <v>102760</v>
      </c>
    </row>
    <row r="20" spans="1:3" ht="13.5" thickTop="1" x14ac:dyDescent="0.2"/>
    <row r="21" spans="1:3" x14ac:dyDescent="0.2">
      <c r="A21" s="99" t="s">
        <v>92</v>
      </c>
      <c r="B21" s="99"/>
      <c r="C21" s="99"/>
    </row>
    <row r="22" spans="1:3" x14ac:dyDescent="0.2">
      <c r="A22" s="68" t="s">
        <v>96</v>
      </c>
    </row>
    <row r="23" spans="1:3" x14ac:dyDescent="0.2">
      <c r="A23" s="68" t="s">
        <v>95</v>
      </c>
    </row>
  </sheetData>
  <mergeCells count="1">
    <mergeCell ref="A21:C21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tabulka</vt:lpstr>
      <vt:lpstr>Objemy služeb - tarify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 Lukáš</dc:creator>
  <cp:lastModifiedBy>Filip Burget</cp:lastModifiedBy>
  <cp:lastPrinted>2017-09-27T12:57:57Z</cp:lastPrinted>
  <dcterms:created xsi:type="dcterms:W3CDTF">2002-08-27T13:17:59Z</dcterms:created>
  <dcterms:modified xsi:type="dcterms:W3CDTF">2017-10-31T09:40:36Z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-1780602047</vt:i4>
  </property>
  <property fmtid="{D5CDD505-2E9C-101B-9397-08002B2CF9AE}" pid="3" name="_NewReviewCycle">
    <vt:lpwstr/>
  </property>
  <property fmtid="{D5CDD505-2E9C-101B-9397-08002B2CF9AE}" pid="4" name="_EmailSubject">
    <vt:lpwstr>OŘ mobilní telefkomunikační služby - odpovědi zadavatele</vt:lpwstr>
  </property>
  <property fmtid="{D5CDD505-2E9C-101B-9397-08002B2CF9AE}" pid="5" name="_AuthorEmail">
    <vt:lpwstr>Filip.Burget@cnb.cz</vt:lpwstr>
  </property>
  <property fmtid="{D5CDD505-2E9C-101B-9397-08002B2CF9AE}" pid="6" name="_AuthorEmailDisplayName">
    <vt:lpwstr>Burget Filip</vt:lpwstr>
  </property>
  <property fmtid="{D5CDD505-2E9C-101B-9397-08002B2CF9AE}" pid="7" name="_PreviousAdHocReviewCycleID">
    <vt:i4>853320199</vt:i4>
  </property>
</Properties>
</file>