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9320" windowHeight="11208"/>
  </bookViews>
  <sheets>
    <sheet name="Servis" sheetId="1" r:id="rId1"/>
  </sheets>
  <calcPr calcId="145621"/>
</workbook>
</file>

<file path=xl/calcChain.xml><?xml version="1.0" encoding="utf-8"?>
<calcChain xmlns="http://schemas.openxmlformats.org/spreadsheetml/2006/main">
  <c r="P34" i="1" l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33" i="1"/>
  <c r="P30" i="1"/>
  <c r="P28" i="1"/>
  <c r="P26" i="1"/>
  <c r="P24" i="1"/>
  <c r="P21" i="1"/>
  <c r="P20" i="1"/>
  <c r="P19" i="1"/>
  <c r="P18" i="1"/>
  <c r="P13" i="1"/>
  <c r="P11" i="1"/>
  <c r="P10" i="1"/>
  <c r="P9" i="1"/>
  <c r="P8" i="1"/>
  <c r="P6" i="1"/>
  <c r="P48" i="1" l="1"/>
  <c r="C49" i="1" s="1"/>
  <c r="I13" i="1"/>
  <c r="I21" i="1" l="1"/>
  <c r="I30" i="1"/>
  <c r="I28" i="1"/>
  <c r="I26" i="1"/>
  <c r="I24" i="1"/>
  <c r="I19" i="1"/>
  <c r="I20" i="1"/>
  <c r="I18" i="1"/>
  <c r="I9" i="1"/>
  <c r="I10" i="1"/>
  <c r="I11" i="1"/>
  <c r="I8" i="1"/>
  <c r="I6" i="1" l="1"/>
  <c r="E47" i="1" l="1"/>
  <c r="I47" i="1" s="1"/>
  <c r="E46" i="1"/>
  <c r="I46" i="1" s="1"/>
  <c r="E45" i="1"/>
  <c r="I45" i="1" s="1"/>
  <c r="E44" i="1"/>
  <c r="I44" i="1" s="1"/>
  <c r="E43" i="1"/>
  <c r="I43" i="1" s="1"/>
  <c r="E42" i="1"/>
  <c r="I42" i="1" s="1"/>
  <c r="E41" i="1"/>
  <c r="I41" i="1" s="1"/>
  <c r="E40" i="1"/>
  <c r="I40" i="1" s="1"/>
  <c r="E39" i="1"/>
  <c r="I39" i="1" s="1"/>
  <c r="E38" i="1"/>
  <c r="I38" i="1" s="1"/>
  <c r="E37" i="1"/>
  <c r="I37" i="1" s="1"/>
  <c r="E36" i="1"/>
  <c r="I36" i="1" s="1"/>
  <c r="E35" i="1"/>
  <c r="I35" i="1" s="1"/>
  <c r="E34" i="1"/>
  <c r="I34" i="1" s="1"/>
  <c r="E33" i="1"/>
  <c r="I33" i="1" s="1"/>
  <c r="I48" i="1" l="1"/>
</calcChain>
</file>

<file path=xl/sharedStrings.xml><?xml version="1.0" encoding="utf-8"?>
<sst xmlns="http://schemas.openxmlformats.org/spreadsheetml/2006/main" count="89" uniqueCount="88">
  <si>
    <t xml:space="preserve">Cena za 1 hodinu v Kč bez DPH  </t>
  </si>
  <si>
    <t>Celková cena za předpokládaný počet hodin v Kč bez DPH za 4 roky</t>
  </si>
  <si>
    <t>Doprava při opravách</t>
  </si>
  <si>
    <t>Cena za 1 výjezd k  opravě  v Kč bez DPH</t>
  </si>
  <si>
    <t>Opravy</t>
  </si>
  <si>
    <t xml:space="preserve">Cena za provedení 1 preventivní údržby  </t>
  </si>
  <si>
    <t xml:space="preserve">Výjezd technika/ů do pobočky Ostrava k provedení oprav </t>
  </si>
  <si>
    <t>Celková nabídková cena v Kč bez DPH</t>
  </si>
  <si>
    <t>Předpokládaný počet hodin za 4 roky *)</t>
  </si>
  <si>
    <t>Předpokládaný počet výjezdů k  opravám za 4 roky *)</t>
  </si>
  <si>
    <t xml:space="preserve">Výjezd technika/ů do pobočky Brno k provedení  oprav </t>
  </si>
  <si>
    <t>Příloha č. 2 ZD</t>
  </si>
  <si>
    <t>Podkladem pro nacenění jednotlivých položek v cenové tabulce jsou požadavky uvedené v návrhu smlouvy, který je přílohou zadávací dokumentace.</t>
  </si>
  <si>
    <t>Opravy 13 ks strojů LCC-20</t>
  </si>
  <si>
    <t xml:space="preserve">Výjezd technika/ů do pobočky Praha k provedení  oprav </t>
  </si>
  <si>
    <t xml:space="preserve">Výjezd technika/ů do pobočky Hradec Králové k provedení  oprav </t>
  </si>
  <si>
    <t>Doprava při preventivní údržbě</t>
  </si>
  <si>
    <t>Přestěhování stroje</t>
  </si>
  <si>
    <t>Odborné zabalení</t>
  </si>
  <si>
    <t>Kilometrovné</t>
  </si>
  <si>
    <t>Ztráta času na cestě</t>
  </si>
  <si>
    <t>Odborná instalace a zprovoznění</t>
  </si>
  <si>
    <t>Předpokládaný počet zabalení za 4 roky *)</t>
  </si>
  <si>
    <t>Cena za 1 zabalení v Kč bez DPH</t>
  </si>
  <si>
    <t>Celková cena za předpokládaný počet zabalení v Kč bez DPH za 4 roky</t>
  </si>
  <si>
    <t>Předpokládaný počet km za 4 roky *)</t>
  </si>
  <si>
    <t>Cena za 1 km v Kč bez DPH</t>
  </si>
  <si>
    <t>Celková cena za předpokládaný počet km v Kč bez DPH za 4 roky</t>
  </si>
  <si>
    <t>Předpokládaný počet hod za 4 roky *)</t>
  </si>
  <si>
    <t>Celková cena za předpokládaný počet hod v Kč bez DPH za 4 roky</t>
  </si>
  <si>
    <t>Předpokládaný počet instalací a zprovoznění za 4 roky *)</t>
  </si>
  <si>
    <t>Celková cena za předpokládaný počet instalací a zprovoznění v Kč bez DPH za 4 roky</t>
  </si>
  <si>
    <t>Vybrané náhradní díly</t>
  </si>
  <si>
    <t>Název náhradního dílu</t>
  </si>
  <si>
    <t>Výrobní číslo Laurel</t>
  </si>
  <si>
    <t>Celková cena za předpokládaný počet ks v Kč bez DPH za 4 roky</t>
  </si>
  <si>
    <t>Gate Gear</t>
  </si>
  <si>
    <t>Solenoid Gear</t>
  </si>
  <si>
    <t>Damper</t>
  </si>
  <si>
    <t>Image Timing Cable Ass'y -AT-</t>
  </si>
  <si>
    <t>Gate Timing Cable Ass'y</t>
  </si>
  <si>
    <t>Coin Sensor A Ass'y</t>
  </si>
  <si>
    <t>Coin Sensor B Ass'y</t>
  </si>
  <si>
    <t>Guide C/Führungsklotz LCC-20</t>
  </si>
  <si>
    <t>Block C Ass'y</t>
  </si>
  <si>
    <t>Gate Solenoid Cable Ass'y LCC-20</t>
  </si>
  <si>
    <t>Holder/Halter LCC-20</t>
  </si>
  <si>
    <t>Reject Count Cable Ass'y LCC-20</t>
  </si>
  <si>
    <t>Image Prosessor PCB Ass'y -AT-</t>
  </si>
  <si>
    <t>LC PCB Ass'y</t>
  </si>
  <si>
    <t>Relay PCB Ass'y</t>
  </si>
  <si>
    <t>1HX00410400</t>
  </si>
  <si>
    <t>1HX00410500</t>
  </si>
  <si>
    <t>1HX00410600</t>
  </si>
  <si>
    <t>1HX00E42100</t>
  </si>
  <si>
    <t>1HX00E40300</t>
  </si>
  <si>
    <t>1HX00E01000</t>
  </si>
  <si>
    <t>1HX00E81100</t>
  </si>
  <si>
    <t>1HX00401700</t>
  </si>
  <si>
    <t>1HX00M40100H</t>
  </si>
  <si>
    <t>1HX00E41100</t>
  </si>
  <si>
    <t>1HX00610301</t>
  </si>
  <si>
    <t>1HX00E40200</t>
  </si>
  <si>
    <t>3JD00-E10100</t>
  </si>
  <si>
    <t>1HX00E00300</t>
  </si>
  <si>
    <t>1HX00E00400</t>
  </si>
  <si>
    <t>Předpokládaná spotřeba ks za 4 roky *)</t>
  </si>
  <si>
    <r>
      <t>*)</t>
    </r>
    <r>
      <rPr>
        <u/>
        <sz val="10"/>
        <rFont val="Arial"/>
        <family val="2"/>
        <charset val="238"/>
      </rPr>
      <t xml:space="preserve"> Poskytování oprav, předpokládaný počet výjezdů k opravám, přestěhování a spotřeba vybraných náhradních dílů:</t>
    </r>
    <r>
      <rPr>
        <sz val="10"/>
        <rFont val="Arial"/>
        <family val="2"/>
        <charset val="238"/>
      </rPr>
      <t xml:space="preserve"> Předpokládaný počet hodin oprav, předpokládaný počet výjezdů k opravám, přestěhování stroje a spotřeba vybraných náhradních dílů jsou v souladu se zákonem č. 134/2016 Sb. o zadávání veřejných zakázek, ve znění pozdějších předpisů, stanoveny za období 4 roků  a jsou uvedeny pouze za účelem porovnání nabídek. Zadavatel si vyhrazuje právo uvedené množství čerpat dle svých reálných potřeb, tj. přečerpat, nedočerpat či vůbec nečerpat; skutečný počet se tak může od předpokládaného počtu lišit.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</si>
  <si>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CENOVÁ TABULKA - Servis 13 strojů LCC-20</t>
  </si>
  <si>
    <t>Devizový kurz CZK/EUR**</t>
  </si>
  <si>
    <t>**</t>
  </si>
  <si>
    <t>**) Hodnota devizového kurzu CZK/EUR vyhlášeného ke dni zahájení zadávacího řízení za účelem hodnocení nabídek.</t>
  </si>
  <si>
    <t>Cena za 1 ks v EUR bez DPH/</t>
  </si>
  <si>
    <t>Počet preventivních údržeb za 4 roky celkem</t>
  </si>
  <si>
    <t>Preventivní údržba strojů LCC-20 v pobočce Praha - 240</t>
  </si>
  <si>
    <t>Preventivní údržba strojů LCC-20 v pobočce Brno - 192</t>
  </si>
  <si>
    <t>Preventivní údržba strojů LCC-20 v pobočce Hradec Králové - 96</t>
  </si>
  <si>
    <t>Preventivní údržba strojů LCC-20 v pobočce Ostrava - 96</t>
  </si>
  <si>
    <t xml:space="preserve">Předpokládaný počet výjezdů k  preventivním údržbám za 4 roky </t>
  </si>
  <si>
    <t>Cena za 1 výjezd k preventivní údržbě v Kč bez DPH</t>
  </si>
  <si>
    <t xml:space="preserve">Výjezd technika/ů do pobočky Praha k provedení  preventivní údržby </t>
  </si>
  <si>
    <t>Výjezd technika/ů do pobočky Brno k provedení  preventivní údržby</t>
  </si>
  <si>
    <t>Výjezd technika/ů do pobočky Hradec Králové k provedení  preventivní údržby</t>
  </si>
  <si>
    <t xml:space="preserve">Výjezd technika/ů do pobočky Ostrava k provedení preventivní údržby </t>
  </si>
  <si>
    <t>Celková cena za předpokládaný počet výjezdů k opravám v Kč bez DPH za 4 roky</t>
  </si>
  <si>
    <t>Počty preventivních údržeb 13 ks strojů LCC-20 v jednotlivých pobočkách</t>
  </si>
  <si>
    <t>Celková cena za provedení preventivních údržeb v Kč bez DPH za 4 roky</t>
  </si>
  <si>
    <t>Celková cena za za předpokládaný počet výjezdů k preventivním údržbám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</si>
</sst>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rgb="FFFF000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/>
    <xf numFmtId="0" fontId="1" fillId="0" borderId="0" xfId="0" applyFont="1" applyProtection="1"/>
    <xf numFmtId="3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3" fontId="3" fillId="2" borderId="12" xfId="0" applyNumberFormat="1" applyFont="1" applyFill="1" applyBorder="1" applyAlignment="1" applyProtection="1">
      <alignment horizontal="center"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</xf>
    <xf numFmtId="3" fontId="3" fillId="2" borderId="24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0" fillId="0" borderId="7" xfId="0" applyNumberFormat="1" applyFont="1" applyBorder="1" applyAlignment="1" applyProtection="1">
      <alignment horizontal="center" vertical="center"/>
    </xf>
    <xf numFmtId="4" fontId="0" fillId="0" borderId="8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wrapText="1"/>
    </xf>
    <xf numFmtId="4" fontId="0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4" fontId="9" fillId="4" borderId="6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Protection="1"/>
    <xf numFmtId="3" fontId="8" fillId="0" borderId="0" xfId="0" applyNumberFormat="1" applyFont="1" applyProtection="1">
      <protection hidden="1"/>
    </xf>
    <xf numFmtId="0" fontId="8" fillId="0" borderId="0" xfId="0" applyFont="1" applyProtection="1"/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4" fontId="0" fillId="0" borderId="10" xfId="0" applyNumberFormat="1" applyFont="1" applyBorder="1" applyAlignment="1" applyProtection="1">
      <alignment horizontal="center" vertical="center"/>
    </xf>
    <xf numFmtId="3" fontId="0" fillId="4" borderId="25" xfId="0" applyNumberFormat="1" applyFont="1" applyFill="1" applyBorder="1" applyAlignment="1" applyProtection="1">
      <alignment horizontal="center" vertical="center"/>
    </xf>
    <xf numFmtId="3" fontId="0" fillId="4" borderId="26" xfId="0" applyNumberFormat="1" applyFont="1" applyFill="1" applyBorder="1" applyAlignment="1" applyProtection="1">
      <alignment horizontal="center" vertical="center"/>
    </xf>
    <xf numFmtId="3" fontId="0" fillId="4" borderId="9" xfId="0" applyNumberFormat="1" applyFont="1" applyFill="1" applyBorder="1" applyAlignment="1" applyProtection="1">
      <alignment horizontal="center" vertical="center"/>
    </xf>
    <xf numFmtId="4" fontId="0" fillId="0" borderId="31" xfId="0" applyNumberFormat="1" applyFont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1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7" fillId="0" borderId="11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6" fillId="0" borderId="2" xfId="0" applyFont="1" applyBorder="1" applyAlignment="1" applyProtection="1"/>
    <xf numFmtId="0" fontId="6" fillId="0" borderId="3" xfId="0" applyFont="1" applyBorder="1" applyAlignment="1" applyProtection="1"/>
    <xf numFmtId="4" fontId="5" fillId="2" borderId="23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0" fillId="3" borderId="3" xfId="0" applyNumberFormat="1" applyFont="1" applyFill="1" applyBorder="1" applyAlignment="1" applyProtection="1">
      <alignment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20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4" fontId="0" fillId="4" borderId="22" xfId="0" applyNumberFormat="1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wrapText="1"/>
    </xf>
    <xf numFmtId="0" fontId="0" fillId="0" borderId="19" xfId="0" applyFont="1" applyBorder="1" applyAlignment="1" applyProtection="1">
      <alignment wrapText="1"/>
    </xf>
    <xf numFmtId="0" fontId="0" fillId="0" borderId="21" xfId="0" applyFont="1" applyBorder="1" applyAlignment="1" applyProtection="1">
      <alignment horizontal="center"/>
    </xf>
    <xf numFmtId="4" fontId="0" fillId="3" borderId="23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3" xfId="0" applyNumberFormat="1" applyFont="1" applyFill="1" applyBorder="1" applyAlignment="1" applyProtection="1">
      <alignment horizontal="center" vertical="center"/>
      <protection locked="0"/>
    </xf>
    <xf numFmtId="4" fontId="0" fillId="3" borderId="27" xfId="0" applyNumberFormat="1" applyFont="1" applyFill="1" applyBorder="1" applyAlignment="1" applyProtection="1">
      <alignment horizontal="center" vertical="center"/>
      <protection locked="0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28" xfId="0" applyNumberFormat="1" applyFont="1" applyFill="1" applyBorder="1" applyAlignment="1" applyProtection="1">
      <alignment horizontal="center" vertical="center"/>
      <protection locked="0"/>
    </xf>
    <xf numFmtId="4" fontId="0" fillId="3" borderId="29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24" xfId="0" applyNumberFormat="1" applyFont="1" applyFill="1" applyBorder="1" applyAlignment="1" applyProtection="1">
      <alignment horizontal="center" vertical="center"/>
      <protection locked="0"/>
    </xf>
    <xf numFmtId="4" fontId="0" fillId="3" borderId="22" xfId="0" applyNumberFormat="1" applyFont="1" applyFill="1" applyBorder="1" applyAlignment="1" applyProtection="1">
      <alignment horizontal="center" vertical="center"/>
      <protection locked="0"/>
    </xf>
    <xf numFmtId="4" fontId="0" fillId="3" borderId="30" xfId="0" applyNumberFormat="1" applyFont="1" applyFill="1" applyBorder="1" applyAlignment="1" applyProtection="1">
      <alignment horizontal="center" vertical="center"/>
      <protection locked="0"/>
    </xf>
    <xf numFmtId="4" fontId="0" fillId="3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85" zoomScaleNormal="85" workbookViewId="0">
      <selection activeCell="T11" sqref="T11"/>
    </sheetView>
  </sheetViews>
  <sheetFormatPr defaultColWidth="8.88671875" defaultRowHeight="14.4" x14ac:dyDescent="0.3"/>
  <cols>
    <col min="1" max="1" width="0.109375" style="1" customWidth="1"/>
    <col min="2" max="2" width="8.88671875" style="1" hidden="1" customWidth="1"/>
    <col min="3" max="3" width="20.6640625" style="1" customWidth="1"/>
    <col min="4" max="4" width="29.5546875" style="1" customWidth="1"/>
    <col min="5" max="6" width="33.88671875" style="1" customWidth="1"/>
    <col min="7" max="7" width="39.33203125" style="1" customWidth="1"/>
    <col min="8" max="8" width="0.109375" style="1" customWidth="1"/>
    <col min="9" max="9" width="34.109375" style="1" customWidth="1"/>
    <col min="10" max="15" width="8.88671875" style="1" hidden="1" customWidth="1"/>
    <col min="16" max="16" width="11.5546875" style="1" customWidth="1"/>
    <col min="17" max="16384" width="8.88671875" style="1"/>
  </cols>
  <sheetData>
    <row r="1" spans="3:16" x14ac:dyDescent="0.3">
      <c r="I1" s="4" t="s">
        <v>11</v>
      </c>
    </row>
    <row r="2" spans="3:16" ht="11.4" customHeight="1" thickBot="1" x14ac:dyDescent="0.3"/>
    <row r="3" spans="3:16" ht="7.95" hidden="1" customHeight="1" thickBot="1" x14ac:dyDescent="0.3"/>
    <row r="4" spans="3:16" ht="28.2" customHeight="1" thickBot="1" x14ac:dyDescent="0.45">
      <c r="C4" s="48" t="s">
        <v>68</v>
      </c>
      <c r="D4" s="49"/>
      <c r="E4" s="49"/>
      <c r="F4" s="49"/>
      <c r="G4" s="49"/>
      <c r="H4" s="49"/>
      <c r="I4" s="50"/>
    </row>
    <row r="5" spans="3:16" ht="40.950000000000003" customHeight="1" thickBot="1" x14ac:dyDescent="0.35">
      <c r="C5" s="43" t="s">
        <v>13</v>
      </c>
      <c r="D5" s="39"/>
      <c r="E5" s="8" t="s">
        <v>8</v>
      </c>
      <c r="F5" s="37" t="s">
        <v>0</v>
      </c>
      <c r="G5" s="38"/>
      <c r="H5" s="39"/>
      <c r="I5" s="9" t="s">
        <v>1</v>
      </c>
    </row>
    <row r="6" spans="3:16" ht="23.4" customHeight="1" thickBot="1" x14ac:dyDescent="0.3">
      <c r="C6" s="56" t="s">
        <v>4</v>
      </c>
      <c r="D6" s="57"/>
      <c r="E6" s="10">
        <v>728</v>
      </c>
      <c r="F6" s="71"/>
      <c r="G6" s="72"/>
      <c r="H6" s="73"/>
      <c r="I6" s="11">
        <f>E6*F6</f>
        <v>0</v>
      </c>
      <c r="P6" s="21">
        <f>IF((TRUNC(F6,2)-F6)=0,0,1)</f>
        <v>0</v>
      </c>
    </row>
    <row r="7" spans="3:16" ht="86.25" customHeight="1" thickBot="1" x14ac:dyDescent="0.35">
      <c r="C7" s="43" t="s">
        <v>2</v>
      </c>
      <c r="D7" s="39"/>
      <c r="E7" s="12" t="s">
        <v>9</v>
      </c>
      <c r="F7" s="37" t="s">
        <v>3</v>
      </c>
      <c r="G7" s="38"/>
      <c r="H7" s="39"/>
      <c r="I7" s="13" t="s">
        <v>84</v>
      </c>
      <c r="P7" s="22"/>
    </row>
    <row r="8" spans="3:16" ht="33" customHeight="1" thickBot="1" x14ac:dyDescent="0.35">
      <c r="C8" s="41" t="s">
        <v>14</v>
      </c>
      <c r="D8" s="42"/>
      <c r="E8" s="3">
        <v>280</v>
      </c>
      <c r="F8" s="71"/>
      <c r="G8" s="72"/>
      <c r="H8" s="73"/>
      <c r="I8" s="27">
        <f>E8*F8</f>
        <v>0</v>
      </c>
      <c r="P8" s="21">
        <f>IF((TRUNC(F8,2)-F8)=0,0,1)</f>
        <v>0</v>
      </c>
    </row>
    <row r="9" spans="3:16" ht="33" customHeight="1" thickBot="1" x14ac:dyDescent="0.35">
      <c r="C9" s="41" t="s">
        <v>10</v>
      </c>
      <c r="D9" s="42"/>
      <c r="E9" s="3">
        <v>224</v>
      </c>
      <c r="F9" s="71"/>
      <c r="G9" s="72"/>
      <c r="H9" s="73"/>
      <c r="I9" s="27">
        <f t="shared" ref="I9:I11" si="0">E9*F9</f>
        <v>0</v>
      </c>
      <c r="P9" s="21">
        <f>IF((TRUNC(F9,2)-F9)=0,0,1)</f>
        <v>0</v>
      </c>
    </row>
    <row r="10" spans="3:16" ht="33" customHeight="1" thickBot="1" x14ac:dyDescent="0.35">
      <c r="C10" s="41" t="s">
        <v>15</v>
      </c>
      <c r="D10" s="42"/>
      <c r="E10" s="3">
        <v>112</v>
      </c>
      <c r="F10" s="71"/>
      <c r="G10" s="72"/>
      <c r="H10" s="73"/>
      <c r="I10" s="27">
        <f t="shared" si="0"/>
        <v>0</v>
      </c>
      <c r="P10" s="21">
        <f>IF((TRUNC(F10,2)-F10)=0,0,1)</f>
        <v>0</v>
      </c>
    </row>
    <row r="11" spans="3:16" ht="33" customHeight="1" thickBot="1" x14ac:dyDescent="0.35">
      <c r="C11" s="41" t="s">
        <v>6</v>
      </c>
      <c r="D11" s="42"/>
      <c r="E11" s="3">
        <v>112</v>
      </c>
      <c r="F11" s="71"/>
      <c r="G11" s="72"/>
      <c r="H11" s="61"/>
      <c r="I11" s="27">
        <f t="shared" si="0"/>
        <v>0</v>
      </c>
      <c r="P11" s="21">
        <f>IF((TRUNC(F11,2)-F11)=0,0,1)</f>
        <v>0</v>
      </c>
    </row>
    <row r="12" spans="3:16" ht="70.2" customHeight="1" thickBot="1" x14ac:dyDescent="0.35">
      <c r="C12" s="43" t="s">
        <v>85</v>
      </c>
      <c r="D12" s="39"/>
      <c r="E12" s="8" t="s">
        <v>73</v>
      </c>
      <c r="F12" s="58" t="s">
        <v>5</v>
      </c>
      <c r="G12" s="59"/>
      <c r="H12" s="60"/>
      <c r="I12" s="14" t="s">
        <v>86</v>
      </c>
      <c r="P12" s="22"/>
    </row>
    <row r="13" spans="3:16" ht="31.2" customHeight="1" thickBot="1" x14ac:dyDescent="0.35">
      <c r="C13" s="51" t="s">
        <v>74</v>
      </c>
      <c r="D13" s="52"/>
      <c r="E13" s="28">
        <v>624</v>
      </c>
      <c r="F13" s="74"/>
      <c r="G13" s="75"/>
      <c r="H13" s="76"/>
      <c r="I13" s="31">
        <f>E13*F13</f>
        <v>0</v>
      </c>
      <c r="P13" s="21">
        <f>IF((TRUNC(F13,2)-F13)=0,0,1)</f>
        <v>0</v>
      </c>
    </row>
    <row r="14" spans="3:16" ht="31.2" customHeight="1" thickBot="1" x14ac:dyDescent="0.35">
      <c r="C14" s="51" t="s">
        <v>75</v>
      </c>
      <c r="D14" s="52"/>
      <c r="E14" s="29"/>
      <c r="F14" s="77"/>
      <c r="G14" s="78"/>
      <c r="H14" s="79"/>
      <c r="I14" s="32"/>
      <c r="P14" s="22"/>
    </row>
    <row r="15" spans="3:16" ht="31.2" customHeight="1" thickBot="1" x14ac:dyDescent="0.35">
      <c r="C15" s="51" t="s">
        <v>76</v>
      </c>
      <c r="D15" s="52"/>
      <c r="E15" s="29"/>
      <c r="F15" s="77"/>
      <c r="G15" s="78"/>
      <c r="H15" s="79"/>
      <c r="I15" s="32"/>
      <c r="P15" s="22"/>
    </row>
    <row r="16" spans="3:16" ht="31.2" customHeight="1" thickBot="1" x14ac:dyDescent="0.35">
      <c r="C16" s="51" t="s">
        <v>77</v>
      </c>
      <c r="D16" s="52"/>
      <c r="E16" s="30"/>
      <c r="F16" s="80"/>
      <c r="G16" s="81"/>
      <c r="H16" s="82"/>
      <c r="I16" s="33"/>
      <c r="P16" s="22"/>
    </row>
    <row r="17" spans="3:16" ht="42" thickBot="1" x14ac:dyDescent="0.35">
      <c r="C17" s="43" t="s">
        <v>16</v>
      </c>
      <c r="D17" s="39"/>
      <c r="E17" s="12" t="s">
        <v>78</v>
      </c>
      <c r="F17" s="37" t="s">
        <v>79</v>
      </c>
      <c r="G17" s="38"/>
      <c r="H17" s="39"/>
      <c r="I17" s="13" t="s">
        <v>87</v>
      </c>
      <c r="P17" s="22"/>
    </row>
    <row r="18" spans="3:16" ht="31.2" customHeight="1" thickBot="1" x14ac:dyDescent="0.35">
      <c r="C18" s="41" t="s">
        <v>80</v>
      </c>
      <c r="D18" s="42"/>
      <c r="E18" s="3">
        <v>240</v>
      </c>
      <c r="F18" s="71"/>
      <c r="G18" s="72"/>
      <c r="H18" s="73"/>
      <c r="I18" s="27">
        <f>E18*F18</f>
        <v>0</v>
      </c>
      <c r="P18" s="21">
        <f>IF((TRUNC(F18,2)-F18)=0,0,1)</f>
        <v>0</v>
      </c>
    </row>
    <row r="19" spans="3:16" ht="31.2" customHeight="1" thickBot="1" x14ac:dyDescent="0.35">
      <c r="C19" s="41" t="s">
        <v>81</v>
      </c>
      <c r="D19" s="42"/>
      <c r="E19" s="3">
        <v>192</v>
      </c>
      <c r="F19" s="71"/>
      <c r="G19" s="72"/>
      <c r="H19" s="73"/>
      <c r="I19" s="27">
        <f t="shared" ref="I19:I21" si="1">E19*F19</f>
        <v>0</v>
      </c>
      <c r="P19" s="21">
        <f>IF((TRUNC(F19,2)-F19)=0,0,1)</f>
        <v>0</v>
      </c>
    </row>
    <row r="20" spans="3:16" ht="31.2" customHeight="1" thickBot="1" x14ac:dyDescent="0.35">
      <c r="C20" s="41" t="s">
        <v>82</v>
      </c>
      <c r="D20" s="42"/>
      <c r="E20" s="3">
        <v>96</v>
      </c>
      <c r="F20" s="71"/>
      <c r="G20" s="72"/>
      <c r="H20" s="73"/>
      <c r="I20" s="27">
        <f t="shared" si="1"/>
        <v>0</v>
      </c>
      <c r="P20" s="21">
        <f>IF((TRUNC(F20,2)-F20)=0,0,1)</f>
        <v>0</v>
      </c>
    </row>
    <row r="21" spans="3:16" ht="31.2" customHeight="1" thickBot="1" x14ac:dyDescent="0.35">
      <c r="C21" s="41" t="s">
        <v>83</v>
      </c>
      <c r="D21" s="42"/>
      <c r="E21" s="3">
        <v>96</v>
      </c>
      <c r="F21" s="71"/>
      <c r="G21" s="72"/>
      <c r="H21" s="73"/>
      <c r="I21" s="27">
        <f t="shared" si="1"/>
        <v>0</v>
      </c>
      <c r="P21" s="21">
        <f>IF((TRUNC(F21,2)-F21)=0,0,1)</f>
        <v>0</v>
      </c>
    </row>
    <row r="22" spans="3:16" ht="31.2" customHeight="1" thickBot="1" x14ac:dyDescent="0.35">
      <c r="C22" s="43" t="s">
        <v>17</v>
      </c>
      <c r="D22" s="38"/>
      <c r="E22" s="38"/>
      <c r="F22" s="38"/>
      <c r="G22" s="38"/>
      <c r="H22" s="38"/>
      <c r="I22" s="44"/>
      <c r="P22" s="22"/>
    </row>
    <row r="23" spans="3:16" ht="28.2" thickBot="1" x14ac:dyDescent="0.35">
      <c r="C23" s="24"/>
      <c r="D23" s="23"/>
      <c r="E23" s="8" t="s">
        <v>22</v>
      </c>
      <c r="F23" s="37" t="s">
        <v>23</v>
      </c>
      <c r="G23" s="38"/>
      <c r="H23" s="39"/>
      <c r="I23" s="9" t="s">
        <v>24</v>
      </c>
      <c r="P23" s="22"/>
    </row>
    <row r="24" spans="3:16" ht="31.2" customHeight="1" thickBot="1" x14ac:dyDescent="0.35">
      <c r="C24" s="41" t="s">
        <v>18</v>
      </c>
      <c r="D24" s="42"/>
      <c r="E24" s="3">
        <v>2</v>
      </c>
      <c r="F24" s="71"/>
      <c r="G24" s="72"/>
      <c r="H24" s="73"/>
      <c r="I24" s="27">
        <f>E24*F24</f>
        <v>0</v>
      </c>
      <c r="P24" s="21">
        <f>IF((TRUNC(F24,2)-F24)=0,0,1)</f>
        <v>0</v>
      </c>
    </row>
    <row r="25" spans="3:16" ht="31.2" customHeight="1" thickBot="1" x14ac:dyDescent="0.35">
      <c r="C25" s="24"/>
      <c r="D25" s="23"/>
      <c r="E25" s="8" t="s">
        <v>25</v>
      </c>
      <c r="F25" s="37" t="s">
        <v>26</v>
      </c>
      <c r="G25" s="38"/>
      <c r="H25" s="39"/>
      <c r="I25" s="9" t="s">
        <v>27</v>
      </c>
      <c r="P25" s="22"/>
    </row>
    <row r="26" spans="3:16" ht="31.2" customHeight="1" thickBot="1" x14ac:dyDescent="0.35">
      <c r="C26" s="41" t="s">
        <v>19</v>
      </c>
      <c r="D26" s="42"/>
      <c r="E26" s="3">
        <v>300</v>
      </c>
      <c r="F26" s="71"/>
      <c r="G26" s="72"/>
      <c r="H26" s="73"/>
      <c r="I26" s="27">
        <f>E26*F26</f>
        <v>0</v>
      </c>
      <c r="P26" s="21">
        <f>IF((TRUNC(F26,2)-F26)=0,0,1)</f>
        <v>0</v>
      </c>
    </row>
    <row r="27" spans="3:16" ht="28.2" thickBot="1" x14ac:dyDescent="0.35">
      <c r="C27" s="24"/>
      <c r="D27" s="23"/>
      <c r="E27" s="8" t="s">
        <v>28</v>
      </c>
      <c r="F27" s="37"/>
      <c r="G27" s="38"/>
      <c r="H27" s="39"/>
      <c r="I27" s="9" t="s">
        <v>29</v>
      </c>
      <c r="P27" s="22"/>
    </row>
    <row r="28" spans="3:16" ht="31.2" customHeight="1" thickBot="1" x14ac:dyDescent="0.35">
      <c r="C28" s="41" t="s">
        <v>20</v>
      </c>
      <c r="D28" s="42"/>
      <c r="E28" s="3">
        <v>4</v>
      </c>
      <c r="F28" s="71"/>
      <c r="G28" s="72"/>
      <c r="H28" s="73"/>
      <c r="I28" s="27">
        <f>E28*F28</f>
        <v>0</v>
      </c>
      <c r="P28" s="21">
        <f>IF((TRUNC(F28,2)-F28)=0,0,1)</f>
        <v>0</v>
      </c>
    </row>
    <row r="29" spans="3:16" ht="42" thickBot="1" x14ac:dyDescent="0.35">
      <c r="C29" s="24"/>
      <c r="D29" s="23"/>
      <c r="E29" s="8" t="s">
        <v>30</v>
      </c>
      <c r="F29" s="37"/>
      <c r="G29" s="38"/>
      <c r="H29" s="39"/>
      <c r="I29" s="9" t="s">
        <v>31</v>
      </c>
      <c r="P29" s="22"/>
    </row>
    <row r="30" spans="3:16" ht="31.2" customHeight="1" thickBot="1" x14ac:dyDescent="0.35">
      <c r="C30" s="41" t="s">
        <v>21</v>
      </c>
      <c r="D30" s="42"/>
      <c r="E30" s="3">
        <v>2</v>
      </c>
      <c r="F30" s="71"/>
      <c r="G30" s="72"/>
      <c r="H30" s="73"/>
      <c r="I30" s="27">
        <f>E30*F30</f>
        <v>0</v>
      </c>
      <c r="P30" s="21">
        <f>IF((TRUNC(F30,2)-F30)=0,0,1)</f>
        <v>0</v>
      </c>
    </row>
    <row r="31" spans="3:16" ht="31.2" customHeight="1" thickBot="1" x14ac:dyDescent="0.35">
      <c r="C31" s="45" t="s">
        <v>32</v>
      </c>
      <c r="D31" s="46"/>
      <c r="E31" s="38"/>
      <c r="F31" s="38"/>
      <c r="G31" s="38"/>
      <c r="H31" s="38"/>
      <c r="I31" s="44"/>
      <c r="P31" s="22"/>
    </row>
    <row r="32" spans="3:16" ht="30.75" customHeight="1" thickBot="1" x14ac:dyDescent="0.35">
      <c r="C32" s="15" t="s">
        <v>33</v>
      </c>
      <c r="D32" s="15" t="s">
        <v>34</v>
      </c>
      <c r="E32" s="5" t="s">
        <v>66</v>
      </c>
      <c r="F32" s="7" t="s">
        <v>69</v>
      </c>
      <c r="G32" s="62" t="s">
        <v>72</v>
      </c>
      <c r="H32" s="63" t="s">
        <v>69</v>
      </c>
      <c r="I32" s="6" t="s">
        <v>35</v>
      </c>
      <c r="P32" s="22"/>
    </row>
    <row r="33" spans="3:16" ht="31.2" customHeight="1" thickTop="1" thickBot="1" x14ac:dyDescent="0.35">
      <c r="C33" s="64" t="s">
        <v>36</v>
      </c>
      <c r="D33" s="65" t="s">
        <v>51</v>
      </c>
      <c r="E33" s="65">
        <f>4*12</f>
        <v>48</v>
      </c>
      <c r="F33" s="66">
        <v>26.33</v>
      </c>
      <c r="G33" s="16"/>
      <c r="H33" s="67">
        <v>26.33</v>
      </c>
      <c r="I33" s="27">
        <f>(E33*G33)*F33</f>
        <v>0</v>
      </c>
      <c r="P33" s="21">
        <f>IF((TRUNC(F33,2)-F33)=0,0,1)</f>
        <v>0</v>
      </c>
    </row>
    <row r="34" spans="3:16" ht="31.2" customHeight="1" thickBot="1" x14ac:dyDescent="0.35">
      <c r="C34" s="68" t="s">
        <v>37</v>
      </c>
      <c r="D34" s="66" t="s">
        <v>52</v>
      </c>
      <c r="E34" s="66">
        <f>4*10</f>
        <v>40</v>
      </c>
      <c r="F34" s="66">
        <v>26.33</v>
      </c>
      <c r="G34" s="16"/>
      <c r="H34" s="67">
        <v>26.33</v>
      </c>
      <c r="I34" s="27">
        <f t="shared" ref="I34:I47" si="2">(E34*G34)*F34</f>
        <v>0</v>
      </c>
      <c r="P34" s="21">
        <f t="shared" ref="P34:P47" si="3">IF((TRUNC(N34,2)-N34)=0,0,1)</f>
        <v>0</v>
      </c>
    </row>
    <row r="35" spans="3:16" ht="31.2" customHeight="1" thickBot="1" x14ac:dyDescent="0.35">
      <c r="C35" s="68" t="s">
        <v>38</v>
      </c>
      <c r="D35" s="66" t="s">
        <v>53</v>
      </c>
      <c r="E35" s="66">
        <f>5*4</f>
        <v>20</v>
      </c>
      <c r="F35" s="66">
        <v>26.33</v>
      </c>
      <c r="G35" s="16"/>
      <c r="H35" s="67">
        <v>26.33</v>
      </c>
      <c r="I35" s="27">
        <f t="shared" si="2"/>
        <v>0</v>
      </c>
      <c r="P35" s="21">
        <f t="shared" si="3"/>
        <v>0</v>
      </c>
    </row>
    <row r="36" spans="3:16" ht="31.2" customHeight="1" thickBot="1" x14ac:dyDescent="0.35">
      <c r="C36" s="68" t="s">
        <v>39</v>
      </c>
      <c r="D36" s="66" t="s">
        <v>54</v>
      </c>
      <c r="E36" s="66">
        <f>4*4</f>
        <v>16</v>
      </c>
      <c r="F36" s="66">
        <v>26.33</v>
      </c>
      <c r="G36" s="16"/>
      <c r="H36" s="67">
        <v>26.33</v>
      </c>
      <c r="I36" s="27">
        <f t="shared" si="2"/>
        <v>0</v>
      </c>
      <c r="P36" s="21">
        <f t="shared" si="3"/>
        <v>0</v>
      </c>
    </row>
    <row r="37" spans="3:16" ht="31.2" customHeight="1" thickBot="1" x14ac:dyDescent="0.35">
      <c r="C37" s="68" t="s">
        <v>40</v>
      </c>
      <c r="D37" s="66" t="s">
        <v>55</v>
      </c>
      <c r="E37" s="66">
        <f>3*4</f>
        <v>12</v>
      </c>
      <c r="F37" s="66">
        <v>26.33</v>
      </c>
      <c r="G37" s="16"/>
      <c r="H37" s="67">
        <v>26.33</v>
      </c>
      <c r="I37" s="27">
        <f t="shared" si="2"/>
        <v>0</v>
      </c>
      <c r="P37" s="21">
        <f t="shared" si="3"/>
        <v>0</v>
      </c>
    </row>
    <row r="38" spans="3:16" ht="31.2" customHeight="1" thickBot="1" x14ac:dyDescent="0.35">
      <c r="C38" s="68" t="s">
        <v>41</v>
      </c>
      <c r="D38" s="66" t="s">
        <v>56</v>
      </c>
      <c r="E38" s="66">
        <f>4*2</f>
        <v>8</v>
      </c>
      <c r="F38" s="66">
        <v>26.33</v>
      </c>
      <c r="G38" s="16"/>
      <c r="H38" s="67">
        <v>26.33</v>
      </c>
      <c r="I38" s="27">
        <f t="shared" si="2"/>
        <v>0</v>
      </c>
      <c r="P38" s="21">
        <f t="shared" si="3"/>
        <v>0</v>
      </c>
    </row>
    <row r="39" spans="3:16" ht="31.2" customHeight="1" thickBot="1" x14ac:dyDescent="0.35">
      <c r="C39" s="68" t="s">
        <v>42</v>
      </c>
      <c r="D39" s="66" t="s">
        <v>57</v>
      </c>
      <c r="E39" s="66">
        <f>4*2</f>
        <v>8</v>
      </c>
      <c r="F39" s="66">
        <v>26.33</v>
      </c>
      <c r="G39" s="16"/>
      <c r="H39" s="67">
        <v>26.33</v>
      </c>
      <c r="I39" s="27">
        <f t="shared" si="2"/>
        <v>0</v>
      </c>
      <c r="P39" s="21">
        <f t="shared" si="3"/>
        <v>0</v>
      </c>
    </row>
    <row r="40" spans="3:16" ht="31.2" customHeight="1" thickBot="1" x14ac:dyDescent="0.35">
      <c r="C40" s="68" t="s">
        <v>43</v>
      </c>
      <c r="D40" s="66" t="s">
        <v>58</v>
      </c>
      <c r="E40" s="66">
        <f>1*4</f>
        <v>4</v>
      </c>
      <c r="F40" s="66">
        <v>26.33</v>
      </c>
      <c r="G40" s="16"/>
      <c r="H40" s="67">
        <v>26.33</v>
      </c>
      <c r="I40" s="27">
        <f t="shared" si="2"/>
        <v>0</v>
      </c>
      <c r="P40" s="21">
        <f t="shared" si="3"/>
        <v>0</v>
      </c>
    </row>
    <row r="41" spans="3:16" ht="31.2" customHeight="1" thickBot="1" x14ac:dyDescent="0.35">
      <c r="C41" s="68" t="s">
        <v>44</v>
      </c>
      <c r="D41" s="66" t="s">
        <v>59</v>
      </c>
      <c r="E41" s="66">
        <f>1*4</f>
        <v>4</v>
      </c>
      <c r="F41" s="66">
        <v>26.33</v>
      </c>
      <c r="G41" s="16"/>
      <c r="H41" s="67">
        <v>26.33</v>
      </c>
      <c r="I41" s="27">
        <f t="shared" si="2"/>
        <v>0</v>
      </c>
      <c r="P41" s="21">
        <f t="shared" si="3"/>
        <v>0</v>
      </c>
    </row>
    <row r="42" spans="3:16" ht="31.2" customHeight="1" thickBot="1" x14ac:dyDescent="0.35">
      <c r="C42" s="68" t="s">
        <v>45</v>
      </c>
      <c r="D42" s="66" t="s">
        <v>60</v>
      </c>
      <c r="E42" s="66">
        <f>1*4</f>
        <v>4</v>
      </c>
      <c r="F42" s="66">
        <v>26.33</v>
      </c>
      <c r="G42" s="16"/>
      <c r="H42" s="67">
        <v>26.33</v>
      </c>
      <c r="I42" s="27">
        <f t="shared" si="2"/>
        <v>0</v>
      </c>
      <c r="P42" s="21">
        <f t="shared" si="3"/>
        <v>0</v>
      </c>
    </row>
    <row r="43" spans="3:16" ht="31.2" customHeight="1" thickBot="1" x14ac:dyDescent="0.35">
      <c r="C43" s="68" t="s">
        <v>46</v>
      </c>
      <c r="D43" s="66" t="s">
        <v>61</v>
      </c>
      <c r="E43" s="66">
        <f>4*1</f>
        <v>4</v>
      </c>
      <c r="F43" s="66">
        <v>26.33</v>
      </c>
      <c r="G43" s="16"/>
      <c r="H43" s="67">
        <v>26.33</v>
      </c>
      <c r="I43" s="27">
        <f t="shared" si="2"/>
        <v>0</v>
      </c>
      <c r="P43" s="21">
        <f t="shared" si="3"/>
        <v>0</v>
      </c>
    </row>
    <row r="44" spans="3:16" ht="31.2" customHeight="1" thickBot="1" x14ac:dyDescent="0.35">
      <c r="C44" s="68" t="s">
        <v>47</v>
      </c>
      <c r="D44" s="66" t="s">
        <v>62</v>
      </c>
      <c r="E44" s="66">
        <f>4*1</f>
        <v>4</v>
      </c>
      <c r="F44" s="66">
        <v>26.33</v>
      </c>
      <c r="G44" s="16"/>
      <c r="H44" s="67">
        <v>26.33</v>
      </c>
      <c r="I44" s="27">
        <f t="shared" si="2"/>
        <v>0</v>
      </c>
      <c r="P44" s="21">
        <f t="shared" si="3"/>
        <v>0</v>
      </c>
    </row>
    <row r="45" spans="3:16" ht="31.2" customHeight="1" thickBot="1" x14ac:dyDescent="0.35">
      <c r="C45" s="68" t="s">
        <v>48</v>
      </c>
      <c r="D45" s="66" t="s">
        <v>63</v>
      </c>
      <c r="E45" s="66">
        <f>4*1</f>
        <v>4</v>
      </c>
      <c r="F45" s="66">
        <v>26.33</v>
      </c>
      <c r="G45" s="16"/>
      <c r="H45" s="67">
        <v>26.33</v>
      </c>
      <c r="I45" s="27">
        <f t="shared" si="2"/>
        <v>0</v>
      </c>
      <c r="P45" s="21">
        <f t="shared" si="3"/>
        <v>0</v>
      </c>
    </row>
    <row r="46" spans="3:16" ht="31.2" customHeight="1" thickBot="1" x14ac:dyDescent="0.35">
      <c r="C46" s="68" t="s">
        <v>49</v>
      </c>
      <c r="D46" s="66" t="s">
        <v>64</v>
      </c>
      <c r="E46" s="66">
        <f>4*1</f>
        <v>4</v>
      </c>
      <c r="F46" s="66">
        <v>26.33</v>
      </c>
      <c r="G46" s="16"/>
      <c r="H46" s="67">
        <v>26.33</v>
      </c>
      <c r="I46" s="27">
        <f t="shared" si="2"/>
        <v>0</v>
      </c>
      <c r="P46" s="21">
        <f t="shared" si="3"/>
        <v>0</v>
      </c>
    </row>
    <row r="47" spans="3:16" ht="31.2" customHeight="1" thickBot="1" x14ac:dyDescent="0.35">
      <c r="C47" s="69" t="s">
        <v>50</v>
      </c>
      <c r="D47" s="70" t="s">
        <v>65</v>
      </c>
      <c r="E47" s="70">
        <f>4*1</f>
        <v>4</v>
      </c>
      <c r="F47" s="66">
        <v>26.33</v>
      </c>
      <c r="G47" s="16"/>
      <c r="H47" s="67">
        <v>26.33</v>
      </c>
      <c r="I47" s="27">
        <f t="shared" si="2"/>
        <v>0</v>
      </c>
      <c r="P47" s="21">
        <f t="shared" si="3"/>
        <v>0</v>
      </c>
    </row>
    <row r="48" spans="3:16" ht="30" customHeight="1" thickTop="1" thickBot="1" x14ac:dyDescent="0.35">
      <c r="C48" s="53" t="s">
        <v>7</v>
      </c>
      <c r="D48" s="54"/>
      <c r="E48" s="55"/>
      <c r="F48" s="55"/>
      <c r="G48" s="55"/>
      <c r="H48" s="17"/>
      <c r="I48" s="19">
        <f>IF(P48=0,SUM(I6,I8:I11,I13,I18:I21,I24,I26,I28,I30,I33:I47),"CHYBA!!!")</f>
        <v>0</v>
      </c>
      <c r="P48" s="20">
        <f>SUM(P33:P47,P30,P28,P26,P24,P18:P21,P13,P8:P11,P6)</f>
        <v>0</v>
      </c>
    </row>
    <row r="49" spans="1:16" ht="27" customHeight="1" x14ac:dyDescent="0.3">
      <c r="C49" s="40" t="str">
        <f>IF(P48=0,"","Bylo zadáno více než povolený počet 2 desetinných míst v  "&amp; P48 &amp; " buňkách")</f>
        <v/>
      </c>
      <c r="D49" s="40"/>
      <c r="E49" s="40"/>
      <c r="F49" s="40"/>
      <c r="G49" s="18"/>
      <c r="H49" s="18"/>
      <c r="I49" s="18"/>
      <c r="P49" s="22"/>
    </row>
    <row r="50" spans="1:16" ht="42" customHeight="1" x14ac:dyDescent="0.3">
      <c r="C50" s="36" t="s">
        <v>67</v>
      </c>
      <c r="D50" s="47"/>
      <c r="E50" s="47"/>
      <c r="F50" s="47"/>
      <c r="G50" s="47"/>
      <c r="H50" s="47"/>
      <c r="I50" s="47"/>
      <c r="P50" s="22"/>
    </row>
    <row r="51" spans="1:16" x14ac:dyDescent="0.3">
      <c r="A51" s="1" t="s">
        <v>70</v>
      </c>
      <c r="C51" s="36" t="s">
        <v>71</v>
      </c>
      <c r="D51" s="36"/>
      <c r="E51" s="36"/>
      <c r="F51" s="36"/>
      <c r="G51" s="36"/>
      <c r="H51" s="36"/>
      <c r="I51" s="36"/>
      <c r="P51" s="22"/>
    </row>
    <row r="52" spans="1:16" x14ac:dyDescent="0.3">
      <c r="C52" s="25"/>
      <c r="D52" s="26"/>
      <c r="E52" s="26"/>
      <c r="F52" s="26"/>
      <c r="G52" s="26"/>
      <c r="H52" s="26"/>
      <c r="I52" s="26"/>
      <c r="P52" s="22"/>
    </row>
    <row r="53" spans="1:16" x14ac:dyDescent="0.3">
      <c r="C53" s="34" t="s">
        <v>12</v>
      </c>
      <c r="D53" s="35"/>
      <c r="E53" s="35"/>
      <c r="F53" s="35"/>
      <c r="G53" s="35"/>
      <c r="H53" s="35"/>
      <c r="I53" s="35"/>
      <c r="P53" s="22"/>
    </row>
    <row r="54" spans="1:16" x14ac:dyDescent="0.3">
      <c r="C54" s="2"/>
      <c r="D54" s="2"/>
      <c r="P54" s="22"/>
    </row>
    <row r="55" spans="1:16" x14ac:dyDescent="0.3">
      <c r="P55" s="22"/>
    </row>
  </sheetData>
  <sheetProtection password="CDC6" sheet="1" objects="1" scenarios="1"/>
  <mergeCells count="53">
    <mergeCell ref="F12:H12"/>
    <mergeCell ref="F8:H8"/>
    <mergeCell ref="F9:H9"/>
    <mergeCell ref="F10:H10"/>
    <mergeCell ref="F7:H7"/>
    <mergeCell ref="F11:G11"/>
    <mergeCell ref="F5:H5"/>
    <mergeCell ref="F6:H6"/>
    <mergeCell ref="C5:D5"/>
    <mergeCell ref="C10:D10"/>
    <mergeCell ref="C9:D9"/>
    <mergeCell ref="C8:D8"/>
    <mergeCell ref="C7:D7"/>
    <mergeCell ref="C6:D6"/>
    <mergeCell ref="C4:I4"/>
    <mergeCell ref="C12:D12"/>
    <mergeCell ref="C16:D16"/>
    <mergeCell ref="C48:G48"/>
    <mergeCell ref="C13:D13"/>
    <mergeCell ref="C14:D14"/>
    <mergeCell ref="C15:D15"/>
    <mergeCell ref="C17:D17"/>
    <mergeCell ref="C18:D18"/>
    <mergeCell ref="C19:D19"/>
    <mergeCell ref="C20:D20"/>
    <mergeCell ref="C21:D21"/>
    <mergeCell ref="C24:D24"/>
    <mergeCell ref="C26:D26"/>
    <mergeCell ref="C28:D28"/>
    <mergeCell ref="C11:D11"/>
    <mergeCell ref="C31:I31"/>
    <mergeCell ref="C50:I50"/>
    <mergeCell ref="F18:H18"/>
    <mergeCell ref="F19:H19"/>
    <mergeCell ref="F20:H20"/>
    <mergeCell ref="F21:H21"/>
    <mergeCell ref="F30:H30"/>
    <mergeCell ref="E13:E16"/>
    <mergeCell ref="F13:H16"/>
    <mergeCell ref="I13:I16"/>
    <mergeCell ref="C53:I53"/>
    <mergeCell ref="C51:I51"/>
    <mergeCell ref="F23:H23"/>
    <mergeCell ref="F24:H24"/>
    <mergeCell ref="F26:H26"/>
    <mergeCell ref="C49:F49"/>
    <mergeCell ref="F17:H17"/>
    <mergeCell ref="F25:H25"/>
    <mergeCell ref="F27:H27"/>
    <mergeCell ref="F29:H29"/>
    <mergeCell ref="F28:H28"/>
    <mergeCell ref="C30:D30"/>
    <mergeCell ref="C22:I22"/>
  </mergeCells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Servis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Lukšová Michaela</dc:creator>
  <cp:lastModifiedBy>Lukšová Michaela</cp:lastModifiedBy>
  <cp:lastPrinted>2016-01-27T08:24:44Z</cp:lastPrinted>
  <dcterms:created xsi:type="dcterms:W3CDTF">2015-03-04T09:26:06Z</dcterms:created>
  <dcterms:modified xsi:type="dcterms:W3CDTF">2017-06-27T06:44:00Z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-65484224</vt:i4>
  </property>
  <property fmtid="{D5CDD505-2E9C-101B-9397-08002B2CF9AE}" pid="4" name="_EmailSubject">
    <vt:lpwstr>Výzva k podání nabídek - VZ Servis 13 strojů LCC-20</vt:lpwstr>
  </property>
  <property fmtid="{D5CDD505-2E9C-101B-9397-08002B2CF9AE}" pid="5" name="_AuthorEmail">
    <vt:lpwstr>Radek.Sauer@cnb.cz</vt:lpwstr>
  </property>
  <property fmtid="{D5CDD505-2E9C-101B-9397-08002B2CF9AE}" pid="6" name="_AuthorEmailDisplayName">
    <vt:lpwstr>Sauer Radek</vt:lpwstr>
  </property>
  <property fmtid="{D5CDD505-2E9C-101B-9397-08002B2CF9AE}" pid="7" name="_ReviewingToolsShownOnce">
    <vt:lpwstr/>
  </property>
</Properties>
</file>