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JE - k řešení\24065 - ZPŘ - HK - revitalizace zázemí šaten\04. ZD\24-09-03 znova na podpis\"/>
    </mc:Choice>
  </mc:AlternateContent>
  <bookViews>
    <workbookView xWindow="0" yWindow="0" windowWidth="28800" windowHeight="14685"/>
  </bookViews>
  <sheets>
    <sheet name="Cenová tabulka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7" i="1"/>
  <c r="F23" i="1" l="1"/>
  <c r="D23" i="1"/>
  <c r="C23" i="1"/>
  <c r="E23" i="1"/>
  <c r="F22" i="1"/>
  <c r="D22" i="1"/>
  <c r="E22" i="1"/>
  <c r="C22" i="1"/>
  <c r="F21" i="1"/>
  <c r="E21" i="1"/>
  <c r="D21" i="1"/>
  <c r="D24" i="1" s="1"/>
  <c r="C21" i="1"/>
  <c r="F19" i="1"/>
  <c r="E19" i="1"/>
  <c r="D19" i="1"/>
  <c r="C19" i="1"/>
  <c r="F15" i="1"/>
  <c r="F24" i="1" l="1"/>
  <c r="F16" i="1" s="1"/>
  <c r="E24" i="1"/>
  <c r="E16" i="1" s="1"/>
  <c r="F8" i="1"/>
  <c r="E8" i="1"/>
  <c r="D8" i="1"/>
  <c r="C8" i="1"/>
  <c r="D17" i="1" l="1"/>
  <c r="C17" i="1"/>
  <c r="C24" i="1" l="1"/>
  <c r="D16" i="1"/>
  <c r="C16" i="1" l="1"/>
  <c r="I45" i="1" s="1"/>
  <c r="I47" i="1" s="1"/>
</calcChain>
</file>

<file path=xl/sharedStrings.xml><?xml version="1.0" encoding="utf-8"?>
<sst xmlns="http://schemas.openxmlformats.org/spreadsheetml/2006/main" count="136" uniqueCount="98">
  <si>
    <t>rozvody elektro</t>
  </si>
  <si>
    <t>hydroizolační stěrka s bandáží rohů</t>
  </si>
  <si>
    <t>broušení a srovnání podlahy</t>
  </si>
  <si>
    <t>jednotka</t>
  </si>
  <si>
    <t>kpl</t>
  </si>
  <si>
    <t>m2</t>
  </si>
  <si>
    <t>bm</t>
  </si>
  <si>
    <t>kamenické rohy</t>
  </si>
  <si>
    <t>obkládání s lepidlem a spárování</t>
  </si>
  <si>
    <t>pravoúhlost - rovnání stěn pod obklad</t>
  </si>
  <si>
    <t>likvidace odpadu</t>
  </si>
  <si>
    <t>bourání a likvidace obkladů a dlažeb</t>
  </si>
  <si>
    <t>vybourání guly a mazaniny pro žlab, soklu sprchy</t>
  </si>
  <si>
    <t>ubourání příčky pro zvětšení sprchových dveří</t>
  </si>
  <si>
    <t>zednické úpravy a zapravení ostatních konstrukcí</t>
  </si>
  <si>
    <t>úprava a zasekání potrubí ÚT</t>
  </si>
  <si>
    <t>úprava rozvodů ZTI</t>
  </si>
  <si>
    <t>přizdívka Ytong 75</t>
  </si>
  <si>
    <t>demontáž, renovace a montáž otopného tělesa, žebřík 45/90</t>
  </si>
  <si>
    <t>Celková nabídková cena v Kč bez DPH</t>
  </si>
  <si>
    <t>Položka</t>
  </si>
  <si>
    <t>Popis položky</t>
  </si>
  <si>
    <t>1.</t>
  </si>
  <si>
    <t>20.</t>
  </si>
  <si>
    <t>26.</t>
  </si>
  <si>
    <t>16.</t>
  </si>
  <si>
    <t>3.</t>
  </si>
  <si>
    <t>5.</t>
  </si>
  <si>
    <t>17.</t>
  </si>
  <si>
    <t>2.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</si>
  <si>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</si>
  <si>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</si>
  <si>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</si>
  <si>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</si>
  <si>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</si>
  <si>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</si>
  <si>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</si>
  <si>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</si>
  <si>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</si>
  <si>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</si>
  <si>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</si>
  <si>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18.</t>
  </si>
  <si>
    <t>19.</t>
  </si>
  <si>
    <t>21.</t>
  </si>
  <si>
    <t>22.</t>
  </si>
  <si>
    <t>23.</t>
  </si>
  <si>
    <t>24.</t>
  </si>
  <si>
    <t>25.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</si>
  <si>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</si>
  <si>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</si>
  <si>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</si>
  <si>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</si>
  <si>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</si>
  <si>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</si>
  <si>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</si>
  <si>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</si>
  <si>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</si>
  <si>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</si>
  <si>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</si>
  <si>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</si>
  <si>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počet jednotek</t>
  </si>
  <si>
    <t>Sazba DPH</t>
  </si>
  <si>
    <t>Celková nabídková cena v Kč včetně DPH</t>
  </si>
  <si>
    <t>Poznámky:</t>
  </si>
  <si>
    <t>jednotková cena v Kč bez DPH</t>
  </si>
  <si>
    <t>cena celkem v Kč bez DPH</t>
  </si>
  <si>
    <t>instalace zařizovacích předmětů</t>
  </si>
  <si>
    <t>sprchový žlab se sifonem s montáží  (ref.výrobek TECE Linus 80)</t>
  </si>
  <si>
    <t>rohová polička do sprch. koutu (ref. výrobek Bemeta Cytro)</t>
  </si>
  <si>
    <t>černá dlažba 60x60 cm rohož (ref. výrobek RAKO Betonico DAK63792.1)</t>
  </si>
  <si>
    <t>spádový profil levá, nerez kartáčovaná (ref. výrobek Havos)</t>
  </si>
  <si>
    <t>černá dlažba 30x60cm rohož (ref. výrobek  RAKO Betonico DAKSE792.1)</t>
  </si>
  <si>
    <t>bílošedá dlažba 30x60cm mat (ref. výrobek RAKO Betonico DAKSE790.1)</t>
  </si>
  <si>
    <t>sprchový žlab se sifonem s montáží (ref. výrobek TECE Linus 90)</t>
  </si>
  <si>
    <t>umyvadlový sifon teleskopický, chrom (ref. výrobek Ravak 10 X01371)</t>
  </si>
  <si>
    <t>umyvadlová senzorová baterie, chrom (ref. výrobek Grohe Eurosmart Cosmopolitan)</t>
  </si>
  <si>
    <t>odpadkový koš volně stojící, chrom (ref. výrobek Multi 12l)</t>
  </si>
  <si>
    <t>mýdlenka nad umyvadlo, chrom (ref. výrobek Bemeta Omega)</t>
  </si>
  <si>
    <t>1. Plátci DPH uvedou DPH v % s přesností na celé číslo, neplátci DPH ponechají položku nevyplněnou.</t>
  </si>
  <si>
    <t>2. Jednotkové ceny se uvádějí v Kč bez DPH s přesností na dvě desetinná místa (více desetinných míst tabulka automaticky zaokrouhlí) a zahrnují veškeré náklady dodavatele spojené s plněním zakázky (tj. cenu prací včetně materiálu).</t>
  </si>
  <si>
    <t>bourání a likvidace zařizovacích předmětů</t>
  </si>
  <si>
    <t>fén bílý/chrom (ref. výrobky Valera Action Super Plus 1600W)</t>
  </si>
  <si>
    <t>Revitalizace 4 sprchových koutů v objektu Hradec Králové</t>
  </si>
  <si>
    <t>Příloha č. 2 Výzvy</t>
  </si>
  <si>
    <t>místnost        č. 138</t>
  </si>
  <si>
    <t>místnost        č. 141</t>
  </si>
  <si>
    <t>místnost        č. 144</t>
  </si>
  <si>
    <t>místnost        č. 147</t>
  </si>
  <si>
    <t>stropní LED svítidlo 15W, zapuštěné</t>
  </si>
  <si>
    <t>ostatní náklady</t>
  </si>
  <si>
    <t>3. Zadavatel upozorňuje dodavatele, aby důsledně zkotrolovali správnost všech výpočtů v cenové tabulce, zejména správnost výpočtu částky DPH (pokud jsou plátci DPH), neboť v případě nesprávného výpočtu může být dodavatel ze zadávacího řízení vyloučen.</t>
  </si>
  <si>
    <t>zrcadlo 4mm lepené do obkladu cca 100x90 cm</t>
  </si>
  <si>
    <t xml:space="preserve">sprchové dveře dvoukřídlé sklo 0,9x2,0, celoskleněné, bezrámové otočné, sklo bezpečnostní čiré s úpravou ANTIDROP/Easy Clean, hranaté profily, chrom, s montáží (ref. výrobek  SAT TEX SIKOTEXL90CRT) </t>
  </si>
  <si>
    <t>sprchová baterie raindance s ruční, páková, nástěnná, průměr hlavice 24 cm, délka ramene 35 cm, chrom, s montáží (ref. výrobek Hansgrohe Crometta S 27269000)</t>
  </si>
  <si>
    <t>umyvadlo cca 55x38 cm, otvor pro barterii uprostřed, hranatý tvar, vyšší (ref. výrobek Laufen Pro S H8189580001041)</t>
  </si>
  <si>
    <t>nástěnný háček jednoduchý, bez patle, chrom (ref. výrobek Sapho X-Round XR212)</t>
  </si>
  <si>
    <t>sklopné sedátko cca 38 cm, bílá (ref. výrobek SATDSEDPLB)</t>
  </si>
  <si>
    <t>nástěnné světlo nad umyvadlo (ref. výrobek Osmont SYLVIA LED-2L25U12/129)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</si>
</sst>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1"/>
    <xf numFmtId="164" fontId="3" fillId="0" borderId="0" xfId="0" applyNumberFormat="1" applyFont="1"/>
    <xf numFmtId="0" fontId="2" fillId="0" borderId="0" xfId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vertical="center"/>
    </xf>
    <xf numFmtId="2" fontId="0" fillId="0" borderId="1" xfId="0" applyNumberFormat="1" applyFont="1" applyBorder="1" applyAlignment="1">
      <alignment horizontal="right" vertical="center"/>
    </xf>
    <xf numFmtId="1" fontId="0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2" fontId="0" fillId="0" borderId="1" xfId="0" applyNumberFormat="1" applyFont="1" applyBorder="1" applyAlignment="1">
      <alignment horizontal="righ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4" xfId="0" applyNumberFormat="1" applyFont="1" applyBorder="1" applyAlignment="1">
      <alignment horizontal="right" vertical="center"/>
    </xf>
    <xf numFmtId="1" fontId="0" fillId="0" borderId="4" xfId="0" applyNumberFormat="1" applyFont="1" applyBorder="1" applyAlignment="1">
      <alignment horizontal="center" vertical="center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0" fontId="0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2" fontId="0" fillId="0" borderId="14" xfId="0" applyNumberFormat="1" applyFont="1" applyBorder="1" applyAlignment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right" vertical="center"/>
    </xf>
    <xf numFmtId="1" fontId="0" fillId="0" borderId="9" xfId="0" applyNumberFormat="1" applyFont="1" applyBorder="1" applyAlignment="1">
      <alignment horizontal="center" vertical="center"/>
    </xf>
    <xf numFmtId="2" fontId="0" fillId="2" borderId="9" xfId="0" applyNumberFormat="1" applyFont="1" applyFill="1" applyBorder="1" applyAlignment="1" applyProtection="1">
      <alignment vertical="center"/>
      <protection locked="0"/>
    </xf>
    <xf numFmtId="2" fontId="0" fillId="0" borderId="1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2" fontId="10" fillId="5" borderId="7" xfId="0" applyNumberFormat="1" applyFont="1" applyFill="1" applyBorder="1" applyAlignment="1">
      <alignment vertical="center"/>
    </xf>
    <xf numFmtId="9" fontId="10" fillId="2" borderId="14" xfId="0" applyNumberFormat="1" applyFont="1" applyFill="1" applyBorder="1" applyAlignment="1" applyProtection="1">
      <alignment vertical="center"/>
      <protection locked="0"/>
    </xf>
    <xf numFmtId="2" fontId="14" fillId="4" borderId="10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0" fontId="10" fillId="0" borderId="18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abSelected="1" zoomScaleNormal="100" workbookViewId="0">
      <selection activeCell="B34" sqref="B34"/>
    </sheetView>
  </sheetViews>
  <sheetFormatPr defaultRowHeight="15" x14ac:dyDescent="0.25"/>
  <cols>
    <col min="1" max="1" width="9.140625" style="14"/>
    <col min="2" max="2" width="63.42578125" style="18" customWidth="1"/>
    <col min="3" max="6" width="12.7109375" style="15" customWidth="1"/>
    <col min="7" max="7" width="11.7109375" style="16" customWidth="1"/>
    <col min="8" max="9" width="22.7109375" style="14" customWidth="1"/>
    <col min="10" max="10" width="30" customWidth="1"/>
  </cols>
  <sheetData>
    <row r="1" spans="1:9" x14ac:dyDescent="0.25">
      <c r="A1" s="6"/>
      <c r="B1" s="55" t="s">
        <v>83</v>
      </c>
      <c r="C1" s="55"/>
      <c r="D1" s="55"/>
      <c r="E1" s="55"/>
      <c r="F1" s="55"/>
      <c r="G1" s="55"/>
      <c r="H1" s="55"/>
      <c r="I1" s="55"/>
    </row>
    <row r="2" spans="1:9" ht="23.25" x14ac:dyDescent="0.25">
      <c r="A2" s="6"/>
      <c r="B2" s="53" t="s">
        <v>82</v>
      </c>
      <c r="C2" s="54"/>
      <c r="D2" s="54"/>
      <c r="E2" s="54"/>
      <c r="F2" s="54"/>
      <c r="G2" s="54"/>
      <c r="H2" s="54"/>
      <c r="I2" s="54"/>
    </row>
    <row r="3" spans="1:9" ht="13.9" customHeight="1" thickBot="1" x14ac:dyDescent="0.3">
      <c r="A3" s="6"/>
      <c r="B3" s="52"/>
      <c r="C3" s="52"/>
      <c r="D3" s="52"/>
      <c r="E3" s="52"/>
      <c r="F3" s="52"/>
      <c r="G3" s="52"/>
      <c r="H3" s="52"/>
      <c r="I3" s="52"/>
    </row>
    <row r="4" spans="1:9" hidden="1" x14ac:dyDescent="0.25">
      <c r="A4" s="6"/>
      <c r="B4" s="52"/>
      <c r="C4" s="52"/>
      <c r="D4" s="52"/>
      <c r="E4" s="52"/>
      <c r="F4" s="52"/>
      <c r="G4" s="52"/>
      <c r="H4" s="52"/>
      <c r="I4" s="52"/>
    </row>
    <row r="5" spans="1:9" ht="37.5" x14ac:dyDescent="0.25">
      <c r="A5" s="22"/>
      <c r="B5" s="23"/>
      <c r="C5" s="24" t="s">
        <v>84</v>
      </c>
      <c r="D5" s="24" t="s">
        <v>85</v>
      </c>
      <c r="E5" s="24" t="s">
        <v>86</v>
      </c>
      <c r="F5" s="24" t="s">
        <v>87</v>
      </c>
      <c r="G5" s="56"/>
      <c r="H5" s="56"/>
      <c r="I5" s="57"/>
    </row>
    <row r="6" spans="1:9" ht="37.5" customHeight="1" thickBot="1" x14ac:dyDescent="0.3">
      <c r="A6" s="25" t="s">
        <v>20</v>
      </c>
      <c r="B6" s="26" t="s">
        <v>21</v>
      </c>
      <c r="C6" s="27" t="s">
        <v>60</v>
      </c>
      <c r="D6" s="27" t="s">
        <v>60</v>
      </c>
      <c r="E6" s="27" t="s">
        <v>60</v>
      </c>
      <c r="F6" s="27" t="s">
        <v>60</v>
      </c>
      <c r="G6" s="26" t="s">
        <v>3</v>
      </c>
      <c r="H6" s="27" t="s">
        <v>64</v>
      </c>
      <c r="I6" s="28" t="s">
        <v>65</v>
      </c>
    </row>
    <row r="7" spans="1:9" x14ac:dyDescent="0.25">
      <c r="A7" s="29" t="s">
        <v>22</v>
      </c>
      <c r="B7" s="46" t="s">
        <v>80</v>
      </c>
      <c r="C7" s="19">
        <v>1</v>
      </c>
      <c r="D7" s="19">
        <v>1</v>
      </c>
      <c r="E7" s="19">
        <v>1</v>
      </c>
      <c r="F7" s="19">
        <v>1</v>
      </c>
      <c r="G7" s="20" t="s">
        <v>4</v>
      </c>
      <c r="H7" s="21"/>
      <c r="I7" s="30">
        <f>(C7+D7+E7+F7)*ROUND(H7,2)</f>
        <v>0</v>
      </c>
    </row>
    <row r="8" spans="1:9" x14ac:dyDescent="0.25">
      <c r="A8" s="31" t="s">
        <v>29</v>
      </c>
      <c r="B8" s="47" t="s">
        <v>11</v>
      </c>
      <c r="C8" s="7">
        <f>2.82+7.4*2.4</f>
        <v>20.580000000000002</v>
      </c>
      <c r="D8" s="7">
        <f>2.27+6.1*2.4</f>
        <v>16.91</v>
      </c>
      <c r="E8" s="7">
        <f>2.64+7*2.4</f>
        <v>19.440000000000001</v>
      </c>
      <c r="F8" s="7">
        <f>2.19+6*2.4</f>
        <v>16.59</v>
      </c>
      <c r="G8" s="8" t="s">
        <v>5</v>
      </c>
      <c r="H8" s="9"/>
      <c r="I8" s="32">
        <f t="shared" ref="I8:I44" si="0">(C8+D8+E8+F8)*ROUND(H8,2)</f>
        <v>0</v>
      </c>
    </row>
    <row r="9" spans="1:9" x14ac:dyDescent="0.25">
      <c r="A9" s="31" t="s">
        <v>26</v>
      </c>
      <c r="B9" s="47" t="s">
        <v>12</v>
      </c>
      <c r="C9" s="7">
        <v>1.46</v>
      </c>
      <c r="D9" s="7">
        <v>0.92</v>
      </c>
      <c r="E9" s="7">
        <v>1.31</v>
      </c>
      <c r="F9" s="7">
        <v>0.98</v>
      </c>
      <c r="G9" s="8" t="s">
        <v>5</v>
      </c>
      <c r="H9" s="9"/>
      <c r="I9" s="32">
        <f t="shared" si="0"/>
        <v>0</v>
      </c>
    </row>
    <row r="10" spans="1:9" x14ac:dyDescent="0.25">
      <c r="A10" s="31" t="s">
        <v>30</v>
      </c>
      <c r="B10" s="47" t="s">
        <v>13</v>
      </c>
      <c r="C10" s="7">
        <v>1</v>
      </c>
      <c r="D10" s="7">
        <v>0</v>
      </c>
      <c r="E10" s="7">
        <v>1</v>
      </c>
      <c r="F10" s="7">
        <v>0</v>
      </c>
      <c r="G10" s="8" t="s">
        <v>4</v>
      </c>
      <c r="H10" s="9"/>
      <c r="I10" s="32">
        <f t="shared" si="0"/>
        <v>0</v>
      </c>
    </row>
    <row r="11" spans="1:9" x14ac:dyDescent="0.25">
      <c r="A11" s="31" t="s">
        <v>27</v>
      </c>
      <c r="B11" s="47" t="s">
        <v>14</v>
      </c>
      <c r="C11" s="7">
        <v>1</v>
      </c>
      <c r="D11" s="7">
        <v>1</v>
      </c>
      <c r="E11" s="7">
        <v>1</v>
      </c>
      <c r="F11" s="7">
        <v>1</v>
      </c>
      <c r="G11" s="8" t="s">
        <v>4</v>
      </c>
      <c r="H11" s="9"/>
      <c r="I11" s="32">
        <f t="shared" si="0"/>
        <v>0</v>
      </c>
    </row>
    <row r="12" spans="1:9" x14ac:dyDescent="0.25">
      <c r="A12" s="31" t="s">
        <v>31</v>
      </c>
      <c r="B12" s="47" t="s">
        <v>15</v>
      </c>
      <c r="C12" s="7">
        <v>1</v>
      </c>
      <c r="D12" s="7">
        <v>1</v>
      </c>
      <c r="E12" s="7">
        <v>1</v>
      </c>
      <c r="F12" s="7">
        <v>1</v>
      </c>
      <c r="G12" s="8" t="s">
        <v>4</v>
      </c>
      <c r="H12" s="9"/>
      <c r="I12" s="32">
        <f t="shared" si="0"/>
        <v>0</v>
      </c>
    </row>
    <row r="13" spans="1:9" x14ac:dyDescent="0.25">
      <c r="A13" s="31" t="s">
        <v>32</v>
      </c>
      <c r="B13" s="47" t="s">
        <v>16</v>
      </c>
      <c r="C13" s="7">
        <v>1</v>
      </c>
      <c r="D13" s="7">
        <v>1</v>
      </c>
      <c r="E13" s="7">
        <v>1</v>
      </c>
      <c r="F13" s="7">
        <v>1</v>
      </c>
      <c r="G13" s="8" t="s">
        <v>4</v>
      </c>
      <c r="H13" s="9"/>
      <c r="I13" s="32">
        <f t="shared" si="0"/>
        <v>0</v>
      </c>
    </row>
    <row r="14" spans="1:9" x14ac:dyDescent="0.25">
      <c r="A14" s="31" t="s">
        <v>33</v>
      </c>
      <c r="B14" s="47" t="s">
        <v>0</v>
      </c>
      <c r="C14" s="7">
        <v>1</v>
      </c>
      <c r="D14" s="7">
        <v>1</v>
      </c>
      <c r="E14" s="7">
        <v>1</v>
      </c>
      <c r="F14" s="7">
        <v>1</v>
      </c>
      <c r="G14" s="8" t="s">
        <v>4</v>
      </c>
      <c r="H14" s="9"/>
      <c r="I14" s="32">
        <f t="shared" si="0"/>
        <v>0</v>
      </c>
    </row>
    <row r="15" spans="1:9" x14ac:dyDescent="0.25">
      <c r="A15" s="31" t="s">
        <v>34</v>
      </c>
      <c r="B15" s="47" t="s">
        <v>17</v>
      </c>
      <c r="C15" s="7">
        <v>0</v>
      </c>
      <c r="D15" s="7">
        <v>0</v>
      </c>
      <c r="E15" s="7">
        <v>0</v>
      </c>
      <c r="F15" s="7">
        <f>1*2.7</f>
        <v>2.7</v>
      </c>
      <c r="G15" s="8" t="s">
        <v>5</v>
      </c>
      <c r="H15" s="9"/>
      <c r="I15" s="32">
        <f t="shared" si="0"/>
        <v>0</v>
      </c>
    </row>
    <row r="16" spans="1:9" x14ac:dyDescent="0.25">
      <c r="A16" s="31" t="s">
        <v>35</v>
      </c>
      <c r="B16" s="47" t="s">
        <v>9</v>
      </c>
      <c r="C16" s="7">
        <f>C24</f>
        <v>26.268000000000001</v>
      </c>
      <c r="D16" s="7">
        <f>D24</f>
        <v>21.945</v>
      </c>
      <c r="E16" s="7">
        <f t="shared" ref="E16:F16" si="1">E24</f>
        <v>24.926000000000002</v>
      </c>
      <c r="F16" s="7">
        <f t="shared" si="1"/>
        <v>21.571000000000005</v>
      </c>
      <c r="G16" s="8" t="s">
        <v>5</v>
      </c>
      <c r="H16" s="9"/>
      <c r="I16" s="32">
        <f t="shared" si="0"/>
        <v>0</v>
      </c>
    </row>
    <row r="17" spans="1:10" x14ac:dyDescent="0.25">
      <c r="A17" s="31" t="s">
        <v>36</v>
      </c>
      <c r="B17" s="47" t="s">
        <v>2</v>
      </c>
      <c r="C17" s="7">
        <f>C11</f>
        <v>1</v>
      </c>
      <c r="D17" s="7">
        <f>D11</f>
        <v>1</v>
      </c>
      <c r="E17" s="7">
        <v>1</v>
      </c>
      <c r="F17" s="7">
        <v>1</v>
      </c>
      <c r="G17" s="8" t="s">
        <v>5</v>
      </c>
      <c r="H17" s="9"/>
      <c r="I17" s="32">
        <f t="shared" si="0"/>
        <v>0</v>
      </c>
    </row>
    <row r="18" spans="1:10" x14ac:dyDescent="0.25">
      <c r="A18" s="31" t="s">
        <v>37</v>
      </c>
      <c r="B18" s="47" t="s">
        <v>10</v>
      </c>
      <c r="C18" s="7">
        <v>1</v>
      </c>
      <c r="D18" s="7">
        <v>1</v>
      </c>
      <c r="E18" s="7">
        <v>1</v>
      </c>
      <c r="F18" s="7">
        <v>1</v>
      </c>
      <c r="G18" s="8" t="s">
        <v>4</v>
      </c>
      <c r="H18" s="9"/>
      <c r="I18" s="32">
        <f t="shared" si="0"/>
        <v>0</v>
      </c>
    </row>
    <row r="19" spans="1:10" x14ac:dyDescent="0.25">
      <c r="A19" s="31" t="s">
        <v>38</v>
      </c>
      <c r="B19" s="47" t="s">
        <v>1</v>
      </c>
      <c r="C19" s="7">
        <f>2.82*1.1+4.2*2.6+1*2.6</f>
        <v>16.622000000000003</v>
      </c>
      <c r="D19" s="7">
        <f>2.27*1.1+3*2.6+1*2.6</f>
        <v>12.897</v>
      </c>
      <c r="E19" s="7">
        <f>2.64*1.1+3.8*2.6+1*2.6</f>
        <v>15.383999999999999</v>
      </c>
      <c r="F19" s="7">
        <f>2.19*1.1+2.9*2.6+1*2.6</f>
        <v>12.548999999999999</v>
      </c>
      <c r="G19" s="8" t="s">
        <v>5</v>
      </c>
      <c r="H19" s="9"/>
      <c r="I19" s="32">
        <f t="shared" si="0"/>
        <v>0</v>
      </c>
    </row>
    <row r="20" spans="1:10" x14ac:dyDescent="0.25">
      <c r="A20" s="31" t="s">
        <v>39</v>
      </c>
      <c r="B20" s="47" t="s">
        <v>70</v>
      </c>
      <c r="C20" s="7">
        <v>1</v>
      </c>
      <c r="D20" s="7">
        <v>0</v>
      </c>
      <c r="E20" s="7">
        <v>1</v>
      </c>
      <c r="F20" s="7">
        <v>0</v>
      </c>
      <c r="G20" s="8" t="s">
        <v>4</v>
      </c>
      <c r="H20" s="9"/>
      <c r="I20" s="32">
        <f t="shared" si="0"/>
        <v>0</v>
      </c>
    </row>
    <row r="21" spans="1:10" ht="15" customHeight="1" x14ac:dyDescent="0.25">
      <c r="A21" s="31" t="s">
        <v>40</v>
      </c>
      <c r="B21" s="17" t="s">
        <v>69</v>
      </c>
      <c r="C21" s="7">
        <f>2.82*1.1</f>
        <v>3.1019999999999999</v>
      </c>
      <c r="D21" s="7">
        <f>2.27*1.1</f>
        <v>2.4970000000000003</v>
      </c>
      <c r="E21" s="7">
        <f>2.64*1.1</f>
        <v>2.9040000000000004</v>
      </c>
      <c r="F21" s="7">
        <f>2.19*1.1</f>
        <v>2.4090000000000003</v>
      </c>
      <c r="G21" s="8" t="s">
        <v>5</v>
      </c>
      <c r="H21" s="9"/>
      <c r="I21" s="32">
        <f t="shared" si="0"/>
        <v>0</v>
      </c>
    </row>
    <row r="22" spans="1:10" s="5" customFormat="1" ht="15" customHeight="1" x14ac:dyDescent="0.25">
      <c r="A22" s="33" t="s">
        <v>25</v>
      </c>
      <c r="B22" s="17" t="s">
        <v>71</v>
      </c>
      <c r="C22" s="10">
        <f>(1+0.9)*2.6*1.1</f>
        <v>5.4340000000000002</v>
      </c>
      <c r="D22" s="10">
        <f>(1+1)*2.6*1.1</f>
        <v>5.7200000000000006</v>
      </c>
      <c r="E22" s="10">
        <f t="shared" ref="E22" si="2">(1+0.9)*2.6*1.1</f>
        <v>5.4340000000000002</v>
      </c>
      <c r="F22" s="10">
        <f>(1+1)*2.6*1.1</f>
        <v>5.7200000000000006</v>
      </c>
      <c r="G22" s="11" t="s">
        <v>5</v>
      </c>
      <c r="H22" s="9"/>
      <c r="I22" s="32">
        <f t="shared" si="0"/>
        <v>0</v>
      </c>
    </row>
    <row r="23" spans="1:10" ht="15" customHeight="1" x14ac:dyDescent="0.25">
      <c r="A23" s="31" t="s">
        <v>28</v>
      </c>
      <c r="B23" s="17" t="s">
        <v>72</v>
      </c>
      <c r="C23" s="7">
        <f>(8.1-0.9-1)*2.6*1.1</f>
        <v>17.731999999999999</v>
      </c>
      <c r="D23" s="7">
        <f>(6.8-1-1)*2.6*1.1</f>
        <v>13.728000000000002</v>
      </c>
      <c r="E23" s="7">
        <f t="shared" ref="E23" si="3">(7.7-0.9-1)*2.6*1.1</f>
        <v>16.588000000000001</v>
      </c>
      <c r="F23" s="7">
        <f>(6.7-1-1)*2.6*1.1</f>
        <v>13.442000000000002</v>
      </c>
      <c r="G23" s="8" t="s">
        <v>5</v>
      </c>
      <c r="H23" s="9"/>
      <c r="I23" s="32">
        <f t="shared" si="0"/>
        <v>0</v>
      </c>
    </row>
    <row r="24" spans="1:10" x14ac:dyDescent="0.25">
      <c r="A24" s="31" t="s">
        <v>41</v>
      </c>
      <c r="B24" s="17" t="s">
        <v>8</v>
      </c>
      <c r="C24" s="7">
        <f>C21+C22+C23</f>
        <v>26.268000000000001</v>
      </c>
      <c r="D24" s="7">
        <f t="shared" ref="D24:F24" si="4">D21+D22+D23</f>
        <v>21.945</v>
      </c>
      <c r="E24" s="7">
        <f t="shared" si="4"/>
        <v>24.926000000000002</v>
      </c>
      <c r="F24" s="7">
        <f t="shared" si="4"/>
        <v>21.571000000000005</v>
      </c>
      <c r="G24" s="8" t="s">
        <v>5</v>
      </c>
      <c r="H24" s="9"/>
      <c r="I24" s="32">
        <f t="shared" si="0"/>
        <v>0</v>
      </c>
    </row>
    <row r="25" spans="1:10" x14ac:dyDescent="0.25">
      <c r="A25" s="31" t="s">
        <v>42</v>
      </c>
      <c r="B25" s="17" t="s">
        <v>7</v>
      </c>
      <c r="C25" s="7">
        <v>5.2</v>
      </c>
      <c r="D25" s="7">
        <v>2.6</v>
      </c>
      <c r="E25" s="7">
        <v>7.8</v>
      </c>
      <c r="F25" s="7">
        <v>2.6</v>
      </c>
      <c r="G25" s="8" t="s">
        <v>6</v>
      </c>
      <c r="H25" s="9"/>
      <c r="I25" s="32">
        <f t="shared" si="0"/>
        <v>0</v>
      </c>
      <c r="J25" s="1"/>
    </row>
    <row r="26" spans="1:10" x14ac:dyDescent="0.25">
      <c r="A26" s="31" t="s">
        <v>23</v>
      </c>
      <c r="B26" s="17" t="s">
        <v>18</v>
      </c>
      <c r="C26" s="7">
        <v>1</v>
      </c>
      <c r="D26" s="7">
        <v>1</v>
      </c>
      <c r="E26" s="7">
        <v>1</v>
      </c>
      <c r="F26" s="7">
        <v>1</v>
      </c>
      <c r="G26" s="8" t="s">
        <v>4</v>
      </c>
      <c r="H26" s="9"/>
      <c r="I26" s="32">
        <f t="shared" si="0"/>
        <v>0</v>
      </c>
    </row>
    <row r="27" spans="1:10" x14ac:dyDescent="0.25">
      <c r="A27" s="31" t="s">
        <v>43</v>
      </c>
      <c r="B27" s="17" t="s">
        <v>91</v>
      </c>
      <c r="C27" s="7">
        <v>1</v>
      </c>
      <c r="D27" s="7">
        <v>1</v>
      </c>
      <c r="E27" s="7">
        <v>1</v>
      </c>
      <c r="F27" s="7">
        <v>1</v>
      </c>
      <c r="G27" s="8" t="s">
        <v>4</v>
      </c>
      <c r="H27" s="9"/>
      <c r="I27" s="32">
        <f t="shared" si="0"/>
        <v>0</v>
      </c>
    </row>
    <row r="28" spans="1:10" x14ac:dyDescent="0.25">
      <c r="A28" s="31" t="s">
        <v>44</v>
      </c>
      <c r="B28" s="17" t="s">
        <v>73</v>
      </c>
      <c r="C28" s="7">
        <v>0</v>
      </c>
      <c r="D28" s="7">
        <v>1</v>
      </c>
      <c r="E28" s="7">
        <v>0</v>
      </c>
      <c r="F28" s="7">
        <v>0</v>
      </c>
      <c r="G28" s="8" t="s">
        <v>4</v>
      </c>
      <c r="H28" s="9"/>
      <c r="I28" s="32">
        <f t="shared" si="0"/>
        <v>0</v>
      </c>
    </row>
    <row r="29" spans="1:10" x14ac:dyDescent="0.25">
      <c r="A29" s="31" t="s">
        <v>45</v>
      </c>
      <c r="B29" s="17" t="s">
        <v>67</v>
      </c>
      <c r="C29" s="7">
        <v>1</v>
      </c>
      <c r="D29" s="7">
        <v>0</v>
      </c>
      <c r="E29" s="7">
        <v>1</v>
      </c>
      <c r="F29" s="7">
        <v>1</v>
      </c>
      <c r="G29" s="8" t="s">
        <v>4</v>
      </c>
      <c r="H29" s="9"/>
      <c r="I29" s="32">
        <f t="shared" si="0"/>
        <v>0</v>
      </c>
      <c r="J29" s="2"/>
    </row>
    <row r="30" spans="1:10" ht="60" x14ac:dyDescent="0.25">
      <c r="A30" s="31" t="s">
        <v>46</v>
      </c>
      <c r="B30" s="17" t="s">
        <v>92</v>
      </c>
      <c r="C30" s="7">
        <v>1</v>
      </c>
      <c r="D30" s="7">
        <v>1</v>
      </c>
      <c r="E30" s="7">
        <v>1</v>
      </c>
      <c r="F30" s="7">
        <v>1</v>
      </c>
      <c r="G30" s="8" t="s">
        <v>4</v>
      </c>
      <c r="H30" s="9"/>
      <c r="I30" s="32">
        <f t="shared" si="0"/>
        <v>0</v>
      </c>
      <c r="J30" s="2"/>
    </row>
    <row r="31" spans="1:10" s="5" customFormat="1" ht="45" x14ac:dyDescent="0.25">
      <c r="A31" s="33" t="s">
        <v>47</v>
      </c>
      <c r="B31" s="17" t="s">
        <v>93</v>
      </c>
      <c r="C31" s="10">
        <v>1</v>
      </c>
      <c r="D31" s="10">
        <v>1</v>
      </c>
      <c r="E31" s="10">
        <v>1</v>
      </c>
      <c r="F31" s="10">
        <v>1</v>
      </c>
      <c r="G31" s="11" t="s">
        <v>4</v>
      </c>
      <c r="H31" s="9"/>
      <c r="I31" s="32">
        <f t="shared" si="0"/>
        <v>0</v>
      </c>
      <c r="J31" s="4"/>
    </row>
    <row r="32" spans="1:10" x14ac:dyDescent="0.25">
      <c r="A32" s="31" t="s">
        <v>24</v>
      </c>
      <c r="B32" s="17" t="s">
        <v>68</v>
      </c>
      <c r="C32" s="7">
        <v>1</v>
      </c>
      <c r="D32" s="7">
        <v>1</v>
      </c>
      <c r="E32" s="7">
        <v>1</v>
      </c>
      <c r="F32" s="7">
        <v>1</v>
      </c>
      <c r="G32" s="8" t="s">
        <v>4</v>
      </c>
      <c r="H32" s="9"/>
      <c r="I32" s="32">
        <f t="shared" si="0"/>
        <v>0</v>
      </c>
      <c r="J32" s="2"/>
    </row>
    <row r="33" spans="1:10" ht="30" x14ac:dyDescent="0.25">
      <c r="A33" s="31" t="s">
        <v>48</v>
      </c>
      <c r="B33" s="17" t="s">
        <v>94</v>
      </c>
      <c r="C33" s="7">
        <v>1</v>
      </c>
      <c r="D33" s="7">
        <v>1</v>
      </c>
      <c r="E33" s="7">
        <v>1</v>
      </c>
      <c r="F33" s="7">
        <v>1</v>
      </c>
      <c r="G33" s="8" t="s">
        <v>4</v>
      </c>
      <c r="H33" s="9"/>
      <c r="I33" s="32">
        <f t="shared" si="0"/>
        <v>0</v>
      </c>
      <c r="J33" s="2"/>
    </row>
    <row r="34" spans="1:10" ht="30" x14ac:dyDescent="0.25">
      <c r="A34" s="31" t="s">
        <v>49</v>
      </c>
      <c r="B34" s="17" t="s">
        <v>75</v>
      </c>
      <c r="C34" s="7">
        <v>1</v>
      </c>
      <c r="D34" s="7">
        <v>1</v>
      </c>
      <c r="E34" s="7">
        <v>1</v>
      </c>
      <c r="F34" s="7">
        <v>1</v>
      </c>
      <c r="G34" s="8" t="s">
        <v>4</v>
      </c>
      <c r="H34" s="9"/>
      <c r="I34" s="32">
        <f t="shared" si="0"/>
        <v>0</v>
      </c>
      <c r="J34" s="2"/>
    </row>
    <row r="35" spans="1:10" ht="17.25" customHeight="1" x14ac:dyDescent="0.25">
      <c r="A35" s="31" t="s">
        <v>50</v>
      </c>
      <c r="B35" s="17" t="s">
        <v>74</v>
      </c>
      <c r="C35" s="7">
        <v>1</v>
      </c>
      <c r="D35" s="7">
        <v>1</v>
      </c>
      <c r="E35" s="7">
        <v>1</v>
      </c>
      <c r="F35" s="7">
        <v>1</v>
      </c>
      <c r="G35" s="8" t="s">
        <v>4</v>
      </c>
      <c r="H35" s="9"/>
      <c r="I35" s="32">
        <f t="shared" si="0"/>
        <v>0</v>
      </c>
      <c r="J35" s="2"/>
    </row>
    <row r="36" spans="1:10" x14ac:dyDescent="0.25">
      <c r="A36" s="31" t="s">
        <v>51</v>
      </c>
      <c r="B36" s="17" t="s">
        <v>76</v>
      </c>
      <c r="C36" s="7">
        <v>1</v>
      </c>
      <c r="D36" s="7">
        <v>1</v>
      </c>
      <c r="E36" s="7">
        <v>1</v>
      </c>
      <c r="F36" s="7">
        <v>1</v>
      </c>
      <c r="G36" s="8" t="s">
        <v>4</v>
      </c>
      <c r="H36" s="9"/>
      <c r="I36" s="32">
        <f t="shared" si="0"/>
        <v>0</v>
      </c>
      <c r="J36" s="2"/>
    </row>
    <row r="37" spans="1:10" ht="30" x14ac:dyDescent="0.25">
      <c r="A37" s="31" t="s">
        <v>52</v>
      </c>
      <c r="B37" s="17" t="s">
        <v>95</v>
      </c>
      <c r="C37" s="7">
        <v>6</v>
      </c>
      <c r="D37" s="7">
        <v>5</v>
      </c>
      <c r="E37" s="7">
        <v>4</v>
      </c>
      <c r="F37" s="7">
        <v>3</v>
      </c>
      <c r="G37" s="8" t="s">
        <v>4</v>
      </c>
      <c r="H37" s="9"/>
      <c r="I37" s="32">
        <f t="shared" si="0"/>
        <v>0</v>
      </c>
      <c r="J37" s="2"/>
    </row>
    <row r="38" spans="1:10" x14ac:dyDescent="0.25">
      <c r="A38" s="31" t="s">
        <v>53</v>
      </c>
      <c r="B38" s="17" t="s">
        <v>81</v>
      </c>
      <c r="C38" s="7">
        <v>1</v>
      </c>
      <c r="D38" s="7">
        <v>1</v>
      </c>
      <c r="E38" s="7">
        <v>1</v>
      </c>
      <c r="F38" s="7">
        <v>1</v>
      </c>
      <c r="G38" s="8" t="s">
        <v>4</v>
      </c>
      <c r="H38" s="9"/>
      <c r="I38" s="32">
        <f t="shared" si="0"/>
        <v>0</v>
      </c>
      <c r="J38" s="2"/>
    </row>
    <row r="39" spans="1:10" x14ac:dyDescent="0.25">
      <c r="A39" s="31" t="s">
        <v>54</v>
      </c>
      <c r="B39" s="17" t="s">
        <v>96</v>
      </c>
      <c r="C39" s="7">
        <v>1</v>
      </c>
      <c r="D39" s="7">
        <v>1</v>
      </c>
      <c r="E39" s="7">
        <v>1</v>
      </c>
      <c r="F39" s="7">
        <v>1</v>
      </c>
      <c r="G39" s="8" t="s">
        <v>4</v>
      </c>
      <c r="H39" s="9"/>
      <c r="I39" s="32">
        <f t="shared" si="0"/>
        <v>0</v>
      </c>
      <c r="J39" s="2"/>
    </row>
    <row r="40" spans="1:10" x14ac:dyDescent="0.25">
      <c r="A40" s="31" t="s">
        <v>55</v>
      </c>
      <c r="B40" s="17" t="s">
        <v>77</v>
      </c>
      <c r="C40" s="7">
        <v>1</v>
      </c>
      <c r="D40" s="7">
        <v>1</v>
      </c>
      <c r="E40" s="7">
        <v>1</v>
      </c>
      <c r="F40" s="7">
        <v>1</v>
      </c>
      <c r="G40" s="8" t="s">
        <v>4</v>
      </c>
      <c r="H40" s="9"/>
      <c r="I40" s="32">
        <f t="shared" si="0"/>
        <v>0</v>
      </c>
      <c r="J40" s="2"/>
    </row>
    <row r="41" spans="1:10" x14ac:dyDescent="0.25">
      <c r="A41" s="31" t="s">
        <v>56</v>
      </c>
      <c r="B41" s="17" t="s">
        <v>66</v>
      </c>
      <c r="C41" s="7">
        <v>1</v>
      </c>
      <c r="D41" s="7">
        <v>1</v>
      </c>
      <c r="E41" s="7">
        <v>1</v>
      </c>
      <c r="F41" s="7">
        <v>1</v>
      </c>
      <c r="G41" s="8" t="s">
        <v>4</v>
      </c>
      <c r="H41" s="9"/>
      <c r="I41" s="32">
        <f t="shared" si="0"/>
        <v>0</v>
      </c>
    </row>
    <row r="42" spans="1:10" ht="32.25" customHeight="1" x14ac:dyDescent="0.25">
      <c r="A42" s="31" t="s">
        <v>57</v>
      </c>
      <c r="B42" s="17" t="s">
        <v>97</v>
      </c>
      <c r="C42" s="7">
        <v>1</v>
      </c>
      <c r="D42" s="7">
        <v>1</v>
      </c>
      <c r="E42" s="7">
        <v>1</v>
      </c>
      <c r="F42" s="7">
        <v>1</v>
      </c>
      <c r="G42" s="8" t="s">
        <v>4</v>
      </c>
      <c r="H42" s="9"/>
      <c r="I42" s="32">
        <f t="shared" si="0"/>
        <v>0</v>
      </c>
      <c r="J42" s="2"/>
    </row>
    <row r="43" spans="1:10" x14ac:dyDescent="0.25">
      <c r="A43" s="31" t="s">
        <v>58</v>
      </c>
      <c r="B43" s="17" t="s">
        <v>88</v>
      </c>
      <c r="C43" s="7">
        <v>2</v>
      </c>
      <c r="D43" s="7">
        <v>2</v>
      </c>
      <c r="E43" s="7">
        <v>2</v>
      </c>
      <c r="F43" s="7">
        <v>2</v>
      </c>
      <c r="G43" s="8" t="s">
        <v>4</v>
      </c>
      <c r="H43" s="9"/>
      <c r="I43" s="32">
        <f t="shared" si="0"/>
        <v>0</v>
      </c>
    </row>
    <row r="44" spans="1:10" ht="15.75" thickBot="1" x14ac:dyDescent="0.3">
      <c r="A44" s="34" t="s">
        <v>59</v>
      </c>
      <c r="B44" s="48" t="s">
        <v>89</v>
      </c>
      <c r="C44" s="35">
        <v>1</v>
      </c>
      <c r="D44" s="35">
        <v>1</v>
      </c>
      <c r="E44" s="35">
        <v>1</v>
      </c>
      <c r="F44" s="35">
        <v>1</v>
      </c>
      <c r="G44" s="36" t="s">
        <v>4</v>
      </c>
      <c r="H44" s="37"/>
      <c r="I44" s="38">
        <f t="shared" si="0"/>
        <v>0</v>
      </c>
    </row>
    <row r="45" spans="1:10" ht="15.75" x14ac:dyDescent="0.25">
      <c r="A45" s="49" t="s">
        <v>19</v>
      </c>
      <c r="B45" s="50"/>
      <c r="C45" s="50"/>
      <c r="D45" s="50"/>
      <c r="E45" s="50"/>
      <c r="F45" s="50"/>
      <c r="G45" s="50"/>
      <c r="H45" s="51"/>
      <c r="I45" s="43">
        <f>SUM(I7:I44)</f>
        <v>0</v>
      </c>
    </row>
    <row r="46" spans="1:10" ht="18.75" x14ac:dyDescent="0.3">
      <c r="A46" s="63" t="s">
        <v>61</v>
      </c>
      <c r="B46" s="64"/>
      <c r="C46" s="65"/>
      <c r="D46" s="65"/>
      <c r="E46" s="65"/>
      <c r="F46" s="65"/>
      <c r="G46" s="65"/>
      <c r="H46" s="66"/>
      <c r="I46" s="44"/>
      <c r="J46" s="3"/>
    </row>
    <row r="47" spans="1:10" ht="19.5" thickBot="1" x14ac:dyDescent="0.35">
      <c r="A47" s="67" t="s">
        <v>62</v>
      </c>
      <c r="B47" s="68"/>
      <c r="C47" s="69"/>
      <c r="D47" s="69"/>
      <c r="E47" s="69"/>
      <c r="F47" s="69"/>
      <c r="G47" s="69"/>
      <c r="H47" s="70"/>
      <c r="I47" s="45">
        <f>I45*(1+I46)</f>
        <v>0</v>
      </c>
      <c r="J47" s="3"/>
    </row>
    <row r="48" spans="1:10" x14ac:dyDescent="0.25">
      <c r="A48" s="39"/>
      <c r="B48" s="40"/>
      <c r="C48" s="41"/>
      <c r="D48" s="41"/>
      <c r="E48" s="41"/>
      <c r="F48" s="41"/>
      <c r="G48" s="42"/>
      <c r="H48" s="39"/>
      <c r="I48" s="39"/>
    </row>
    <row r="49" spans="1:9" x14ac:dyDescent="0.25">
      <c r="A49" s="59" t="s">
        <v>63</v>
      </c>
      <c r="B49" s="60"/>
      <c r="C49" s="60"/>
      <c r="D49" s="60"/>
      <c r="E49" s="60"/>
      <c r="F49" s="60"/>
      <c r="G49" s="12"/>
      <c r="H49" s="13"/>
      <c r="I49" s="13"/>
    </row>
    <row r="50" spans="1:9" ht="19.5" customHeight="1" x14ac:dyDescent="0.25">
      <c r="A50" s="61" t="s">
        <v>78</v>
      </c>
      <c r="B50" s="61"/>
      <c r="C50" s="61"/>
      <c r="D50" s="61"/>
      <c r="E50" s="61"/>
      <c r="F50" s="61"/>
      <c r="G50" s="12"/>
      <c r="H50" s="13"/>
      <c r="I50" s="13"/>
    </row>
    <row r="51" spans="1:9" ht="36.75" customHeight="1" x14ac:dyDescent="0.25">
      <c r="A51" s="62" t="s">
        <v>79</v>
      </c>
      <c r="B51" s="62"/>
      <c r="C51" s="62"/>
      <c r="D51" s="62"/>
      <c r="E51" s="62"/>
      <c r="F51" s="62"/>
      <c r="G51" s="12"/>
      <c r="H51" s="13"/>
      <c r="I51" s="13"/>
    </row>
    <row r="52" spans="1:9" ht="37.9" customHeight="1" x14ac:dyDescent="0.25">
      <c r="A52" s="58" t="s">
        <v>90</v>
      </c>
      <c r="B52" s="58"/>
      <c r="C52" s="58"/>
      <c r="D52" s="58"/>
      <c r="E52" s="58"/>
      <c r="F52" s="58"/>
      <c r="G52" s="12"/>
      <c r="H52" s="13"/>
      <c r="I52" s="13"/>
    </row>
  </sheetData>
  <mergeCells count="11">
    <mergeCell ref="A52:F52"/>
    <mergeCell ref="A49:F49"/>
    <mergeCell ref="A50:F50"/>
    <mergeCell ref="A51:F51"/>
    <mergeCell ref="A46:H46"/>
    <mergeCell ref="A47:H47"/>
    <mergeCell ref="A45:H45"/>
    <mergeCell ref="B3:I4"/>
    <mergeCell ref="B2:I2"/>
    <mergeCell ref="B1:I1"/>
    <mergeCell ref="G5:I5"/>
  </mergeCells>
  <pageMargins left="0.7" right="0.7" top="0.75" bottom="0.75" header="0.3" footer="0.3"/>
  <pageSetup paperSize="9" scale="26" orientation="portrait" r:id="rId1"/>
  <ignoredErrors>
    <ignoredError sqref="D8 D22:E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Rokos Tomáš</dc:creator>
  <cp:lastModifiedBy>Mezuláník Pavel</cp:lastModifiedBy>
  <cp:lastPrinted>2023-05-23T05:39:56Z</cp:lastPrinted>
  <dcterms:created xsi:type="dcterms:W3CDTF">2023-05-18T12:05:19Z</dcterms:created>
  <dcterms:modified xsi:type="dcterms:W3CDTF">2024-09-03T12:41:14Z</dcterms:modified>
</cp:coreProperties>
</file>