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<sst xmlns="http://schemas.openxmlformats.org/spreadsheetml/2006/main" count="136" uniqueCount="98">
  <si>
    <t>rozvody elektro</t>
  </si>
  <si>
    <t>hydroizolační stěrka s bandáží rohů</t>
  </si>
  <si>
    <t>broušení a srovnání podlahy</t>
  </si>
  <si>
    <t>jednotka</t>
  </si>
  <si>
    <t>kpl</t>
  </si>
  <si>
    <t>m2</t>
  </si>
  <si>
    <t>bm</t>
  </si>
  <si>
    <t>kamenické rohy</t>
  </si>
  <si>
    <t>obkládání s lepidlem a spárování</t>
  </si>
  <si>
    <t>pravoúhlost - rovnání stěn pod obklad</t>
  </si>
  <si>
    <t>likvidace odpadu</t>
  </si>
  <si>
    <t>bourání a likvidace obkladů a dlažeb</t>
  </si>
  <si>
    <t>vybourání guly a mazaniny pro žlab, soklu sprchy</t>
  </si>
  <si>
    <t>ubourání příčky pro zvětšení sprchových dveří</t>
  </si>
  <si>
    <t>zednické úpravy a zapravení ostatních konstrukcí</t>
  </si>
  <si>
    <t>úprava a zasekání potrubí ÚT</t>
  </si>
  <si>
    <t>úprava rozvodů ZTI</t>
  </si>
  <si>
    <t>přizdívka Ytong 75</t>
  </si>
  <si>
    <t>demontáž, renovace a montáž otopného tělesa, žebřík 45/90</t>
  </si>
  <si>
    <t>zrcadlo 4mm lepené do obkladu cca 100x90cm</t>
  </si>
  <si>
    <t>Celková nabídková cena v Kč bez DPH</t>
  </si>
  <si>
    <t>místnost 138</t>
  </si>
  <si>
    <t>místnost 141</t>
  </si>
  <si>
    <t>místnost 144</t>
  </si>
  <si>
    <t>místnost 147</t>
  </si>
  <si>
    <t>Položka</t>
  </si>
  <si>
    <t>Popis položky</t>
  </si>
  <si>
    <t>1.</t>
  </si>
  <si>
    <t>20.</t>
  </si>
  <si>
    <t>26.</t>
  </si>
  <si>
    <t>16.</t>
  </si>
  <si>
    <t>3.</t>
  </si>
  <si>
    <t>5.</t>
  </si>
  <si>
    <t>17.</t>
  </si>
  <si>
    <t>2.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</si>
  <si>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</si>
  <si>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</si>
  <si>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</si>
  <si>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</si>
  <si>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</si>
  <si>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</si>
  <si>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</si>
  <si>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</si>
  <si>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</si>
  <si>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</si>
  <si>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</si>
  <si>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</si>
  <si>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</si>
  <si>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</si>
  <si>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</si>
  <si>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</si>
  <si>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</si>
  <si>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</si>
  <si>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</si>
  <si>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</si>
  <si>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</si>
  <si>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</si>
  <si>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</si>
  <si>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</si>
  <si>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</si>
  <si>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</si>
  <si>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</si>
  <si>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</si>
  <si>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</si>
  <si>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</si>
  <si>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počet jednotek</t>
  </si>
  <si>
    <t>Sazba DPH</t>
  </si>
  <si>
    <t>Celková nabídková cena v Kč včetně DPH</t>
  </si>
  <si>
    <t>Poznámky:</t>
  </si>
  <si>
    <t>3. Zadavatel upozorňuje dodavatele, aby důsledně zkotrolovali správnost všech výpočtů v cenové tabulce, zejména správnost výpočtu částky DPH (pokud jsou plátci DPH), neboť v případě nesprávného výpočtu může být dodavatel z poptávky vyloučen.</t>
  </si>
  <si>
    <t>"Revitalizace umýváren v objektu ČNB v Hradci Králové"</t>
  </si>
  <si>
    <t>jednotková cena v Kč bez DPH</t>
  </si>
  <si>
    <t>cena celkem v Kč bez DPH</t>
  </si>
  <si>
    <t>instalace zařizovacích předmětů</t>
  </si>
  <si>
    <t>Ostatní náklady</t>
  </si>
  <si>
    <t>bourání a likvidace zařizzovacích předmětů</t>
  </si>
  <si>
    <t>sprchový žlab se sifonem s montáží  (ref.výrobek TECE Linus 80)</t>
  </si>
  <si>
    <t>fén bílý/chrom, (ref. výrobky Valera Action Super Plus 1600W)</t>
  </si>
  <si>
    <t>rohová polička do sprch. koutu (ref. výrobek Bemeta Cytro)</t>
  </si>
  <si>
    <t>Příloha č. 2 Poptávky</t>
  </si>
  <si>
    <t>černá dlažba 60x60 cm rohož (ref. výrobek RAKO Betonico DAK63792.1)</t>
  </si>
  <si>
    <t>spádový profil levá, nerez kartáčovaná (ref. výrobek Havos)</t>
  </si>
  <si>
    <t>černá dlažba 30x60cm rohož (ref. výrobek  RAKO Betonico DAKSE792.1)</t>
  </si>
  <si>
    <t>bílošedá dlažba 30x60cm mat (ref. výrobek RAKO Betonico DAKSE790.1)</t>
  </si>
  <si>
    <t>sprchový žlab se sifonem s montáží (ref. výrobek TECE Linus 90)</t>
  </si>
  <si>
    <t>sprchová baterie raindance s ruční, páková, nástěnná, průměr hlavice 24 cm, délka ramene 35cm, chrom s montáží (ref. výrobek Hansgrohe Crometta S 27269000)</t>
  </si>
  <si>
    <t>umyvadlo cca 55x38cm otvor pro barterii uprostřed, hranatý tvar, vyšší (ref. výrobek Laufen Pro S H8189580001041)</t>
  </si>
  <si>
    <t>umyvadlový sifon teleskopický, chrom (ref. výrobek Ravak 10 X01371)</t>
  </si>
  <si>
    <t>umyvadlová senzorová baterie, chrom (ref. výrobek Grohe Eurosmart Cosmopolitan)</t>
  </si>
  <si>
    <t>odpadkový koš volně stojící, chrom (ref. výrobek Multi 12l)</t>
  </si>
  <si>
    <t>nástěnný háček jednoduchý bez patle chrom (ref. výrobek Sapho X-Round XR212)</t>
  </si>
  <si>
    <t>sklopné sedátko cca 38cm, bílá (ref. výrobek SATDSEDPLB)</t>
  </si>
  <si>
    <t>mýdlenka nad umyvadlo, chrom (ref. výrobek Bemeta Omega)</t>
  </si>
  <si>
    <t xml:space="preserve">sprchové dveře dvoukřídlé sklo 0,9x2,0, celoskleněné, bezrámové otočné, sklo bezpečnostní čiré s úpravou ANTIDROP/Easy Clean, hranaté profily, chrom s montáží (ref. výrobek  SAT TEX SIKOTEXL90CRT) </t>
  </si>
  <si>
    <t>nástěnné světlo nad umyvadlo (ref. výrobek Osmont SYLVIA LED-2L25012/129)</t>
  </si>
  <si>
    <t>stropní LED svítidlo 15w, zapuštěné</t>
  </si>
  <si>
    <t>1. Plátci DPH uvedou DPH v % s přesností na celé číslo, neplátci DPH ponechají položku nevyplněnou.</t>
  </si>
  <si>
    <t>2. Jednotkové ceny se uvádějí v Kč bez DPH s přesností na dvě desetinná místa (více desetinných míst tabulka automaticky zaokrouhlí) a zahrnují veškeré náklady dodavatele spojené s plněním zakázky (tj. cenu prací včetně materiálu).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</si>
</sst>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ck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20"/>
    <xf numFmtId="164" fontId="4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164" fontId="8" fillId="0" borderId="4" xfId="0" applyNumberFormat="1" applyFont="1" applyBorder="1"/>
    <xf numFmtId="0" fontId="12" fillId="2" borderId="5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right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2" fontId="12" fillId="0" borderId="5" xfId="0" applyNumberFormat="1" applyFont="1" applyBorder="1" applyAlignment="1">
      <alignment horizontal="right"/>
    </xf>
    <xf numFmtId="1" fontId="12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2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>
      <alignment horizontal="center"/>
    </xf>
    <xf numFmtId="0" fontId="6" fillId="0" borderId="5" xfId="0" applyFont="1" applyBorder="1"/>
    <xf numFmtId="0" fontId="1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2" fontId="12" fillId="0" borderId="5" xfId="0" applyNumberFormat="1" applyFont="1" applyBorder="1" applyAlignment="1">
      <alignment horizontal="right" wrapText="1"/>
    </xf>
    <xf numFmtId="1" fontId="12" fillId="0" borderId="5" xfId="0" applyNumberFormat="1" applyFont="1" applyBorder="1" applyAlignment="1">
      <alignment horizontal="center" wrapText="1"/>
    </xf>
    <xf numFmtId="0" fontId="3" fillId="0" borderId="0" xfId="2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left" vertical="top" wrapText="1"/>
      <protection/>
    </xf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2" fontId="11" fillId="3" borderId="5" xfId="0" applyNumberFormat="1" applyFont="1" applyFill="1" applyBorder="1"/>
    <xf numFmtId="9" fontId="8" fillId="4" borderId="5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left" wrapText="1"/>
      <protection/>
    </xf>
    <xf numFmtId="2" fontId="12" fillId="4" borderId="5" xfId="0" applyNumberFormat="1" applyFont="1" applyFill="1" applyBorder="1" applyProtection="1">
      <protection locked="0"/>
    </xf>
    <xf numFmtId="2" fontId="12" fillId="0" borderId="5" xfId="0" applyNumberFormat="1" applyFont="1" applyBorder="1"/>
    <xf numFmtId="2" fontId="8" fillId="5" borderId="15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workbookViewId="0" topLeftCell="A38">
      <selection activeCell="I46" sqref="I46"/>
    </sheetView>
  </sheetViews>
  <sheetFormatPr defaultColWidth="9.140625" defaultRowHeight="15"/>
  <cols>
    <col min="2" max="2" width="63.421875" style="0" customWidth="1"/>
    <col min="3" max="3" width="16.00390625" style="1" customWidth="1"/>
    <col min="4" max="4" width="15.8515625" style="1" customWidth="1"/>
    <col min="5" max="6" width="16.00390625" style="1" customWidth="1"/>
    <col min="7" max="7" width="11.7109375" style="5" customWidth="1"/>
    <col min="8" max="8" width="22.7109375" style="0" bestFit="1" customWidth="1"/>
    <col min="9" max="9" width="20.140625" style="0" customWidth="1"/>
    <col min="10" max="10" width="30.00390625" style="0" customWidth="1"/>
  </cols>
  <sheetData>
    <row r="1" spans="1:9" ht="15">
      <c r="A1" s="9"/>
      <c r="B1" s="50" t="s">
        <v>79</v>
      </c>
      <c r="C1" s="51"/>
      <c r="D1" s="51"/>
      <c r="E1" s="51"/>
      <c r="F1" s="51"/>
      <c r="G1" s="51"/>
      <c r="H1" s="51"/>
      <c r="I1" s="52"/>
    </row>
    <row r="2" spans="1:9" ht="18.75">
      <c r="A2" s="9"/>
      <c r="B2" s="47" t="s">
        <v>70</v>
      </c>
      <c r="C2" s="48"/>
      <c r="D2" s="48"/>
      <c r="E2" s="48"/>
      <c r="F2" s="48"/>
      <c r="G2" s="48"/>
      <c r="H2" s="48"/>
      <c r="I2" s="49"/>
    </row>
    <row r="3" spans="1:9" ht="13.9" customHeight="1">
      <c r="A3" s="9"/>
      <c r="B3" s="45"/>
      <c r="C3" s="45"/>
      <c r="D3" s="45"/>
      <c r="E3" s="45"/>
      <c r="F3" s="45"/>
      <c r="G3" s="45"/>
      <c r="H3" s="45"/>
      <c r="I3" s="45"/>
    </row>
    <row r="4" spans="1:9" ht="15" hidden="1">
      <c r="A4" s="9"/>
      <c r="B4" s="46"/>
      <c r="C4" s="46"/>
      <c r="D4" s="46"/>
      <c r="E4" s="46"/>
      <c r="F4" s="46"/>
      <c r="G4" s="46"/>
      <c r="H4" s="46"/>
      <c r="I4" s="46"/>
    </row>
    <row r="5" spans="1:9" ht="15.75">
      <c r="A5" s="14"/>
      <c r="B5" s="15"/>
      <c r="C5" s="16" t="s">
        <v>21</v>
      </c>
      <c r="D5" s="16" t="s">
        <v>22</v>
      </c>
      <c r="E5" s="16" t="s">
        <v>23</v>
      </c>
      <c r="F5" s="16" t="s">
        <v>24</v>
      </c>
      <c r="G5" s="53"/>
      <c r="H5" s="54"/>
      <c r="I5" s="55"/>
    </row>
    <row r="6" spans="1:9" ht="37.5" customHeight="1">
      <c r="A6" s="17" t="s">
        <v>25</v>
      </c>
      <c r="B6" s="17" t="s">
        <v>26</v>
      </c>
      <c r="C6" s="18" t="s">
        <v>65</v>
      </c>
      <c r="D6" s="18" t="s">
        <v>65</v>
      </c>
      <c r="E6" s="18" t="s">
        <v>65</v>
      </c>
      <c r="F6" s="18" t="s">
        <v>65</v>
      </c>
      <c r="G6" s="19" t="s">
        <v>3</v>
      </c>
      <c r="H6" s="20" t="s">
        <v>71</v>
      </c>
      <c r="I6" s="20" t="s">
        <v>72</v>
      </c>
    </row>
    <row r="7" spans="1:9" ht="15.75">
      <c r="A7" s="21" t="s">
        <v>27</v>
      </c>
      <c r="B7" s="22" t="s">
        <v>75</v>
      </c>
      <c r="C7" s="23">
        <v>1</v>
      </c>
      <c r="D7" s="23">
        <v>1</v>
      </c>
      <c r="E7" s="23">
        <v>1</v>
      </c>
      <c r="F7" s="23">
        <v>1</v>
      </c>
      <c r="G7" s="24" t="s">
        <v>4</v>
      </c>
      <c r="H7" s="59"/>
      <c r="I7" s="60">
        <f>(C7+D7+E7+F7)*ROUND(H7,2)</f>
        <v>0</v>
      </c>
    </row>
    <row r="8" spans="1:9" ht="15.75">
      <c r="A8" s="21" t="s">
        <v>34</v>
      </c>
      <c r="B8" s="22" t="s">
        <v>11</v>
      </c>
      <c r="C8" s="23">
        <f>2.82+7.4*2.4</f>
        <v>20.580000000000002</v>
      </c>
      <c r="D8" s="23">
        <f>2.27+6.1*2.4</f>
        <v>16.91</v>
      </c>
      <c r="E8" s="23">
        <f>2.64+7*2.4</f>
        <v>19.44</v>
      </c>
      <c r="F8" s="23">
        <f>2.19+6*2.4</f>
        <v>16.59</v>
      </c>
      <c r="G8" s="24" t="s">
        <v>5</v>
      </c>
      <c r="H8" s="59"/>
      <c r="I8" s="60">
        <f aca="true" t="shared" si="0" ref="I8:I44">(C8+D8+E8+F8)*ROUND(H8,2)</f>
        <v>0</v>
      </c>
    </row>
    <row r="9" spans="1:9" ht="15.75">
      <c r="A9" s="21" t="s">
        <v>31</v>
      </c>
      <c r="B9" s="22" t="s">
        <v>12</v>
      </c>
      <c r="C9" s="23">
        <v>1.46</v>
      </c>
      <c r="D9" s="23">
        <v>0.92</v>
      </c>
      <c r="E9" s="23">
        <v>1.31</v>
      </c>
      <c r="F9" s="23">
        <v>0.98</v>
      </c>
      <c r="G9" s="24" t="s">
        <v>5</v>
      </c>
      <c r="H9" s="59"/>
      <c r="I9" s="60">
        <f t="shared" si="0"/>
        <v>0</v>
      </c>
    </row>
    <row r="10" spans="1:9" ht="15.75">
      <c r="A10" s="21" t="s">
        <v>35</v>
      </c>
      <c r="B10" s="22" t="s">
        <v>13</v>
      </c>
      <c r="C10" s="23">
        <v>1</v>
      </c>
      <c r="D10" s="23">
        <v>0</v>
      </c>
      <c r="E10" s="23">
        <v>1</v>
      </c>
      <c r="F10" s="23">
        <v>0</v>
      </c>
      <c r="G10" s="24" t="s">
        <v>4</v>
      </c>
      <c r="H10" s="59"/>
      <c r="I10" s="60">
        <f t="shared" si="0"/>
        <v>0</v>
      </c>
    </row>
    <row r="11" spans="1:9" ht="15.75">
      <c r="A11" s="21" t="s">
        <v>32</v>
      </c>
      <c r="B11" s="22" t="s">
        <v>14</v>
      </c>
      <c r="C11" s="23">
        <v>1</v>
      </c>
      <c r="D11" s="23">
        <v>1</v>
      </c>
      <c r="E11" s="23">
        <v>1</v>
      </c>
      <c r="F11" s="23">
        <v>1</v>
      </c>
      <c r="G11" s="24" t="s">
        <v>4</v>
      </c>
      <c r="H11" s="59"/>
      <c r="I11" s="60">
        <f t="shared" si="0"/>
        <v>0</v>
      </c>
    </row>
    <row r="12" spans="1:9" ht="15.75">
      <c r="A12" s="21" t="s">
        <v>36</v>
      </c>
      <c r="B12" s="22" t="s">
        <v>15</v>
      </c>
      <c r="C12" s="23">
        <v>1</v>
      </c>
      <c r="D12" s="23">
        <v>1</v>
      </c>
      <c r="E12" s="23">
        <v>1</v>
      </c>
      <c r="F12" s="23">
        <v>1</v>
      </c>
      <c r="G12" s="24" t="s">
        <v>4</v>
      </c>
      <c r="H12" s="59"/>
      <c r="I12" s="60">
        <f t="shared" si="0"/>
        <v>0</v>
      </c>
    </row>
    <row r="13" spans="1:9" ht="15.75">
      <c r="A13" s="21" t="s">
        <v>37</v>
      </c>
      <c r="B13" s="22" t="s">
        <v>16</v>
      </c>
      <c r="C13" s="23">
        <v>1</v>
      </c>
      <c r="D13" s="23">
        <v>1</v>
      </c>
      <c r="E13" s="23">
        <v>1</v>
      </c>
      <c r="F13" s="23">
        <v>1</v>
      </c>
      <c r="G13" s="24" t="s">
        <v>4</v>
      </c>
      <c r="H13" s="59"/>
      <c r="I13" s="60">
        <f t="shared" si="0"/>
        <v>0</v>
      </c>
    </row>
    <row r="14" spans="1:9" ht="15.75">
      <c r="A14" s="21" t="s">
        <v>38</v>
      </c>
      <c r="B14" s="22" t="s">
        <v>0</v>
      </c>
      <c r="C14" s="23">
        <v>1</v>
      </c>
      <c r="D14" s="23">
        <v>1</v>
      </c>
      <c r="E14" s="23">
        <v>1</v>
      </c>
      <c r="F14" s="23">
        <v>1</v>
      </c>
      <c r="G14" s="24" t="s">
        <v>4</v>
      </c>
      <c r="H14" s="59"/>
      <c r="I14" s="60">
        <f t="shared" si="0"/>
        <v>0</v>
      </c>
    </row>
    <row r="15" spans="1:9" ht="15.75">
      <c r="A15" s="21" t="s">
        <v>39</v>
      </c>
      <c r="B15" s="22" t="s">
        <v>17</v>
      </c>
      <c r="C15" s="23">
        <v>0</v>
      </c>
      <c r="D15" s="23">
        <v>0</v>
      </c>
      <c r="E15" s="23">
        <v>0</v>
      </c>
      <c r="F15" s="23">
        <f>1*2.7</f>
        <v>2.7</v>
      </c>
      <c r="G15" s="24" t="s">
        <v>5</v>
      </c>
      <c r="H15" s="59"/>
      <c r="I15" s="60">
        <f t="shared" si="0"/>
        <v>0</v>
      </c>
    </row>
    <row r="16" spans="1:9" ht="15.75">
      <c r="A16" s="21" t="s">
        <v>40</v>
      </c>
      <c r="B16" s="22" t="s">
        <v>9</v>
      </c>
      <c r="C16" s="23">
        <f>C24</f>
        <v>26.268</v>
      </c>
      <c r="D16" s="23">
        <f>D24</f>
        <v>21.945</v>
      </c>
      <c r="E16" s="23">
        <f aca="true" t="shared" si="1" ref="E16:F16">E24</f>
        <v>24.926000000000002</v>
      </c>
      <c r="F16" s="23">
        <f t="shared" si="1"/>
        <v>21.571000000000005</v>
      </c>
      <c r="G16" s="24" t="s">
        <v>5</v>
      </c>
      <c r="H16" s="59"/>
      <c r="I16" s="60">
        <f t="shared" si="0"/>
        <v>0</v>
      </c>
    </row>
    <row r="17" spans="1:9" ht="15.75">
      <c r="A17" s="21" t="s">
        <v>41</v>
      </c>
      <c r="B17" s="22" t="s">
        <v>2</v>
      </c>
      <c r="C17" s="23">
        <f>C11</f>
        <v>1</v>
      </c>
      <c r="D17" s="23">
        <f>D11</f>
        <v>1</v>
      </c>
      <c r="E17" s="23">
        <v>1</v>
      </c>
      <c r="F17" s="23">
        <v>1</v>
      </c>
      <c r="G17" s="24" t="s">
        <v>5</v>
      </c>
      <c r="H17" s="59"/>
      <c r="I17" s="60">
        <f t="shared" si="0"/>
        <v>0</v>
      </c>
    </row>
    <row r="18" spans="1:9" ht="15.75">
      <c r="A18" s="21" t="s">
        <v>42</v>
      </c>
      <c r="B18" s="22" t="s">
        <v>10</v>
      </c>
      <c r="C18" s="23">
        <v>1</v>
      </c>
      <c r="D18" s="23">
        <v>1</v>
      </c>
      <c r="E18" s="23">
        <v>1</v>
      </c>
      <c r="F18" s="23">
        <v>1</v>
      </c>
      <c r="G18" s="24" t="s">
        <v>4</v>
      </c>
      <c r="H18" s="59"/>
      <c r="I18" s="60">
        <f t="shared" si="0"/>
        <v>0</v>
      </c>
    </row>
    <row r="19" spans="1:9" ht="15.75">
      <c r="A19" s="21" t="s">
        <v>43</v>
      </c>
      <c r="B19" s="22" t="s">
        <v>1</v>
      </c>
      <c r="C19" s="23">
        <f>2.82*1.1+4.2*2.6+1*2.6</f>
        <v>16.622000000000003</v>
      </c>
      <c r="D19" s="23">
        <f>2.27*1.1+3*2.6+1*2.6</f>
        <v>12.897</v>
      </c>
      <c r="E19" s="23">
        <f>2.64*1.1+3.8*2.6+1*2.6</f>
        <v>15.383999999999999</v>
      </c>
      <c r="F19" s="23">
        <f>2.19*1.1+2.9*2.6+1*2.6</f>
        <v>12.549</v>
      </c>
      <c r="G19" s="24" t="s">
        <v>5</v>
      </c>
      <c r="H19" s="59"/>
      <c r="I19" s="60">
        <f t="shared" si="0"/>
        <v>0</v>
      </c>
    </row>
    <row r="20" spans="1:9" ht="15.75">
      <c r="A20" s="21" t="s">
        <v>44</v>
      </c>
      <c r="B20" s="22" t="s">
        <v>81</v>
      </c>
      <c r="C20" s="23">
        <v>1</v>
      </c>
      <c r="D20" s="23">
        <v>0</v>
      </c>
      <c r="E20" s="23">
        <v>1</v>
      </c>
      <c r="F20" s="23">
        <v>0</v>
      </c>
      <c r="G20" s="24" t="s">
        <v>4</v>
      </c>
      <c r="H20" s="59"/>
      <c r="I20" s="60">
        <f t="shared" si="0"/>
        <v>0</v>
      </c>
    </row>
    <row r="21" spans="1:9" ht="31.5" customHeight="1">
      <c r="A21" s="21" t="s">
        <v>45</v>
      </c>
      <c r="B21" s="31" t="s">
        <v>80</v>
      </c>
      <c r="C21" s="23">
        <f>2.82*1.1</f>
        <v>3.102</v>
      </c>
      <c r="D21" s="23">
        <f>2.27*1.1</f>
        <v>2.4970000000000003</v>
      </c>
      <c r="E21" s="23">
        <f>2.64*1.1</f>
        <v>2.9040000000000004</v>
      </c>
      <c r="F21" s="23">
        <f>2.19*1.1</f>
        <v>2.4090000000000003</v>
      </c>
      <c r="G21" s="24" t="s">
        <v>5</v>
      </c>
      <c r="H21" s="59"/>
      <c r="I21" s="60">
        <f t="shared" si="0"/>
        <v>0</v>
      </c>
    </row>
    <row r="22" spans="1:9" s="35" customFormat="1" ht="30.75" customHeight="1">
      <c r="A22" s="30" t="s">
        <v>30</v>
      </c>
      <c r="B22" s="31" t="s">
        <v>82</v>
      </c>
      <c r="C22" s="32">
        <f>(1+0.9)*2.6*1.1</f>
        <v>5.434</v>
      </c>
      <c r="D22" s="32">
        <f>(1+1)*2.6*1.1</f>
        <v>5.720000000000001</v>
      </c>
      <c r="E22" s="32">
        <f aca="true" t="shared" si="2" ref="E22">(1+0.9)*2.6*1.1</f>
        <v>5.434</v>
      </c>
      <c r="F22" s="32">
        <f>(1+1)*2.6*1.1</f>
        <v>5.720000000000001</v>
      </c>
      <c r="G22" s="33" t="s">
        <v>5</v>
      </c>
      <c r="H22" s="59"/>
      <c r="I22" s="60">
        <f t="shared" si="0"/>
        <v>0</v>
      </c>
    </row>
    <row r="23" spans="1:9" ht="31.5">
      <c r="A23" s="21" t="s">
        <v>33</v>
      </c>
      <c r="B23" s="31" t="s">
        <v>83</v>
      </c>
      <c r="C23" s="23">
        <f>(8.1-0.9-1)*2.6*1.1</f>
        <v>17.732</v>
      </c>
      <c r="D23" s="23">
        <f>(6.8-1-1)*2.6*1.1</f>
        <v>13.728000000000002</v>
      </c>
      <c r="E23" s="23">
        <f aca="true" t="shared" si="3" ref="E23">(7.7-0.9-1)*2.6*1.1</f>
        <v>16.588</v>
      </c>
      <c r="F23" s="23">
        <f>(6.7-1-1)*2.6*1.1</f>
        <v>13.442000000000002</v>
      </c>
      <c r="G23" s="24" t="s">
        <v>5</v>
      </c>
      <c r="H23" s="59"/>
      <c r="I23" s="60">
        <f t="shared" si="0"/>
        <v>0</v>
      </c>
    </row>
    <row r="24" spans="1:9" ht="15.75">
      <c r="A24" s="21" t="s">
        <v>46</v>
      </c>
      <c r="B24" s="29" t="s">
        <v>8</v>
      </c>
      <c r="C24" s="23">
        <f>C21+C22+C23</f>
        <v>26.268</v>
      </c>
      <c r="D24" s="23">
        <f aca="true" t="shared" si="4" ref="D24:F24">D21+D22+D23</f>
        <v>21.945</v>
      </c>
      <c r="E24" s="23">
        <f t="shared" si="4"/>
        <v>24.926000000000002</v>
      </c>
      <c r="F24" s="23">
        <f t="shared" si="4"/>
        <v>21.571000000000005</v>
      </c>
      <c r="G24" s="24" t="s">
        <v>5</v>
      </c>
      <c r="H24" s="59"/>
      <c r="I24" s="60">
        <f t="shared" si="0"/>
        <v>0</v>
      </c>
    </row>
    <row r="25" spans="1:10" ht="15.75">
      <c r="A25" s="21" t="s">
        <v>47</v>
      </c>
      <c r="B25" s="29" t="s">
        <v>7</v>
      </c>
      <c r="C25" s="23">
        <v>5.2</v>
      </c>
      <c r="D25" s="23">
        <v>2.6</v>
      </c>
      <c r="E25" s="23">
        <v>7.8</v>
      </c>
      <c r="F25" s="23">
        <v>2.6</v>
      </c>
      <c r="G25" s="24" t="s">
        <v>6</v>
      </c>
      <c r="H25" s="59"/>
      <c r="I25" s="60">
        <f t="shared" si="0"/>
        <v>0</v>
      </c>
      <c r="J25" s="2"/>
    </row>
    <row r="26" spans="1:9" ht="15.75">
      <c r="A26" s="21" t="s">
        <v>28</v>
      </c>
      <c r="B26" s="29" t="s">
        <v>18</v>
      </c>
      <c r="C26" s="23">
        <v>1</v>
      </c>
      <c r="D26" s="23">
        <v>1</v>
      </c>
      <c r="E26" s="23">
        <v>1</v>
      </c>
      <c r="F26" s="23">
        <v>1</v>
      </c>
      <c r="G26" s="24" t="s">
        <v>4</v>
      </c>
      <c r="H26" s="59"/>
      <c r="I26" s="60">
        <f t="shared" si="0"/>
        <v>0</v>
      </c>
    </row>
    <row r="27" spans="1:9" ht="15.75">
      <c r="A27" s="21" t="s">
        <v>48</v>
      </c>
      <c r="B27" s="29" t="s">
        <v>19</v>
      </c>
      <c r="C27" s="23">
        <v>1</v>
      </c>
      <c r="D27" s="23">
        <v>1</v>
      </c>
      <c r="E27" s="23">
        <v>1</v>
      </c>
      <c r="F27" s="23">
        <v>1</v>
      </c>
      <c r="G27" s="24" t="s">
        <v>4</v>
      </c>
      <c r="H27" s="59"/>
      <c r="I27" s="60">
        <f t="shared" si="0"/>
        <v>0</v>
      </c>
    </row>
    <row r="28" spans="1:9" ht="15.75">
      <c r="A28" s="21" t="s">
        <v>49</v>
      </c>
      <c r="B28" s="29" t="s">
        <v>84</v>
      </c>
      <c r="C28" s="23">
        <v>0</v>
      </c>
      <c r="D28" s="23">
        <v>1</v>
      </c>
      <c r="E28" s="23">
        <v>0</v>
      </c>
      <c r="F28" s="23">
        <v>0</v>
      </c>
      <c r="G28" s="24" t="s">
        <v>4</v>
      </c>
      <c r="H28" s="59"/>
      <c r="I28" s="60">
        <f t="shared" si="0"/>
        <v>0</v>
      </c>
    </row>
    <row r="29" spans="1:10" ht="15.75">
      <c r="A29" s="21" t="s">
        <v>50</v>
      </c>
      <c r="B29" s="29" t="s">
        <v>76</v>
      </c>
      <c r="C29" s="23">
        <v>1</v>
      </c>
      <c r="D29" s="23">
        <v>0</v>
      </c>
      <c r="E29" s="23">
        <v>1</v>
      </c>
      <c r="F29" s="23">
        <v>1</v>
      </c>
      <c r="G29" s="24" t="s">
        <v>4</v>
      </c>
      <c r="H29" s="59"/>
      <c r="I29" s="60">
        <f t="shared" si="0"/>
        <v>0</v>
      </c>
      <c r="J29" s="3"/>
    </row>
    <row r="30" spans="1:10" ht="63">
      <c r="A30" s="21" t="s">
        <v>51</v>
      </c>
      <c r="B30" s="31" t="s">
        <v>93</v>
      </c>
      <c r="C30" s="23">
        <v>1</v>
      </c>
      <c r="D30" s="23">
        <v>1</v>
      </c>
      <c r="E30" s="23">
        <v>1</v>
      </c>
      <c r="F30" s="23">
        <v>1</v>
      </c>
      <c r="G30" s="24" t="s">
        <v>4</v>
      </c>
      <c r="H30" s="59"/>
      <c r="I30" s="60">
        <f t="shared" si="0"/>
        <v>0</v>
      </c>
      <c r="J30" s="3"/>
    </row>
    <row r="31" spans="1:10" s="35" customFormat="1" ht="47.25">
      <c r="A31" s="30" t="s">
        <v>52</v>
      </c>
      <c r="B31" s="31" t="s">
        <v>85</v>
      </c>
      <c r="C31" s="32">
        <v>1</v>
      </c>
      <c r="D31" s="32">
        <v>1</v>
      </c>
      <c r="E31" s="32">
        <v>1</v>
      </c>
      <c r="F31" s="32">
        <v>1</v>
      </c>
      <c r="G31" s="33" t="s">
        <v>4</v>
      </c>
      <c r="H31" s="59"/>
      <c r="I31" s="60">
        <f t="shared" si="0"/>
        <v>0</v>
      </c>
      <c r="J31" s="34"/>
    </row>
    <row r="32" spans="1:10" ht="15.75">
      <c r="A32" s="21" t="s">
        <v>29</v>
      </c>
      <c r="B32" s="29" t="s">
        <v>78</v>
      </c>
      <c r="C32" s="23">
        <v>1</v>
      </c>
      <c r="D32" s="23">
        <v>1</v>
      </c>
      <c r="E32" s="23">
        <v>1</v>
      </c>
      <c r="F32" s="23">
        <v>1</v>
      </c>
      <c r="G32" s="24" t="s">
        <v>4</v>
      </c>
      <c r="H32" s="59"/>
      <c r="I32" s="60">
        <f t="shared" si="0"/>
        <v>0</v>
      </c>
      <c r="J32" s="3"/>
    </row>
    <row r="33" spans="1:10" ht="31.5">
      <c r="A33" s="21" t="s">
        <v>53</v>
      </c>
      <c r="B33" s="31" t="s">
        <v>86</v>
      </c>
      <c r="C33" s="23">
        <v>1</v>
      </c>
      <c r="D33" s="23">
        <v>1</v>
      </c>
      <c r="E33" s="23">
        <v>1</v>
      </c>
      <c r="F33" s="23">
        <v>1</v>
      </c>
      <c r="G33" s="24" t="s">
        <v>4</v>
      </c>
      <c r="H33" s="59"/>
      <c r="I33" s="60">
        <f t="shared" si="0"/>
        <v>0</v>
      </c>
      <c r="J33" s="3"/>
    </row>
    <row r="34" spans="1:10" ht="31.5">
      <c r="A34" s="21" t="s">
        <v>54</v>
      </c>
      <c r="B34" s="31" t="s">
        <v>88</v>
      </c>
      <c r="C34" s="23">
        <v>1</v>
      </c>
      <c r="D34" s="23">
        <v>1</v>
      </c>
      <c r="E34" s="23">
        <v>1</v>
      </c>
      <c r="F34" s="23">
        <v>1</v>
      </c>
      <c r="G34" s="24" t="s">
        <v>4</v>
      </c>
      <c r="H34" s="59"/>
      <c r="I34" s="60">
        <f t="shared" si="0"/>
        <v>0</v>
      </c>
      <c r="J34" s="3"/>
    </row>
    <row r="35" spans="1:10" ht="17.25" customHeight="1">
      <c r="A35" s="21" t="s">
        <v>55</v>
      </c>
      <c r="B35" s="31" t="s">
        <v>87</v>
      </c>
      <c r="C35" s="23">
        <v>1</v>
      </c>
      <c r="D35" s="23">
        <v>1</v>
      </c>
      <c r="E35" s="23">
        <v>1</v>
      </c>
      <c r="F35" s="23">
        <v>1</v>
      </c>
      <c r="G35" s="24" t="s">
        <v>4</v>
      </c>
      <c r="H35" s="59"/>
      <c r="I35" s="60">
        <f t="shared" si="0"/>
        <v>0</v>
      </c>
      <c r="J35" s="3"/>
    </row>
    <row r="36" spans="1:10" ht="15.75">
      <c r="A36" s="21" t="s">
        <v>56</v>
      </c>
      <c r="B36" s="29" t="s">
        <v>89</v>
      </c>
      <c r="C36" s="23">
        <v>1</v>
      </c>
      <c r="D36" s="23">
        <v>1</v>
      </c>
      <c r="E36" s="23">
        <v>1</v>
      </c>
      <c r="F36" s="23">
        <v>1</v>
      </c>
      <c r="G36" s="24" t="s">
        <v>4</v>
      </c>
      <c r="H36" s="59"/>
      <c r="I36" s="60">
        <f t="shared" si="0"/>
        <v>0</v>
      </c>
      <c r="J36" s="3"/>
    </row>
    <row r="37" spans="1:10" ht="31.5">
      <c r="A37" s="21" t="s">
        <v>57</v>
      </c>
      <c r="B37" s="31" t="s">
        <v>90</v>
      </c>
      <c r="C37" s="23">
        <v>6</v>
      </c>
      <c r="D37" s="23">
        <v>5</v>
      </c>
      <c r="E37" s="23">
        <v>4</v>
      </c>
      <c r="F37" s="23">
        <v>3</v>
      </c>
      <c r="G37" s="24" t="s">
        <v>4</v>
      </c>
      <c r="H37" s="59"/>
      <c r="I37" s="60">
        <f t="shared" si="0"/>
        <v>0</v>
      </c>
      <c r="J37" s="3"/>
    </row>
    <row r="38" spans="1:10" ht="15.75">
      <c r="A38" s="21" t="s">
        <v>58</v>
      </c>
      <c r="B38" s="29" t="s">
        <v>77</v>
      </c>
      <c r="C38" s="23">
        <v>1</v>
      </c>
      <c r="D38" s="23">
        <v>1</v>
      </c>
      <c r="E38" s="23">
        <v>1</v>
      </c>
      <c r="F38" s="23">
        <v>1</v>
      </c>
      <c r="G38" s="24" t="s">
        <v>4</v>
      </c>
      <c r="H38" s="59"/>
      <c r="I38" s="60">
        <f t="shared" si="0"/>
        <v>0</v>
      </c>
      <c r="J38" s="3"/>
    </row>
    <row r="39" spans="1:10" ht="15.75">
      <c r="A39" s="21" t="s">
        <v>59</v>
      </c>
      <c r="B39" s="29" t="s">
        <v>91</v>
      </c>
      <c r="C39" s="23">
        <v>1</v>
      </c>
      <c r="D39" s="23">
        <v>1</v>
      </c>
      <c r="E39" s="23">
        <v>1</v>
      </c>
      <c r="F39" s="23">
        <v>1</v>
      </c>
      <c r="G39" s="24" t="s">
        <v>4</v>
      </c>
      <c r="H39" s="59"/>
      <c r="I39" s="60">
        <f t="shared" si="0"/>
        <v>0</v>
      </c>
      <c r="J39" s="3"/>
    </row>
    <row r="40" spans="1:10" ht="15.75">
      <c r="A40" s="21" t="s">
        <v>60</v>
      </c>
      <c r="B40" s="29" t="s">
        <v>92</v>
      </c>
      <c r="C40" s="23">
        <v>1</v>
      </c>
      <c r="D40" s="23">
        <v>1</v>
      </c>
      <c r="E40" s="23">
        <v>1</v>
      </c>
      <c r="F40" s="23">
        <v>1</v>
      </c>
      <c r="G40" s="24" t="s">
        <v>4</v>
      </c>
      <c r="H40" s="59"/>
      <c r="I40" s="60">
        <f t="shared" si="0"/>
        <v>0</v>
      </c>
      <c r="J40" s="3"/>
    </row>
    <row r="41" spans="1:9" ht="15.75">
      <c r="A41" s="21" t="s">
        <v>61</v>
      </c>
      <c r="B41" s="29" t="s">
        <v>73</v>
      </c>
      <c r="C41" s="23">
        <v>1</v>
      </c>
      <c r="D41" s="23">
        <v>1</v>
      </c>
      <c r="E41" s="23">
        <v>1</v>
      </c>
      <c r="F41" s="23">
        <v>1</v>
      </c>
      <c r="G41" s="24" t="s">
        <v>4</v>
      </c>
      <c r="H41" s="59"/>
      <c r="I41" s="60">
        <f t="shared" si="0"/>
        <v>0</v>
      </c>
    </row>
    <row r="42" spans="1:10" ht="32.25" customHeight="1">
      <c r="A42" s="21" t="s">
        <v>62</v>
      </c>
      <c r="B42" s="31" t="s">
        <v>94</v>
      </c>
      <c r="C42" s="23">
        <v>1</v>
      </c>
      <c r="D42" s="23">
        <v>1</v>
      </c>
      <c r="E42" s="23">
        <v>1</v>
      </c>
      <c r="F42" s="23">
        <v>1</v>
      </c>
      <c r="G42" s="24" t="s">
        <v>4</v>
      </c>
      <c r="H42" s="59"/>
      <c r="I42" s="60">
        <f t="shared" si="0"/>
        <v>0</v>
      </c>
      <c r="J42" s="3"/>
    </row>
    <row r="43" spans="1:9" ht="15.75">
      <c r="A43" s="21" t="s">
        <v>63</v>
      </c>
      <c r="B43" s="29" t="s">
        <v>95</v>
      </c>
      <c r="C43" s="23">
        <v>2</v>
      </c>
      <c r="D43" s="23">
        <v>2</v>
      </c>
      <c r="E43" s="23">
        <v>2</v>
      </c>
      <c r="F43" s="23">
        <v>2</v>
      </c>
      <c r="G43" s="24" t="s">
        <v>4</v>
      </c>
      <c r="H43" s="59"/>
      <c r="I43" s="60">
        <f t="shared" si="0"/>
        <v>0</v>
      </c>
    </row>
    <row r="44" spans="1:9" ht="16.5" thickBot="1">
      <c r="A44" s="25" t="s">
        <v>64</v>
      </c>
      <c r="B44" s="26" t="s">
        <v>74</v>
      </c>
      <c r="C44" s="27">
        <v>1</v>
      </c>
      <c r="D44" s="27">
        <v>1</v>
      </c>
      <c r="E44" s="27">
        <v>1</v>
      </c>
      <c r="F44" s="27">
        <v>1</v>
      </c>
      <c r="G44" s="28" t="s">
        <v>4</v>
      </c>
      <c r="H44" s="59"/>
      <c r="I44" s="60">
        <f t="shared" si="0"/>
        <v>0</v>
      </c>
    </row>
    <row r="45" spans="1:9" ht="19.5" thickTop="1">
      <c r="A45" s="42" t="s">
        <v>20</v>
      </c>
      <c r="B45" s="43"/>
      <c r="C45" s="43"/>
      <c r="D45" s="43"/>
      <c r="E45" s="43"/>
      <c r="F45" s="43"/>
      <c r="G45" s="43"/>
      <c r="H45" s="44"/>
      <c r="I45" s="61">
        <f>SUM(I7:I44)</f>
        <v>0</v>
      </c>
    </row>
    <row r="46" spans="1:10" ht="18.75">
      <c r="A46" s="38" t="s">
        <v>66</v>
      </c>
      <c r="B46" s="38"/>
      <c r="C46" s="10"/>
      <c r="D46" s="11"/>
      <c r="E46" s="11"/>
      <c r="F46" s="11"/>
      <c r="G46" s="12"/>
      <c r="H46" s="13"/>
      <c r="I46" s="57"/>
      <c r="J46" s="4"/>
    </row>
    <row r="47" spans="1:10" ht="18.75">
      <c r="A47" s="37" t="s">
        <v>67</v>
      </c>
      <c r="B47" s="37"/>
      <c r="C47" s="10"/>
      <c r="D47" s="11"/>
      <c r="E47" s="11"/>
      <c r="F47" s="11"/>
      <c r="G47" s="12"/>
      <c r="H47" s="13"/>
      <c r="I47" s="56">
        <f>I45*(1+I46)</f>
        <v>0</v>
      </c>
      <c r="J47" s="4"/>
    </row>
    <row r="48" spans="1:9" ht="15">
      <c r="A48" s="7"/>
      <c r="B48" s="7"/>
      <c r="C48" s="6"/>
      <c r="D48" s="6"/>
      <c r="E48" s="6"/>
      <c r="F48" s="6"/>
      <c r="G48" s="8"/>
      <c r="H48" s="7"/>
      <c r="I48" s="7"/>
    </row>
    <row r="49" spans="1:6" ht="15.75">
      <c r="A49" s="39" t="s">
        <v>68</v>
      </c>
      <c r="B49" s="40"/>
      <c r="C49" s="40"/>
      <c r="D49" s="40"/>
      <c r="E49" s="40"/>
      <c r="F49" s="40"/>
    </row>
    <row r="50" spans="1:6" ht="15.75">
      <c r="A50" s="41" t="s">
        <v>96</v>
      </c>
      <c r="B50" s="41"/>
      <c r="C50" s="41"/>
      <c r="D50" s="41"/>
      <c r="E50" s="41"/>
      <c r="F50" s="41"/>
    </row>
    <row r="51" spans="1:6" ht="33" customHeight="1">
      <c r="A51" s="58" t="s">
        <v>97</v>
      </c>
      <c r="B51" s="58"/>
      <c r="C51" s="58"/>
      <c r="D51" s="58"/>
      <c r="E51" s="58"/>
      <c r="F51" s="58"/>
    </row>
    <row r="52" spans="1:6" ht="37.9" customHeight="1">
      <c r="A52" s="36" t="s">
        <v>69</v>
      </c>
      <c r="B52" s="36"/>
      <c r="C52" s="36"/>
      <c r="D52" s="36"/>
      <c r="E52" s="36"/>
      <c r="F52" s="36"/>
    </row>
  </sheetData>
  <sheetProtection algorithmName="SHA-512" hashValue="Tnb7VAfLlF0nYK7jnrmo/zBZ2fugUjMVNGwEpRZrqBiCyfg2WGDlkmG62JPlvp6vlYvkTC1e1KMLrdP7rPFKUw==" saltValue="RLN/fTEDSJB7LFmRgoVtQg==" spinCount="100000" sheet="1" objects="1" scenarios="1"/>
  <mergeCells count="11">
    <mergeCell ref="A45:H45"/>
    <mergeCell ref="B3:I4"/>
    <mergeCell ref="B2:I2"/>
    <mergeCell ref="B1:I1"/>
    <mergeCell ref="G5:I5"/>
    <mergeCell ref="A52:F52"/>
    <mergeCell ref="A47:B47"/>
    <mergeCell ref="A46:B46"/>
    <mergeCell ref="A49:F49"/>
    <mergeCell ref="A50:F50"/>
    <mergeCell ref="A51:F51"/>
  </mergeCells>
  <printOptions/>
  <pageMargins left="0.7" right="0.7" top="0.75" bottom="0.75" header="0.3" footer="0.3"/>
  <pageSetup fitToHeight="1" fitToWidth="1" horizontalDpi="600" verticalDpi="600" orientation="portrait" paperSize="9" scale="26" r:id="rId1"/>
  <ignoredErrors>
    <ignoredError sqref="D8 D22: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Rokos Tomáš</dc:creator>
  <cp:keywords/>
  <dc:description/>
  <cp:lastModifiedBy>Markéta Klíma Bučková</cp:lastModifiedBy>
  <cp:lastPrinted>2023-05-23T05:39:56Z</cp:lastPrinted>
  <dcterms:created xsi:type="dcterms:W3CDTF">2023-05-18T12:05:19Z</dcterms:created>
  <dcterms:modified xsi:type="dcterms:W3CDTF">2024-05-23T09:01:08Z</dcterms:modified>
  <cp:category/>
  <cp:version/>
  <cp:contentType/>
  <cp:contentStatus/>
</cp:coreProperties>
</file>