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JE - k řešení\24025 - PO - Úpravy suterénu (garáže)\02. Příprava PO\24-05-22 na podpis - OP\"/>
    </mc:Choice>
  </mc:AlternateContent>
  <workbookProtection workbookAlgorithmName="SHA-512" workbookHashValue="x9uAiowSHTZedeXGXD/Xkn6ppPDPnZ2ZGjlS4GC+VelsbarUnKZqwZh4FP7M9Bp2sM+IiLoBolU5Xgye1qfCtw==" workbookSaltValue="65sygZAmqX+d79PuGIJqSQ==" workbookSpinCount="100000" lockStructure="1"/>
  <bookViews>
    <workbookView xWindow="0" yWindow="0" windowWidth="21570" windowHeight="6930"/>
  </bookViews>
  <sheets>
    <sheet name="Dodavatel" sheetId="18" r:id="rId1"/>
    <sheet name="REKAPITULACE" sheetId="1" r:id="rId2"/>
    <sheet name="VzorPolozky" sheetId="10" state="hidden" r:id="rId3"/>
    <sheet name="VN+ON" sheetId="17" r:id="rId4"/>
    <sheet name="ASŘ" sheetId="12" r:id="rId5"/>
    <sheet name="ZTI,UT" sheetId="14" r:id="rId6"/>
    <sheet name="VZT" sheetId="16" r:id="rId7"/>
    <sheet name="ELEKTRO" sheetId="15" r:id="rId8"/>
    <sheet name="SHZ" sheetId="1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obl11" localSheetId="0">#REF!</definedName>
    <definedName name="_obl11" localSheetId="3">#REF!</definedName>
    <definedName name="_obl11" localSheetId="6">#REF!</definedName>
    <definedName name="_obl11">#REF!</definedName>
    <definedName name="_obl12" localSheetId="0">#REF!</definedName>
    <definedName name="_obl12" localSheetId="3">#REF!</definedName>
    <definedName name="_obl12" localSheetId="6">#REF!</definedName>
    <definedName name="_obl12">#REF!</definedName>
    <definedName name="_obl13" localSheetId="0">#REF!</definedName>
    <definedName name="_obl13" localSheetId="3">#REF!</definedName>
    <definedName name="_obl13" localSheetId="6">#REF!</definedName>
    <definedName name="_obl13">#REF!</definedName>
    <definedName name="_obl14" localSheetId="0">#REF!</definedName>
    <definedName name="_obl14">#REF!</definedName>
    <definedName name="_obl15" localSheetId="0">#REF!</definedName>
    <definedName name="_obl15">#REF!</definedName>
    <definedName name="_obl16" localSheetId="0">#REF!</definedName>
    <definedName name="_obl16">#REF!</definedName>
    <definedName name="_obl17" localSheetId="0">#REF!</definedName>
    <definedName name="_obl17">#REF!</definedName>
    <definedName name="_obl1710" localSheetId="0">#REF!</definedName>
    <definedName name="_obl1710">#REF!</definedName>
    <definedName name="_obl1711" localSheetId="0">#REF!</definedName>
    <definedName name="_obl1711">#REF!</definedName>
    <definedName name="_obl1712" localSheetId="0">#REF!</definedName>
    <definedName name="_obl1712">#REF!</definedName>
    <definedName name="_obl1713" localSheetId="0">#REF!</definedName>
    <definedName name="_obl1713">#REF!</definedName>
    <definedName name="_obl1714" localSheetId="0">#REF!</definedName>
    <definedName name="_obl1714">#REF!</definedName>
    <definedName name="_obl1715" localSheetId="0">#REF!</definedName>
    <definedName name="_obl1715">#REF!</definedName>
    <definedName name="_obl1716" localSheetId="0">#REF!</definedName>
    <definedName name="_obl1716">#REF!</definedName>
    <definedName name="_obl1717" localSheetId="0">#REF!</definedName>
    <definedName name="_obl1717">#REF!</definedName>
    <definedName name="_obl1718" localSheetId="0">#REF!</definedName>
    <definedName name="_obl1718">#REF!</definedName>
    <definedName name="_obl1719" localSheetId="0">#REF!</definedName>
    <definedName name="_obl1719">#REF!</definedName>
    <definedName name="_obl173" localSheetId="0">#REF!</definedName>
    <definedName name="_obl173">#REF!</definedName>
    <definedName name="_obl174" localSheetId="0">#REF!</definedName>
    <definedName name="_obl174">#REF!</definedName>
    <definedName name="_obl175" localSheetId="0">#REF!</definedName>
    <definedName name="_obl175">#REF!</definedName>
    <definedName name="_obl176" localSheetId="0">#REF!</definedName>
    <definedName name="_obl176">#REF!</definedName>
    <definedName name="_obl177" localSheetId="0">#REF!</definedName>
    <definedName name="_obl177">#REF!</definedName>
    <definedName name="_obl178" localSheetId="0">#REF!</definedName>
    <definedName name="_obl178">#REF!</definedName>
    <definedName name="_obl179" localSheetId="0">#REF!</definedName>
    <definedName name="_obl179">#REF!</definedName>
    <definedName name="_obl18" localSheetId="0">#REF!</definedName>
    <definedName name="_obl18">#REF!</definedName>
    <definedName name="_obl181" localSheetId="0">#REF!</definedName>
    <definedName name="_obl181">#REF!</definedName>
    <definedName name="_obl1816" localSheetId="0">#REF!</definedName>
    <definedName name="_obl1816">#REF!</definedName>
    <definedName name="_obl1820" localSheetId="0">#REF!</definedName>
    <definedName name="_obl1820">#REF!</definedName>
    <definedName name="_obl1821" localSheetId="0">#REF!</definedName>
    <definedName name="_obl1821">#REF!</definedName>
    <definedName name="_obl1822" localSheetId="0">#REF!</definedName>
    <definedName name="_obl1822">#REF!</definedName>
    <definedName name="_obl1823" localSheetId="0">#REF!</definedName>
    <definedName name="_obl1823">#REF!</definedName>
    <definedName name="_obl1824" localSheetId="0">#REF!</definedName>
    <definedName name="_obl1824">#REF!</definedName>
    <definedName name="_obl1825" localSheetId="0">#REF!</definedName>
    <definedName name="_obl1825">#REF!</definedName>
    <definedName name="_obl1826" localSheetId="0">#REF!</definedName>
    <definedName name="_obl1826">#REF!</definedName>
    <definedName name="_obl1827" localSheetId="0">#REF!</definedName>
    <definedName name="_obl1827">#REF!</definedName>
    <definedName name="_obl1828" localSheetId="0">#REF!</definedName>
    <definedName name="_obl1828">#REF!</definedName>
    <definedName name="_obl1829" localSheetId="0">#REF!</definedName>
    <definedName name="_obl1829">#REF!</definedName>
    <definedName name="_obl183" localSheetId="0">#REF!</definedName>
    <definedName name="_obl183">#REF!</definedName>
    <definedName name="_obl1831" localSheetId="0">#REF!</definedName>
    <definedName name="_obl1831">#REF!</definedName>
    <definedName name="_obl1832" localSheetId="0">#REF!</definedName>
    <definedName name="_obl1832">#REF!</definedName>
    <definedName name="_obl184" localSheetId="0">#REF!</definedName>
    <definedName name="_obl184">#REF!</definedName>
    <definedName name="_obl185" localSheetId="0">#REF!</definedName>
    <definedName name="_obl185">#REF!</definedName>
    <definedName name="_obl186" localSheetId="0">#REF!</definedName>
    <definedName name="_obl186">#REF!</definedName>
    <definedName name="_obl187" localSheetId="0">#REF!</definedName>
    <definedName name="_obl187">#REF!</definedName>
    <definedName name="bghrerr" localSheetId="0">#REF!</definedName>
    <definedName name="bghrerr">#REF!</definedName>
    <definedName name="bhvfdgvf" localSheetId="0">#REF!</definedName>
    <definedName name="bhvfdgvf">#REF!</definedName>
    <definedName name="CelkemDPHVypocet" localSheetId="1">REKAPITULACE!$H$38</definedName>
    <definedName name="celkrozp" localSheetId="0">#REF!</definedName>
    <definedName name="celkrozp" localSheetId="3">#REF!</definedName>
    <definedName name="celkrozp" localSheetId="6">#REF!</definedName>
    <definedName name="celkrozp">#REF!</definedName>
    <definedName name="CenaCelkem" localSheetId="0">[1]Rekapitulace!$G$27</definedName>
    <definedName name="CenaCelkem" localSheetId="3">[1]Rekapitulace!$G$27</definedName>
    <definedName name="CenaCelkem" localSheetId="6">[1]Rekapitulace!$G$27</definedName>
    <definedName name="CenaCelkem">REKAPITULACE!$G$27</definedName>
    <definedName name="CenaCelkemBezDPH" localSheetId="0">[2]Rekapitulace!$G$26</definedName>
    <definedName name="CenaCelkemBezDPH" localSheetId="3">[1]Rekapitulace!$G$26</definedName>
    <definedName name="CenaCelkemBezDPH" localSheetId="6">[1]Rekapitulace!$G$26</definedName>
    <definedName name="CenaCelkemBezDPH">REKAPITULACE!$G$26</definedName>
    <definedName name="CenaCelkemVypocet" localSheetId="1">REKAPITULACE!$I$38</definedName>
    <definedName name="cisloobjektu" localSheetId="0">[1]Rekapitulace!$C$3</definedName>
    <definedName name="cisloobjektu" localSheetId="3">[3]Rekapitulace!#REF!</definedName>
    <definedName name="cisloobjektu" localSheetId="6">[1]Rekapitulace!$C$3</definedName>
    <definedName name="cisloobjektu">REKAPITULACE!$C$3</definedName>
    <definedName name="CisloRozpoctu" localSheetId="3">'[4]Krycí list'!$C$2</definedName>
    <definedName name="CisloRozpoctu">'[5]Krycí list'!$C$2</definedName>
    <definedName name="CisloStavby" localSheetId="1">REKAPITULACE!$C$2</definedName>
    <definedName name="cislostavby" localSheetId="3">'[4]Krycí list'!$A$7</definedName>
    <definedName name="cislostavby">'[5]Krycí list'!$A$7</definedName>
    <definedName name="CisloStavebnihoRozpoctu" localSheetId="0">[1]Rekapitulace!$D$4</definedName>
    <definedName name="CisloStavebnihoRozpoctu" localSheetId="3">[3]Rekapitulace!#REF!</definedName>
    <definedName name="CisloStavebnihoRozpoctu" localSheetId="6">[1]Rekapitulace!$D$4</definedName>
    <definedName name="CisloStavebnihoRozpoctu">REKAPITULACE!$D$4</definedName>
    <definedName name="dadresa" localSheetId="0">[1]Rekapitulace!$D$12:$G$12</definedName>
    <definedName name="dadresa" localSheetId="3">[6]Rekapitulace!#REF!</definedName>
    <definedName name="dadresa" localSheetId="6">[1]Rekapitulace!$D$12:$G$12</definedName>
    <definedName name="dadresa">REKAPITULACE!$D$12:$G$12</definedName>
    <definedName name="dfdaf" localSheetId="0">#REF!</definedName>
    <definedName name="dfdaf" localSheetId="3">#REF!</definedName>
    <definedName name="dfdaf" localSheetId="6">#REF!</definedName>
    <definedName name="dfdaf">#REF!</definedName>
    <definedName name="DIČ" localSheetId="1">REKAPITULACE!$I$12</definedName>
    <definedName name="DKGJSDGS" localSheetId="0">#REF!</definedName>
    <definedName name="DKGJSDGS" localSheetId="3">#REF!</definedName>
    <definedName name="DKGJSDGS" localSheetId="6">#REF!</definedName>
    <definedName name="DKGJSDGS">#REF!</definedName>
    <definedName name="dmisto" localSheetId="0">[1]Rekapitulace!$D$13:$G$13</definedName>
    <definedName name="dmisto" localSheetId="3">[6]Rekapitulace!#REF!</definedName>
    <definedName name="dmisto" localSheetId="6">[1]Rekapitulace!$D$13:$G$13</definedName>
    <definedName name="dmisto">REKAPITULACE!$D$13:$G$13</definedName>
    <definedName name="DPHSni" localSheetId="0">[7]Rekapitulace!$G$24</definedName>
    <definedName name="DPHSni" localSheetId="3">[8]Rekapitulace!$F$24</definedName>
    <definedName name="DPHSni" localSheetId="6">[1]Rekapitulace!$G$23</definedName>
    <definedName name="DPHSni">REKAPITULACE!$G$23</definedName>
    <definedName name="DPHZakl" localSheetId="0">[9]Rekapitulace!$G$24</definedName>
    <definedName name="DPHZakl" localSheetId="3">[3]Rekapitulace!$G$16</definedName>
    <definedName name="DPHZakl" localSheetId="6">[10]Rekapitulace!$G$27</definedName>
    <definedName name="DPHZakl">REKAPITULACE!$G$25</definedName>
    <definedName name="dpsc" localSheetId="1">REKAPITULACE!$C$13</definedName>
    <definedName name="dsfbhbg" localSheetId="0">#REF!</definedName>
    <definedName name="dsfbhbg" localSheetId="3">#REF!</definedName>
    <definedName name="dsfbhbg" localSheetId="6">#REF!</definedName>
    <definedName name="dsfbhbg">#REF!</definedName>
    <definedName name="exter1" localSheetId="0">#REF!</definedName>
    <definedName name="exter1" localSheetId="3">#REF!</definedName>
    <definedName name="exter1" localSheetId="6">#REF!</definedName>
    <definedName name="exter1">#REF!</definedName>
    <definedName name="hovno" localSheetId="0">#REF!</definedName>
    <definedName name="hovno" localSheetId="3">#REF!</definedName>
    <definedName name="hovno" localSheetId="6">#REF!</definedName>
    <definedName name="hovno">#REF!</definedName>
    <definedName name="IČO" localSheetId="1">REKAPITULACE!$I$11</definedName>
    <definedName name="inter1" localSheetId="0">#REF!</definedName>
    <definedName name="inter1" localSheetId="3">#REF!</definedName>
    <definedName name="inter1" localSheetId="6">#REF!</definedName>
    <definedName name="inter1">#REF!</definedName>
    <definedName name="jzzuggt" localSheetId="0">#REF!</definedName>
    <definedName name="jzzuggt" localSheetId="3">#REF!</definedName>
    <definedName name="jzzuggt" localSheetId="6">#REF!</definedName>
    <definedName name="jzzuggt">#REF!</definedName>
    <definedName name="Mena" localSheetId="0">[11]Rekapitulace!$J$28</definedName>
    <definedName name="Mena" localSheetId="3">[6]Rekapitulace!$J$17</definedName>
    <definedName name="Mena" localSheetId="6">[10]Rekapitulace!$J$29</definedName>
    <definedName name="Mena">REKAPITULACE!$J$27</definedName>
    <definedName name="MistoStavby" localSheetId="0">[1]Rekapitulace!$D$4</definedName>
    <definedName name="MistoStavby" localSheetId="3">[3]Rekapitulace!#REF!</definedName>
    <definedName name="MistoStavby" localSheetId="6">[1]Rekapitulace!$D$4</definedName>
    <definedName name="MistoStavby">REKAPITULACE!$D$4</definedName>
    <definedName name="mts" localSheetId="0">#REF!</definedName>
    <definedName name="mts" localSheetId="3">#REF!</definedName>
    <definedName name="mts" localSheetId="6">#REF!</definedName>
    <definedName name="mts">#REF!</definedName>
    <definedName name="nazevobjektu" localSheetId="0">[1]Rekapitulace!$D$3</definedName>
    <definedName name="nazevobjektu" localSheetId="3">[3]Rekapitulace!#REF!</definedName>
    <definedName name="nazevobjektu" localSheetId="6">[1]Rekapitulace!$D$3</definedName>
    <definedName name="nazevobjektu">REKAPITULACE!$D$3</definedName>
    <definedName name="NazevRozpoctu" localSheetId="3">'[4]Krycí list'!$D$2</definedName>
    <definedName name="NazevRozpoctu">'[5]Krycí list'!$D$2</definedName>
    <definedName name="NazevStavby" localSheetId="1">REKAPITULACE!$D$2</definedName>
    <definedName name="nazevstavby" localSheetId="3">'[4]Krycí list'!$C$7</definedName>
    <definedName name="nazevstavby">'[5]Krycí list'!$C$7</definedName>
    <definedName name="NazevStavebnihoRozpoctu" localSheetId="0">[1]Rekapitulace!$E$4</definedName>
    <definedName name="NazevStavebnihoRozpoctu" localSheetId="3">[3]Rekapitulace!#REF!</definedName>
    <definedName name="NazevStavebnihoRozpoctu" localSheetId="6">[1]Rekapitulace!$E$4</definedName>
    <definedName name="NazevStavebnihoRozpoctu">REKAPITULACE!$E$4</definedName>
    <definedName name="oadresa" localSheetId="0">[1]Rekapitulace!$D$6</definedName>
    <definedName name="oadresa" localSheetId="3">[6]Rekapitulace!#REF!</definedName>
    <definedName name="oadresa" localSheetId="6">[1]Rekapitulace!$D$6</definedName>
    <definedName name="oadresa">REKAPITULACE!$D$6</definedName>
    <definedName name="obch_sleva" localSheetId="0">#REF!</definedName>
    <definedName name="obch_sleva" localSheetId="3">#REF!</definedName>
    <definedName name="obch_sleva" localSheetId="6">#REF!</definedName>
    <definedName name="obch_sleva">#REF!</definedName>
    <definedName name="Objednatel" localSheetId="1">REKAPITULACE!$D$5</definedName>
    <definedName name="Objekt" localSheetId="1">REKAPITULACE!$B$36</definedName>
    <definedName name="_xlnm.Print_Area" localSheetId="4">ASŘ!$A$1:$L$218</definedName>
    <definedName name="_xlnm.Print_Area" localSheetId="7">ELEKTRO!$A$1:$I$36</definedName>
    <definedName name="_xlnm.Print_Area" localSheetId="1">REKAPITULACE!$A$1:$J$70</definedName>
    <definedName name="_xlnm.Print_Area" localSheetId="8">SHZ!$A$1:$H$16</definedName>
    <definedName name="_xlnm.Print_Area" localSheetId="3">'VN+ON'!$A$1:$H$22</definedName>
    <definedName name="_xlnm.Print_Area" localSheetId="6">VZT!$A$1:$G$19</definedName>
    <definedName name="_xlnm.Print_Area" localSheetId="5">'ZTI,UT'!$A$1:$K$72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">[8]Rekapitulace!$F$26</definedName>
    <definedName name="padresa" localSheetId="0">[1]Rekapitulace!$D$9</definedName>
    <definedName name="padresa" localSheetId="3">[6]Rekapitulace!#REF!</definedName>
    <definedName name="padresa" localSheetId="6">[1]Rekapitulace!$D$9</definedName>
    <definedName name="padresa">REKAPITULACE!$D$9</definedName>
    <definedName name="pdic" localSheetId="0">[1]Rekapitulace!$I$9</definedName>
    <definedName name="pdic" localSheetId="3">[6]Rekapitulace!#REF!</definedName>
    <definedName name="pdic" localSheetId="6">[1]Rekapitulace!$I$9</definedName>
    <definedName name="pdic">REKAPITULACE!$I$9</definedName>
    <definedName name="pico" localSheetId="0">[1]Rekapitulace!$I$8</definedName>
    <definedName name="pico" localSheetId="3">[6]Rekapitulace!#REF!</definedName>
    <definedName name="pico" localSheetId="6">[1]Rekapitulace!$I$8</definedName>
    <definedName name="pico">REKAPITULACE!$I$8</definedName>
    <definedName name="pmisto" localSheetId="0">[1]Rekapitulace!$D$10</definedName>
    <definedName name="pmisto" localSheetId="3">[6]Rekapitulace!#REF!</definedName>
    <definedName name="pmisto" localSheetId="6">[1]Rekapitulace!$D$10</definedName>
    <definedName name="pmisto">REKAPITULACE!$D$10</definedName>
    <definedName name="PocetMJ" localSheetId="0">#REF!</definedName>
    <definedName name="PocetMJ" localSheetId="3">#REF!</definedName>
    <definedName name="PocetMJ" localSheetId="6">#REF!</definedName>
    <definedName name="PocetMJ">#REF!</definedName>
    <definedName name="pokusAAAA" localSheetId="0">#REF!</definedName>
    <definedName name="pokusAAAA" localSheetId="3">#REF!</definedName>
    <definedName name="pokusAAAA" localSheetId="6">#REF!</definedName>
    <definedName name="pokusAAAA">#REF!</definedName>
    <definedName name="pokusadres" localSheetId="0">#REF!</definedName>
    <definedName name="pokusadres" localSheetId="6">#REF!</definedName>
    <definedName name="pokusadres">#REF!</definedName>
    <definedName name="položka_A1" localSheetId="0">#REF!</definedName>
    <definedName name="položka_A1">#REF!</definedName>
    <definedName name="pom_výp_zač" localSheetId="0">#REF!</definedName>
    <definedName name="pom_výp_zač">#REF!</definedName>
    <definedName name="pom_výpočty" localSheetId="0">#REF!</definedName>
    <definedName name="pom_výpočty">#REF!</definedName>
    <definedName name="PoptavkaID" localSheetId="0">[8]Rekapitulace!#REF!</definedName>
    <definedName name="PoptavkaID" localSheetId="3">[3]Rekapitulace!#REF!</definedName>
    <definedName name="PoptavkaID" localSheetId="6">[1]Rekapitulace!$A$1</definedName>
    <definedName name="PoptavkaID">REKAPITULACE!$A$1</definedName>
    <definedName name="pPSC" localSheetId="0">[1]Rekapitulace!$C$10</definedName>
    <definedName name="pPSC" localSheetId="3">[6]Rekapitulace!#REF!</definedName>
    <definedName name="pPSC" localSheetId="6">[1]Rekapitulace!$C$10</definedName>
    <definedName name="pPSC">REKAPITULACE!$C$10</definedName>
    <definedName name="prep_schem" localSheetId="0">#REF!</definedName>
    <definedName name="prep_schem" localSheetId="3">#REF!</definedName>
    <definedName name="prep_schem" localSheetId="6">#REF!</definedName>
    <definedName name="prep_schem">#REF!</definedName>
    <definedName name="Projektant" localSheetId="0">[1]Rekapitulace!$D$8</definedName>
    <definedName name="Projektant" localSheetId="3">[6]Rekapitulace!#REF!</definedName>
    <definedName name="Projektant" localSheetId="6">[1]Rekapitulace!$D$8</definedName>
    <definedName name="Projektant">REKAPITULACE!$D$8</definedName>
    <definedName name="rozvržení_rozp" localSheetId="0">#REF!</definedName>
    <definedName name="rozvržení_rozp" localSheetId="3">#REF!</definedName>
    <definedName name="rozvržení_rozp" localSheetId="6">#REF!</definedName>
    <definedName name="rozvržení_rozp">#REF!</definedName>
    <definedName name="SazbaDPH1" localSheetId="1">REKAPITULACE!$E$22</definedName>
    <definedName name="SazbaDPH1" localSheetId="3">'[4]Krycí list'!$C$30</definedName>
    <definedName name="SazbaDPH1">'[5]Krycí list'!$C$30</definedName>
    <definedName name="SazbaDPH2" localSheetId="1">REKAPITULACE!$E$24</definedName>
    <definedName name="SazbaDPH2" localSheetId="3">'[4]Krycí list'!$C$32</definedName>
    <definedName name="SazbaDPH2">'[5]Krycí list'!$C$32</definedName>
    <definedName name="SloupecCC" localSheetId="0">#REF!</definedName>
    <definedName name="SloupecCC" localSheetId="3">#REF!</definedName>
    <definedName name="SloupecCC" localSheetId="6">#REF!</definedName>
    <definedName name="SloupecCC">#REF!</definedName>
    <definedName name="SloupecCisloPol" localSheetId="0">#REF!</definedName>
    <definedName name="SloupecCisloPol" localSheetId="3">#REF!</definedName>
    <definedName name="SloupecCisloPol" localSheetId="6">#REF!</definedName>
    <definedName name="SloupecCisloPol">#REF!</definedName>
    <definedName name="SloupecJC" localSheetId="0">#REF!</definedName>
    <definedName name="SloupecJC" localSheetId="3">#REF!</definedName>
    <definedName name="SloupecJC" localSheetId="6">#REF!</definedName>
    <definedName name="SloupecJC">#REF!</definedName>
    <definedName name="SloupecMJ" localSheetId="0">#REF!</definedName>
    <definedName name="SloupecMJ" localSheetId="3">#REF!</definedName>
    <definedName name="SloupecMJ" localSheetId="6">#REF!</definedName>
    <definedName name="SloupecMJ">#REF!</definedName>
    <definedName name="SloupecMnozstvi" localSheetId="0">#REF!</definedName>
    <definedName name="SloupecMnozstvi" localSheetId="3">#REF!</definedName>
    <definedName name="SloupecMnozstvi" localSheetId="6">#REF!</definedName>
    <definedName name="SloupecMnozstvi">#REF!</definedName>
    <definedName name="SloupecNazPol" localSheetId="0">#REF!</definedName>
    <definedName name="SloupecNazPol" localSheetId="3">#REF!</definedName>
    <definedName name="SloupecNazPol" localSheetId="6">#REF!</definedName>
    <definedName name="SloupecNazPol">#REF!</definedName>
    <definedName name="SloupecPC" localSheetId="0">#REF!</definedName>
    <definedName name="SloupecPC" localSheetId="3">#REF!</definedName>
    <definedName name="SloupecPC" localSheetId="6">#REF!</definedName>
    <definedName name="SloupecPC">#REF!</definedName>
    <definedName name="ssss" localSheetId="0">#REF!</definedName>
    <definedName name="ssss">#REF!</definedName>
    <definedName name="subslevy" localSheetId="0">#REF!</definedName>
    <definedName name="subslevy">#REF!</definedName>
    <definedName name="sumpok" localSheetId="0">#REF!</definedName>
    <definedName name="sumpok">#REF!</definedName>
    <definedName name="vorn_sum" localSheetId="0">[12]VORN!$I$36:$I$36</definedName>
    <definedName name="vorn_sum" localSheetId="3">[12]VORN!$I$36:$I$36</definedName>
    <definedName name="vorn_sum">[13]VORN!$I$36:$I$36</definedName>
    <definedName name="výpočty" localSheetId="0">#REF!</definedName>
    <definedName name="výpočty" localSheetId="3">#REF!</definedName>
    <definedName name="výpočty" localSheetId="6">#REF!</definedName>
    <definedName name="výpočty">#REF!</definedName>
    <definedName name="Vypracoval" localSheetId="0">[1]Rekapitulace!$D$14</definedName>
    <definedName name="Vypracoval" localSheetId="3">[6]Rekapitulace!#REF!</definedName>
    <definedName name="Vypracoval" localSheetId="6">[1]Rekapitulace!$D$14</definedName>
    <definedName name="Vypracoval">REKAPITULACE!$D$14</definedName>
    <definedName name="vystup" localSheetId="0">#REF!</definedName>
    <definedName name="vystup" localSheetId="3">#REF!</definedName>
    <definedName name="vystup" localSheetId="6">#REF!</definedName>
    <definedName name="vystup">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REKAPITULACE!$B$1:$J$34</definedName>
    <definedName name="zahrnsazby" localSheetId="0">#REF!</definedName>
    <definedName name="zahrnsazby" localSheetId="3">#REF!</definedName>
    <definedName name="zahrnsazby" localSheetId="6">#REF!</definedName>
    <definedName name="zahrnsazby">#REF!</definedName>
    <definedName name="zahrnslevy" localSheetId="0">#REF!</definedName>
    <definedName name="zahrnslevy" localSheetId="3">#REF!</definedName>
    <definedName name="zahrnslevy" localSheetId="6">#REF!</definedName>
    <definedName name="zahrnslevy">#REF!</definedName>
    <definedName name="ZakladDPHSni" localSheetId="0">[7]Rekapitulace!$G$23</definedName>
    <definedName name="ZakladDPHSni" localSheetId="3">[8]Rekapitulace!$F$23</definedName>
    <definedName name="ZakladDPHSni" localSheetId="6">[1]Rekapitulace!$G$22</definedName>
    <definedName name="ZakladDPHSni">REKAPITULACE!$G$22</definedName>
    <definedName name="ZakladDPHSniVypocet" localSheetId="1">REKAPITULACE!$F$38</definedName>
    <definedName name="ZakladDPHZakl" localSheetId="0">[2]Rekapitulace!$G$24</definedName>
    <definedName name="ZakladDPHZakl" localSheetId="3">[6]Rekapitulace!$G$14</definedName>
    <definedName name="ZakladDPHZakl" localSheetId="6">[10]Rekapitulace!$G$26</definedName>
    <definedName name="ZakladDPHZakl">REKAPITULACE!$G$24</definedName>
    <definedName name="ZakladDPHZaklVypocet" localSheetId="1">REKAPITULACE!$G$38</definedName>
    <definedName name="Zaokrouhleni" localSheetId="0">[2]Rekapitulace!#REF!</definedName>
    <definedName name="Zaokrouhleni" localSheetId="3">[6]Rekapitulace!#REF!</definedName>
    <definedName name="Zaokrouhleni" localSheetId="6">[10]Rekapitulace!#REF!</definedName>
    <definedName name="Zaokrouhleni">REKAPITULACE!#REF!</definedName>
    <definedName name="Zhotovitel" localSheetId="0">[1]Rekapitulace!$D$11:$G$11</definedName>
    <definedName name="Zhotovitel" localSheetId="3">[6]Rekapitulace!#REF!</definedName>
    <definedName name="Zhotovitel" localSheetId="6">[1]Rekapitulace!$D$11:$G$11</definedName>
    <definedName name="Zhotovitel">REKAPITULACE!$D$11:$G$11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0" i="12" l="1"/>
  <c r="E182" i="12"/>
  <c r="K226" i="12" l="1"/>
  <c r="I226" i="12"/>
  <c r="G226" i="12"/>
  <c r="K223" i="12"/>
  <c r="I223" i="12"/>
  <c r="G223" i="12"/>
  <c r="K222" i="12"/>
  <c r="I222" i="12"/>
  <c r="G222" i="12"/>
  <c r="K221" i="12"/>
  <c r="I221" i="12"/>
  <c r="G221" i="12"/>
  <c r="K220" i="12"/>
  <c r="I220" i="12"/>
  <c r="G220" i="12"/>
  <c r="K219" i="12"/>
  <c r="I219" i="12"/>
  <c r="G219" i="12"/>
  <c r="K218" i="12"/>
  <c r="I218" i="12"/>
  <c r="G218" i="12"/>
  <c r="K217" i="12"/>
  <c r="I217" i="12"/>
  <c r="G217" i="12"/>
  <c r="K216" i="12"/>
  <c r="I216" i="12"/>
  <c r="I214" i="12" s="1"/>
  <c r="G216" i="12"/>
  <c r="K215" i="12"/>
  <c r="I215" i="12"/>
  <c r="G215" i="12"/>
  <c r="K214" i="12"/>
  <c r="E210" i="12"/>
  <c r="E203" i="12" s="1"/>
  <c r="K209" i="12"/>
  <c r="I209" i="12"/>
  <c r="G209" i="12"/>
  <c r="K206" i="12"/>
  <c r="I206" i="12"/>
  <c r="G206" i="12"/>
  <c r="G200" i="12"/>
  <c r="E200" i="12"/>
  <c r="K197" i="12"/>
  <c r="I197" i="12"/>
  <c r="G197" i="12"/>
  <c r="E201" i="12" s="1"/>
  <c r="E197" i="12"/>
  <c r="K192" i="12"/>
  <c r="I192" i="12"/>
  <c r="G192" i="12"/>
  <c r="K190" i="12"/>
  <c r="K187" i="12" s="1"/>
  <c r="K188" i="12"/>
  <c r="I188" i="12"/>
  <c r="G188" i="12"/>
  <c r="E186" i="12"/>
  <c r="K186" i="12" s="1"/>
  <c r="K184" i="12"/>
  <c r="I184" i="12"/>
  <c r="G184" i="12"/>
  <c r="E184" i="12"/>
  <c r="K181" i="12"/>
  <c r="I181" i="12"/>
  <c r="G181" i="12"/>
  <c r="K180" i="12"/>
  <c r="I180" i="12"/>
  <c r="G180" i="12"/>
  <c r="E179" i="12"/>
  <c r="E177" i="12" s="1"/>
  <c r="K170" i="12"/>
  <c r="I170" i="12"/>
  <c r="G170" i="12"/>
  <c r="K167" i="12"/>
  <c r="I167" i="12"/>
  <c r="G167" i="12"/>
  <c r="K165" i="12"/>
  <c r="I165" i="12"/>
  <c r="G165" i="12"/>
  <c r="K158" i="12"/>
  <c r="I158" i="12"/>
  <c r="G158" i="12"/>
  <c r="K156" i="12"/>
  <c r="I156" i="12"/>
  <c r="G156" i="12"/>
  <c r="K155" i="12"/>
  <c r="I155" i="12"/>
  <c r="G155" i="12"/>
  <c r="K149" i="12"/>
  <c r="I149" i="12"/>
  <c r="G149" i="12"/>
  <c r="K148" i="12"/>
  <c r="I148" i="12"/>
  <c r="G148" i="12"/>
  <c r="K145" i="12"/>
  <c r="G145" i="12"/>
  <c r="K144" i="12"/>
  <c r="I144" i="12"/>
  <c r="G144" i="12"/>
  <c r="K136" i="12"/>
  <c r="I136" i="12"/>
  <c r="G136" i="12"/>
  <c r="K128" i="12"/>
  <c r="I128" i="12"/>
  <c r="G128" i="12"/>
  <c r="K120" i="12"/>
  <c r="I120" i="12"/>
  <c r="G120" i="12"/>
  <c r="K112" i="12"/>
  <c r="I112" i="12"/>
  <c r="G112" i="12"/>
  <c r="K107" i="12"/>
  <c r="I107" i="12"/>
  <c r="G107" i="12"/>
  <c r="I104" i="12"/>
  <c r="I103" i="12" s="1"/>
  <c r="G104" i="12"/>
  <c r="G103" i="12" s="1"/>
  <c r="I56" i="1" s="1"/>
  <c r="K103" i="12"/>
  <c r="K102" i="12"/>
  <c r="K101" i="12" s="1"/>
  <c r="I102" i="12"/>
  <c r="G102" i="12"/>
  <c r="G101" i="12" s="1"/>
  <c r="I57" i="1" s="1"/>
  <c r="I101" i="12"/>
  <c r="K99" i="12"/>
  <c r="I99" i="12"/>
  <c r="G99" i="12"/>
  <c r="K96" i="12"/>
  <c r="I96" i="12"/>
  <c r="G96" i="12"/>
  <c r="K91" i="12"/>
  <c r="I91" i="12"/>
  <c r="G91" i="12"/>
  <c r="E94" i="12" s="1"/>
  <c r="K82" i="12"/>
  <c r="I82" i="12"/>
  <c r="G82" i="12"/>
  <c r="K80" i="12"/>
  <c r="I80" i="12"/>
  <c r="G80" i="12"/>
  <c r="K77" i="12"/>
  <c r="I77" i="12"/>
  <c r="G77" i="12"/>
  <c r="K75" i="12"/>
  <c r="I75" i="12"/>
  <c r="G75" i="12"/>
  <c r="K74" i="12"/>
  <c r="K70" i="12" s="1"/>
  <c r="I74" i="12"/>
  <c r="G74" i="12"/>
  <c r="K71" i="12"/>
  <c r="I71" i="12"/>
  <c r="I70" i="12" s="1"/>
  <c r="G71" i="12"/>
  <c r="G70" i="12" s="1"/>
  <c r="I51" i="1" s="1"/>
  <c r="K69" i="12"/>
  <c r="I69" i="12"/>
  <c r="G69" i="12"/>
  <c r="K68" i="12"/>
  <c r="K67" i="12" s="1"/>
  <c r="I68" i="12"/>
  <c r="I67" i="12" s="1"/>
  <c r="G68" i="12"/>
  <c r="G67" i="12" s="1"/>
  <c r="I50" i="1" s="1"/>
  <c r="K66" i="12"/>
  <c r="I66" i="12"/>
  <c r="G66" i="12"/>
  <c r="K64" i="12"/>
  <c r="I64" i="12"/>
  <c r="G64" i="12"/>
  <c r="K61" i="12"/>
  <c r="I61" i="12"/>
  <c r="G61" i="12"/>
  <c r="K59" i="12"/>
  <c r="I59" i="12"/>
  <c r="G59" i="12"/>
  <c r="K57" i="12"/>
  <c r="I57" i="12"/>
  <c r="G57" i="12"/>
  <c r="K53" i="12"/>
  <c r="I53" i="12"/>
  <c r="G53" i="12"/>
  <c r="K50" i="12"/>
  <c r="K43" i="12" s="1"/>
  <c r="I50" i="12"/>
  <c r="G50" i="12"/>
  <c r="K44" i="12"/>
  <c r="I44" i="12"/>
  <c r="I43" i="12" s="1"/>
  <c r="G44" i="12"/>
  <c r="K40" i="12"/>
  <c r="I40" i="12"/>
  <c r="G40" i="12"/>
  <c r="K38" i="12"/>
  <c r="K37" i="12" s="1"/>
  <c r="I38" i="12"/>
  <c r="I37" i="12" s="1"/>
  <c r="G38" i="12"/>
  <c r="G37" i="12" s="1"/>
  <c r="K33" i="12"/>
  <c r="I33" i="12"/>
  <c r="G33" i="12"/>
  <c r="K28" i="12"/>
  <c r="K27" i="12" s="1"/>
  <c r="I28" i="12"/>
  <c r="G28" i="12"/>
  <c r="G27" i="12" s="1"/>
  <c r="I27" i="12"/>
  <c r="K25" i="12"/>
  <c r="I25" i="12"/>
  <c r="I23" i="12" s="1"/>
  <c r="G25" i="12"/>
  <c r="K24" i="12"/>
  <c r="I24" i="12"/>
  <c r="G24" i="12"/>
  <c r="K23" i="12"/>
  <c r="K21" i="12"/>
  <c r="I21" i="12"/>
  <c r="G21" i="12"/>
  <c r="K19" i="12"/>
  <c r="I19" i="12"/>
  <c r="G19" i="12"/>
  <c r="K16" i="12"/>
  <c r="I16" i="12"/>
  <c r="G16" i="12"/>
  <c r="K15" i="12"/>
  <c r="I15" i="12"/>
  <c r="G15" i="12"/>
  <c r="K14" i="12"/>
  <c r="K8" i="12" s="1"/>
  <c r="I14" i="12"/>
  <c r="G14" i="12"/>
  <c r="K9" i="12"/>
  <c r="I9" i="12"/>
  <c r="I8" i="12" s="1"/>
  <c r="G9" i="12"/>
  <c r="K201" i="12" l="1"/>
  <c r="K191" i="12" s="1"/>
  <c r="G214" i="12"/>
  <c r="I64" i="1" s="1"/>
  <c r="G186" i="12"/>
  <c r="G183" i="12" s="1"/>
  <c r="I60" i="1" s="1"/>
  <c r="I186" i="12"/>
  <c r="I183" i="12" s="1"/>
  <c r="K183" i="12"/>
  <c r="E168" i="12"/>
  <c r="G168" i="12" s="1"/>
  <c r="G106" i="12" s="1"/>
  <c r="I58" i="1" s="1"/>
  <c r="E100" i="12"/>
  <c r="K100" i="12" s="1"/>
  <c r="K95" i="12" s="1"/>
  <c r="G43" i="12"/>
  <c r="G23" i="12"/>
  <c r="G8" i="12"/>
  <c r="G203" i="12"/>
  <c r="G202" i="12" s="1"/>
  <c r="I63" i="1" s="1"/>
  <c r="K203" i="12"/>
  <c r="K202" i="12" s="1"/>
  <c r="I203" i="12"/>
  <c r="I202" i="12" s="1"/>
  <c r="G94" i="12"/>
  <c r="G90" i="12" s="1"/>
  <c r="I54" i="1" s="1"/>
  <c r="K94" i="12"/>
  <c r="K90" i="12" s="1"/>
  <c r="I94" i="12"/>
  <c r="I90" i="12" s="1"/>
  <c r="E89" i="12"/>
  <c r="K177" i="12"/>
  <c r="I177" i="12"/>
  <c r="G177" i="12"/>
  <c r="G190" i="12"/>
  <c r="G187" i="12" s="1"/>
  <c r="I61" i="1" s="1"/>
  <c r="I190" i="12"/>
  <c r="I187" i="12" s="1"/>
  <c r="I201" i="12"/>
  <c r="I191" i="12" s="1"/>
  <c r="J68" i="14"/>
  <c r="J66" i="14"/>
  <c r="J64" i="14"/>
  <c r="J62" i="14"/>
  <c r="J60" i="14"/>
  <c r="J58" i="14"/>
  <c r="J56" i="14"/>
  <c r="J54" i="14"/>
  <c r="J52" i="14"/>
  <c r="J50" i="14"/>
  <c r="J49" i="14"/>
  <c r="J47" i="14"/>
  <c r="J46" i="14"/>
  <c r="J45" i="14"/>
  <c r="J44" i="14"/>
  <c r="J43" i="14"/>
  <c r="J42" i="14"/>
  <c r="J40" i="14"/>
  <c r="J39" i="14"/>
  <c r="J38" i="14"/>
  <c r="J37" i="14"/>
  <c r="J36" i="14"/>
  <c r="J34" i="14"/>
  <c r="J31" i="14"/>
  <c r="J30" i="14" s="1"/>
  <c r="J29" i="14"/>
  <c r="J28" i="14"/>
  <c r="J27" i="14"/>
  <c r="J26" i="14"/>
  <c r="J25" i="14"/>
  <c r="J24" i="14"/>
  <c r="J22" i="14"/>
  <c r="J20" i="14"/>
  <c r="J19" i="14"/>
  <c r="J18" i="14"/>
  <c r="J17" i="14"/>
  <c r="J16" i="14"/>
  <c r="J7" i="14"/>
  <c r="J9" i="14"/>
  <c r="J11" i="14"/>
  <c r="J12" i="14"/>
  <c r="J13" i="14"/>
  <c r="J14" i="14"/>
  <c r="J6" i="14"/>
  <c r="G201" i="12" l="1"/>
  <c r="G191" i="12" s="1"/>
  <c r="I62" i="1" s="1"/>
  <c r="G100" i="12"/>
  <c r="G95" i="12" s="1"/>
  <c r="I55" i="1" s="1"/>
  <c r="I100" i="12"/>
  <c r="I95" i="12" s="1"/>
  <c r="I168" i="12"/>
  <c r="I106" i="12" s="1"/>
  <c r="K168" i="12"/>
  <c r="K106" i="12" s="1"/>
  <c r="G182" i="12"/>
  <c r="G169" i="12" s="1"/>
  <c r="I59" i="1" s="1"/>
  <c r="K182" i="12"/>
  <c r="K169" i="12" s="1"/>
  <c r="I182" i="12"/>
  <c r="I169" i="12" s="1"/>
  <c r="K89" i="12"/>
  <c r="K88" i="12" s="1"/>
  <c r="G89" i="12"/>
  <c r="G88" i="12" s="1"/>
  <c r="I53" i="1" s="1"/>
  <c r="I89" i="12"/>
  <c r="I88" i="12" s="1"/>
  <c r="H32" i="15"/>
  <c r="H31" i="15"/>
  <c r="H29" i="15"/>
  <c r="H28" i="15"/>
  <c r="H27" i="15"/>
  <c r="H25" i="15"/>
  <c r="H24" i="15"/>
  <c r="H23" i="15"/>
  <c r="H22" i="15"/>
  <c r="H21" i="15"/>
  <c r="H20" i="15"/>
  <c r="H19" i="15"/>
  <c r="H17" i="15"/>
  <c r="H16" i="15"/>
  <c r="H15" i="15"/>
  <c r="H14" i="15"/>
  <c r="H13" i="15"/>
  <c r="H12" i="15"/>
  <c r="H7" i="15"/>
  <c r="H8" i="15"/>
  <c r="H9" i="15"/>
  <c r="H10" i="15"/>
  <c r="E84" i="12" l="1"/>
  <c r="E85" i="12" s="1"/>
  <c r="G12" i="19"/>
  <c r="G11" i="19"/>
  <c r="G10" i="19"/>
  <c r="G9" i="19"/>
  <c r="G8" i="19"/>
  <c r="G7" i="19"/>
  <c r="G6" i="19"/>
  <c r="I84" i="12" l="1"/>
  <c r="E87" i="12"/>
  <c r="E86" i="12"/>
  <c r="G84" i="12"/>
  <c r="K84" i="12"/>
  <c r="G14" i="19"/>
  <c r="I68" i="1" s="1"/>
  <c r="G10" i="17"/>
  <c r="G8" i="17"/>
  <c r="G9" i="17"/>
  <c r="G11" i="17"/>
  <c r="G13" i="17"/>
  <c r="G14" i="17"/>
  <c r="G15" i="17"/>
  <c r="G16" i="17"/>
  <c r="G17" i="17"/>
  <c r="G18" i="17"/>
  <c r="G19" i="17"/>
  <c r="G20" i="17"/>
  <c r="I86" i="12" l="1"/>
  <c r="G86" i="12"/>
  <c r="K86" i="12"/>
  <c r="I87" i="12"/>
  <c r="K87" i="12"/>
  <c r="G87" i="12"/>
  <c r="I85" i="12"/>
  <c r="K85" i="12"/>
  <c r="G85" i="12"/>
  <c r="G7" i="17"/>
  <c r="G12" i="17"/>
  <c r="G22" i="17" s="1"/>
  <c r="I69" i="1" s="1"/>
  <c r="I19" i="1" s="1"/>
  <c r="K81" i="12" l="1"/>
  <c r="I81" i="12"/>
  <c r="G81" i="12"/>
  <c r="I52" i="1" s="1"/>
  <c r="F15" i="16" l="1"/>
  <c r="F14" i="16"/>
  <c r="F12" i="16"/>
  <c r="F11" i="16"/>
  <c r="F10" i="16"/>
  <c r="F9" i="16"/>
  <c r="F8" i="16"/>
  <c r="F7" i="16"/>
  <c r="F6" i="16"/>
  <c r="F5" i="16"/>
  <c r="H6" i="15"/>
  <c r="H34" i="15" s="1"/>
  <c r="I67" i="1" s="1"/>
  <c r="IS68" i="14"/>
  <c r="I68" i="14" s="1"/>
  <c r="I67" i="14" s="1"/>
  <c r="IR68" i="14"/>
  <c r="IS66" i="14"/>
  <c r="I66" i="14" s="1"/>
  <c r="I65" i="14" s="1"/>
  <c r="IR66" i="14"/>
  <c r="IS64" i="14"/>
  <c r="I64" i="14" s="1"/>
  <c r="I63" i="14" s="1"/>
  <c r="IR64" i="14"/>
  <c r="IS62" i="14"/>
  <c r="I62" i="14" s="1"/>
  <c r="I61" i="14" s="1"/>
  <c r="IR62" i="14"/>
  <c r="IS60" i="14"/>
  <c r="I60" i="14" s="1"/>
  <c r="I59" i="14" s="1"/>
  <c r="IR60" i="14"/>
  <c r="IS58" i="14"/>
  <c r="I58" i="14" s="1"/>
  <c r="I57" i="14" s="1"/>
  <c r="IR58" i="14"/>
  <c r="IS56" i="14"/>
  <c r="I56" i="14" s="1"/>
  <c r="I55" i="14" s="1"/>
  <c r="IR56" i="14"/>
  <c r="IS54" i="14"/>
  <c r="I54" i="14" s="1"/>
  <c r="I53" i="14" s="1"/>
  <c r="IR54" i="14"/>
  <c r="IS52" i="14"/>
  <c r="I52" i="14" s="1"/>
  <c r="I51" i="14" s="1"/>
  <c r="IR52" i="14"/>
  <c r="IS50" i="14"/>
  <c r="I50" i="14" s="1"/>
  <c r="IR50" i="14"/>
  <c r="IS49" i="14"/>
  <c r="I49" i="14" s="1"/>
  <c r="IR49" i="14"/>
  <c r="IS47" i="14"/>
  <c r="I47" i="14" s="1"/>
  <c r="IR47" i="14"/>
  <c r="H47" i="14" s="1"/>
  <c r="IS46" i="14"/>
  <c r="I46" i="14" s="1"/>
  <c r="IR46" i="14"/>
  <c r="IS45" i="14"/>
  <c r="I45" i="14" s="1"/>
  <c r="IR45" i="14"/>
  <c r="IS44" i="14"/>
  <c r="I44" i="14" s="1"/>
  <c r="IR44" i="14"/>
  <c r="IS43" i="14"/>
  <c r="IR43" i="14"/>
  <c r="H43" i="14" s="1"/>
  <c r="IS42" i="14"/>
  <c r="I42" i="14" s="1"/>
  <c r="IR42" i="14"/>
  <c r="IS40" i="14"/>
  <c r="I40" i="14" s="1"/>
  <c r="IR40" i="14"/>
  <c r="IS39" i="14"/>
  <c r="I39" i="14" s="1"/>
  <c r="IR39" i="14"/>
  <c r="IS38" i="14"/>
  <c r="I38" i="14" s="1"/>
  <c r="IR38" i="14"/>
  <c r="IS37" i="14"/>
  <c r="I37" i="14" s="1"/>
  <c r="IR37" i="14"/>
  <c r="H37" i="14" s="1"/>
  <c r="IS36" i="14"/>
  <c r="I36" i="14" s="1"/>
  <c r="IR36" i="14"/>
  <c r="H36" i="14" s="1"/>
  <c r="IS34" i="14"/>
  <c r="I34" i="14" s="1"/>
  <c r="IR34" i="14"/>
  <c r="IS31" i="14"/>
  <c r="I31" i="14" s="1"/>
  <c r="I30" i="14" s="1"/>
  <c r="IR31" i="14"/>
  <c r="IS29" i="14"/>
  <c r="I29" i="14" s="1"/>
  <c r="IR29" i="14"/>
  <c r="IS28" i="14"/>
  <c r="I28" i="14" s="1"/>
  <c r="IR28" i="14"/>
  <c r="H28" i="14" s="1"/>
  <c r="IS27" i="14"/>
  <c r="IR27" i="14"/>
  <c r="H27" i="14" s="1"/>
  <c r="IS26" i="14"/>
  <c r="I26" i="14" s="1"/>
  <c r="IR26" i="14"/>
  <c r="IS25" i="14"/>
  <c r="I25" i="14" s="1"/>
  <c r="IR25" i="14"/>
  <c r="H25" i="14" s="1"/>
  <c r="IS24" i="14"/>
  <c r="I24" i="14" s="1"/>
  <c r="IR24" i="14"/>
  <c r="IS22" i="14"/>
  <c r="I22" i="14" s="1"/>
  <c r="IR22" i="14"/>
  <c r="H22" i="14" s="1"/>
  <c r="IS20" i="14"/>
  <c r="I20" i="14" s="1"/>
  <c r="IR20" i="14"/>
  <c r="IS19" i="14"/>
  <c r="I19" i="14" s="1"/>
  <c r="IR19" i="14"/>
  <c r="IS18" i="14"/>
  <c r="I18" i="14" s="1"/>
  <c r="IR18" i="14"/>
  <c r="IS17" i="14"/>
  <c r="IR17" i="14"/>
  <c r="H17" i="14" s="1"/>
  <c r="IS16" i="14"/>
  <c r="I16" i="14" s="1"/>
  <c r="IR16" i="14"/>
  <c r="IS14" i="14"/>
  <c r="I14" i="14" s="1"/>
  <c r="IR14" i="14"/>
  <c r="IS13" i="14"/>
  <c r="I13" i="14" s="1"/>
  <c r="IR13" i="14"/>
  <c r="H13" i="14" s="1"/>
  <c r="IS12" i="14"/>
  <c r="I12" i="14" s="1"/>
  <c r="IR12" i="14"/>
  <c r="IS11" i="14"/>
  <c r="I11" i="14" s="1"/>
  <c r="IR11" i="14"/>
  <c r="H11" i="14" s="1"/>
  <c r="IS9" i="14"/>
  <c r="I9" i="14" s="1"/>
  <c r="IR9" i="14"/>
  <c r="IS7" i="14"/>
  <c r="I7" i="14" s="1"/>
  <c r="IR7" i="14"/>
  <c r="IS6" i="14"/>
  <c r="I6" i="14" s="1"/>
  <c r="IR6" i="14"/>
  <c r="H6" i="14" s="1"/>
  <c r="I48" i="14" l="1"/>
  <c r="F17" i="16"/>
  <c r="I66" i="1" s="1"/>
  <c r="H46" i="14"/>
  <c r="H9" i="14"/>
  <c r="H44" i="14"/>
  <c r="J55" i="14"/>
  <c r="J63" i="14"/>
  <c r="J57" i="14"/>
  <c r="J65" i="14"/>
  <c r="H20" i="14"/>
  <c r="I33" i="14"/>
  <c r="H18" i="14"/>
  <c r="H39" i="14"/>
  <c r="J51" i="14"/>
  <c r="J59" i="14"/>
  <c r="J67" i="14"/>
  <c r="J53" i="14"/>
  <c r="J61" i="14"/>
  <c r="I5" i="14"/>
  <c r="H12" i="14"/>
  <c r="I17" i="14"/>
  <c r="H24" i="14"/>
  <c r="I27" i="14"/>
  <c r="H38" i="14"/>
  <c r="I43" i="14"/>
  <c r="I41" i="14" s="1"/>
  <c r="H50" i="14"/>
  <c r="H52" i="14"/>
  <c r="H51" i="14" s="1"/>
  <c r="H54" i="14"/>
  <c r="H53" i="14" s="1"/>
  <c r="H56" i="14"/>
  <c r="H55" i="14" s="1"/>
  <c r="H58" i="14"/>
  <c r="H57" i="14" s="1"/>
  <c r="H60" i="14"/>
  <c r="H59" i="14" s="1"/>
  <c r="H62" i="14"/>
  <c r="H61" i="14" s="1"/>
  <c r="H64" i="14"/>
  <c r="H63" i="14" s="1"/>
  <c r="H66" i="14"/>
  <c r="H65" i="14" s="1"/>
  <c r="H68" i="14"/>
  <c r="H67" i="14" s="1"/>
  <c r="H7" i="14"/>
  <c r="H19" i="14"/>
  <c r="H29" i="14"/>
  <c r="H31" i="14"/>
  <c r="H30" i="14" s="1"/>
  <c r="H34" i="14"/>
  <c r="H45" i="14"/>
  <c r="H14" i="14"/>
  <c r="H16" i="14"/>
  <c r="H26" i="14"/>
  <c r="H40" i="14"/>
  <c r="H42" i="14"/>
  <c r="H49" i="14"/>
  <c r="H5" i="14" l="1"/>
  <c r="J33" i="14"/>
  <c r="J15" i="14"/>
  <c r="J41" i="14"/>
  <c r="J5" i="14"/>
  <c r="H48" i="14"/>
  <c r="J48" i="14"/>
  <c r="I15" i="14"/>
  <c r="H15" i="14"/>
  <c r="H33" i="14"/>
  <c r="H41" i="14"/>
  <c r="J70" i="14" l="1"/>
  <c r="I65" i="1" s="1"/>
  <c r="I18" i="1" s="1"/>
  <c r="F37" i="1"/>
  <c r="H38" i="1"/>
  <c r="J26" i="1"/>
  <c r="J25" i="1"/>
  <c r="G36" i="1"/>
  <c r="F36" i="1"/>
  <c r="J22" i="1"/>
  <c r="J23" i="1"/>
  <c r="J24" i="1"/>
  <c r="E23" i="1"/>
  <c r="G23" i="1"/>
  <c r="E25" i="1"/>
  <c r="I48" i="1" l="1"/>
  <c r="I46" i="1"/>
  <c r="I49" i="1"/>
  <c r="G37" i="1"/>
  <c r="G38" i="1" s="1"/>
  <c r="F38" i="1"/>
  <c r="I45" i="1" l="1"/>
  <c r="I37" i="1"/>
  <c r="I38" i="1" s="1"/>
  <c r="J37" i="1" s="1"/>
  <c r="J38" i="1" s="1"/>
  <c r="I17" i="1" l="1"/>
  <c r="I47" i="1" l="1"/>
  <c r="I70" i="1" s="1"/>
  <c r="G229" i="12"/>
  <c r="I16" i="1" l="1"/>
  <c r="I20" i="1" s="1"/>
  <c r="G25" i="1" s="1"/>
  <c r="G24" i="1" l="1"/>
  <c r="G27" i="1" s="1"/>
  <c r="G2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<sst xmlns="http://schemas.openxmlformats.org/spreadsheetml/2006/main" count="1271" uniqueCount="637">
  <si>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</si>
  <si>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</si>
  <si>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</si>
  <si>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</si>
  <si>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</si>
  <si>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</si>
  <si>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</si>
  <si>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</si>
  <si>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</si>
  <si>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</si>
  <si>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</si>
  <si>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</si>
  <si>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</si>
  <si>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</si>
  <si>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</si>
  <si>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</si>
  <si>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</si>
  <si>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</si>
  <si>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</si>
  <si>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</si>
  <si>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</si>
  <si>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</si>
  <si>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</si>
  <si>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</si>
  <si>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</si>
  <si>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</si>
  <si>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</si>
  <si>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</si>
  <si>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</si>
  <si>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</si>
  <si>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</si>
  <si>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</si>
  <si>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</si>
  <si>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</si>
  <si>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</si>
  <si>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Z:</t>
  </si>
  <si>
    <t>Hlavní budova a Plodinová burza</t>
  </si>
  <si>
    <t>Rozpočet:</t>
  </si>
  <si>
    <t>Misto</t>
  </si>
  <si>
    <t xml:space="preserve">ČNB - Úpravy suterén - místnosti č. 1S405, 1S405A, 1S405B, 1S824, 1S837, 1S838 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</si>
  <si>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</si>
  <si>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</si>
  <si>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</si>
  <si>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</si>
  <si>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</si>
  <si>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</si>
  <si>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</si>
  <si>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</si>
  <si>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</si>
  <si>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</si>
  <si>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</si>
  <si>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</si>
  <si>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</si>
  <si>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</si>
  <si>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</si>
  <si>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</si>
  <si>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</si>
  <si>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</si>
  <si>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</si>
  <si>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</si>
  <si>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</si>
  <si>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</si>
  <si>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</si>
  <si>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</si>
  <si>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</si>
  <si>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</si>
  <si>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</si>
  <si>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</si>
  <si>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</si>
  <si>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</si>
  <si>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</si>
  <si>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</si>
  <si>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</si>
  <si>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</si>
  <si>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</si>
  <si>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</si>
  <si>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</si>
  <si>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</si>
  <si>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</si>
  <si>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790</t>
  </si>
  <si>
    <t>Vnitřní vybavení</t>
  </si>
  <si>
    <t>VN</t>
  </si>
  <si>
    <t>ON</t>
  </si>
  <si>
    <t>C:</t>
  </si>
  <si>
    <t>P.č.</t>
  </si>
  <si>
    <t>Číslo položky</t>
  </si>
  <si>
    <t>Název položky</t>
  </si>
  <si>
    <t>MJ</t>
  </si>
  <si>
    <t>množství</t>
  </si>
  <si>
    <t>cena / MJ</t>
  </si>
  <si>
    <t>hmotnost / MJ</t>
  </si>
  <si>
    <t>hmotnost celk.(t)</t>
  </si>
  <si>
    <t>dem. hmotnost / MJ</t>
  </si>
  <si>
    <t>dem. hmotnost celk.(t)</t>
  </si>
  <si>
    <t>Cen. soustava</t>
  </si>
  <si>
    <t>Díl:</t>
  </si>
  <si>
    <t>347RS1</t>
  </si>
  <si>
    <t>m2</t>
  </si>
  <si>
    <t>Příčka referenčního typu KNAUF W626 volně s jednostranným dvouvrstvým opláštěním, tloušťka izolace 60 mm, dutina ? 80 mm,  tloušťka předsazené stěny 105 mm</t>
  </si>
  <si>
    <t>1S405:7,30</t>
  </si>
  <si>
    <t>342263420R00</t>
  </si>
  <si>
    <t>kus</t>
  </si>
  <si>
    <t>28349016RS1</t>
  </si>
  <si>
    <t>342RS1</t>
  </si>
  <si>
    <t>Podhled sádrokartonový protipožární, ozn.A07</t>
  </si>
  <si>
    <t>Požadovaná požární odolnost zdola EI 60 a shora EI 60.</t>
  </si>
  <si>
    <t>Podhled s dvojitou podkonstrukcí v jedné nebo 2 rovinách, s minerální izolací 2 x 40 mm (objemová hmotnost min 40 kg/m3, s třídou reakce A1) a 2 x 15 mm desek RED PIANO.</t>
  </si>
  <si>
    <t>413200011RA0</t>
  </si>
  <si>
    <t>m</t>
  </si>
  <si>
    <t>13385375R</t>
  </si>
  <si>
    <t>t</t>
  </si>
  <si>
    <t>B03, de 25 - viz tabulka bouracích prací:9,82*1,4/1000</t>
  </si>
  <si>
    <t>612RS1</t>
  </si>
  <si>
    <t>Vyspravení omítek, stávajících, ne sanačních</t>
  </si>
  <si>
    <t>1S405 - odhad plochy, bez plochy zazděných otvoru, tato omítka oceněna v oddíle 64:2</t>
  </si>
  <si>
    <t>1S405A - odhad plochy pro vyspravení včetně stěny za bývalým obkladem, bez plochy zazděných otvoru, tato omítka oceněna v oddíle 767:20</t>
  </si>
  <si>
    <t>1S837 - odhad plochy:5</t>
  </si>
  <si>
    <t>1S824, odhad u vrat + opravy:10</t>
  </si>
  <si>
    <t>612RS2</t>
  </si>
  <si>
    <t>1S837, ostění vrat 4000/3000, tl. zdi 370 mm:3</t>
  </si>
  <si>
    <t>1S835:5,00</t>
  </si>
  <si>
    <t>1S604:2,00</t>
  </si>
  <si>
    <t>771100020RS1</t>
  </si>
  <si>
    <t>1S837,1S838, viz popis v pol. A06, A10 v tabulce N04:45,60+8,13</t>
  </si>
  <si>
    <t>630RS1</t>
  </si>
  <si>
    <t>Sesponkování trhlin v bet. včetně zálivky, vyspravení</t>
  </si>
  <si>
    <t>642RS3</t>
  </si>
  <si>
    <t>Demontáž posuvných požárně odolných vrat,ozn.de01, vč. přísluš. a uskladnění dle pokynů objednatele</t>
  </si>
  <si>
    <t>VRATA MEZI MÍSTNOSTMI:</t>
  </si>
  <si>
    <t>1S824/1S837</t>
  </si>
  <si>
    <t>Kód: NBA8020 dle PD objednatele</t>
  </si>
  <si>
    <t>Vrata ocelová plná. Oboustranně hladká, posuvná asymetrická, ocelová, zateplená, typ PVP, ovládání – servomotorem 230 V/10 A (250 W) nebo nouzově ručně a vlastním záložním zdrojem, včetně 2 ks zámků EVVA, včetně bezpečnostní lišty proti přivření, bez dálkového ovládání, včetně kouřových a tepelných hlásičů b pro samostatné uzavření v případě požáru, přívod k zařízení PS 28 umístěn v podlaze, barva RAL 9006 - stříbrná, standard PENEDER, požární odolnost PO 30 A.</t>
  </si>
  <si>
    <t>Š x v (1300+2700) x 3000 mm</t>
  </si>
  <si>
    <t>642202011RA0</t>
  </si>
  <si>
    <t>Dle TS pol. obsahuje: vyvěšení dřevěných dveřních křídel, vybourání stávající ocelové zárubně, zazdívka otvorů jakýmikoliv cihlami pálenými, omítka vnitřní vápenná nebo vápenocementová štuková.</t>
  </si>
  <si>
    <t>1S405/1S405A:</t>
  </si>
  <si>
    <t>642103031RA0</t>
  </si>
  <si>
    <t>Zazdění okenního otvoru 2,7 m2, omítky, viz B02 v tabulce N03 a de24 v tab.B03</t>
  </si>
  <si>
    <t>Dle RTS pol. obsahuje:</t>
  </si>
  <si>
    <t>vybourání stávajícího okenního rámu, zazdívka otvorů jakýmikoliv cihlami pálenými, omítka zazdívky vnitřní vápenná nebo vápenocementová jakoukoliv maltou, omítka vnější vápenná nebo vápenocementová štuková v přírodní barvě štuku.</t>
  </si>
  <si>
    <t>1S405/1S405A:1</t>
  </si>
  <si>
    <t>642RS2</t>
  </si>
  <si>
    <t>1S824/1S405, viz de26:2</t>
  </si>
  <si>
    <t>642RS4</t>
  </si>
  <si>
    <t>968RS5</t>
  </si>
  <si>
    <t>ks</t>
  </si>
  <si>
    <t>962100014RA0</t>
  </si>
  <si>
    <t>Bourání nadzákladového zdiva z cihel dutých</t>
  </si>
  <si>
    <t>m3</t>
  </si>
  <si>
    <t>1S405A/1S405B - příčka:2,625*0,190*3,275-2,00*0.80*0,190</t>
  </si>
  <si>
    <t>1S405/1S405AB - otvor ve stávající příčce, viz de24:2,25*0,190</t>
  </si>
  <si>
    <t>968RS1</t>
  </si>
  <si>
    <t>965048515S1</t>
  </si>
  <si>
    <t>Broušení betonových povrchů tl. 15 mm, ozn.de27, tabulka B03</t>
  </si>
  <si>
    <t>1S405A, 1S405B:17,70</t>
  </si>
  <si>
    <t>965048515RS2</t>
  </si>
  <si>
    <t>Broušení betonových povrchů vč. stěrky do tl.10 mm, ozn.de06, de10, tabulka B04</t>
  </si>
  <si>
    <t>1S837:45,60*0,80</t>
  </si>
  <si>
    <t>1S838:8,13</t>
  </si>
  <si>
    <t>963016111RS1</t>
  </si>
  <si>
    <t>978500010RA0</t>
  </si>
  <si>
    <t>1S405A:2,40+1,50</t>
  </si>
  <si>
    <t>979082111R00</t>
  </si>
  <si>
    <t>Vnitrostaveništní doprava suti do 10 m</t>
  </si>
  <si>
    <t>979082121R00</t>
  </si>
  <si>
    <t>979990107R00</t>
  </si>
  <si>
    <t>Poplatek za skládku suti - směs betonu,cihel,dřeva</t>
  </si>
  <si>
    <t>979100012RS1</t>
  </si>
  <si>
    <t>Odvoz suti a vyb.hmot, vnitrost., svislá doprava z 1S ručním nošením</t>
  </si>
  <si>
    <t>999281105R00</t>
  </si>
  <si>
    <t>Přesun hmot pro opravy a údržbu do výšky 6 m</t>
  </si>
  <si>
    <t>711210020RA0</t>
  </si>
  <si>
    <t>Stěrka hydroizolační těsnicí hmotou</t>
  </si>
  <si>
    <t>1S405-podlaha:0,80*1,20</t>
  </si>
  <si>
    <t>1S405-stěna předsazená:7,3</t>
  </si>
  <si>
    <t>998711201R00</t>
  </si>
  <si>
    <t>Přesun hmot pro izolace proti vodě, výšky do 6 m</t>
  </si>
  <si>
    <t>71356RS1</t>
  </si>
  <si>
    <t>Protipožární obklad železobetonové stropní desky mezi trámy je navržen kontaktně připevněnými obkladovými homogenními voděodolnými vápenocementovými deskami (ref.v. PROMATECT-H). Při výběru obložení stropu musí být přihlédnuto k instalaci vodního stabilního hasicího zařízení, tedy desky nesmí být vodou ze skrápěcích hlavic degradovány.</t>
  </si>
  <si>
    <t>Desky budou přilepeny systémovým lepidlem a kotvené na terče v místech natloukacích kotev dle technologických listů výrobce.</t>
  </si>
  <si>
    <t>713RS2</t>
  </si>
  <si>
    <t>998713203R00</t>
  </si>
  <si>
    <t>Přesun hmot pro izolace tepelné, výšky do 24 m</t>
  </si>
  <si>
    <t>725290020RS1</t>
  </si>
  <si>
    <t>1S405A:1</t>
  </si>
  <si>
    <t>soubor</t>
  </si>
  <si>
    <t>767D01</t>
  </si>
  <si>
    <t>D01-Dveře kovové jednokřídlové 100 x 197 cm</t>
  </si>
  <si>
    <t>D01 – dveře mezi m.č. 1S405/1S405A</t>
  </si>
  <si>
    <t>Ocelové dveře vnitřní jednokřídlové otevíravé levé plné s požární odolnost EW60DP1,  bez samozavírače včetně nové systémové zárubně, barva ICLA PUR EMAIL PO3.35.ČN</t>
  </si>
  <si>
    <t>rozměr:1000 x 1970 mm</t>
  </si>
  <si>
    <t>– podrobněji viz tabulka výrobků</t>
  </si>
  <si>
    <t>76764D02</t>
  </si>
  <si>
    <t>D02-Dveře kovové jednokřídlové 90 x 197 cm</t>
  </si>
  <si>
    <t>D02 – dveře mezi m.č. 1S837/1S835</t>
  </si>
  <si>
    <t>nové ocelové dveře vnitřní jednokřídlové otevíravé levé plné s požární odolností</t>
  </si>
  <si>
    <t>EW30DP1- C se samozavíračem</t>
  </si>
  <si>
    <t>rozměr: 900 x 1970 mm</t>
  </si>
  <si>
    <t>Stavební otvor pro zárubeň je stávající, v případě požadavku výměny zárubně je potřeba počítat s opravou a začištěním špalety otvoru - v tom případě zde ocenit</t>
  </si>
  <si>
    <t>767D03</t>
  </si>
  <si>
    <t>D03 – dveře mezi m.č. 1S837/1S604</t>
  </si>
  <si>
    <t>rozměr: 1450 x 1970 mm</t>
  </si>
  <si>
    <t>76764D04</t>
  </si>
  <si>
    <t>D04-Dveře kovové jednokřídlové 90 x 197 cm</t>
  </si>
  <si>
    <t>D04 – dveře mezi m.č. 1S837/1S620</t>
  </si>
  <si>
    <t>EW45DP1 včetně nové systémové zárubně</t>
  </si>
  <si>
    <t>Požární uzávěr, tj. dveře a zárubeň musí jako komplet splnit požadovanou požární odolnost</t>
  </si>
  <si>
    <t>Stavební otvor pro zárubeň je stávající. Vzhledem k požadavku na výměnu zárubně je potřeba počítat s opravou a začištěním špalety otvoru - v tom případě zde ocenit.</t>
  </si>
  <si>
    <t>767RS1</t>
  </si>
  <si>
    <t>D+M, přechodová lišta pojezdová zátěžová, ozn. A04, ve dveřích a vjezdu</t>
  </si>
  <si>
    <t>767RS3</t>
  </si>
  <si>
    <t>Použít obdobný výrobek, např. CRS200.</t>
  </si>
  <si>
    <t>767RS4</t>
  </si>
  <si>
    <t>767RS2</t>
  </si>
  <si>
    <t>bez úpravy pro dlažbu, požární odolnost dle PBŘ</t>
  </si>
  <si>
    <t>nosnost v tlaku 3 kN/m2</t>
  </si>
  <si>
    <t>767RS5</t>
  </si>
  <si>
    <t>D+M, Ochranné nerez rohové lišty včetně kotvení, lemování rohů, ozn. A09, tabulka N04</t>
  </si>
  <si>
    <t>kpl</t>
  </si>
  <si>
    <t>Jako součást dodávky ocenit zde:</t>
  </si>
  <si>
    <t>oprava epoxidového nátěru podlahy</t>
  </si>
  <si>
    <t>oprava syntetického omyvatelného nátěru na stěně</t>
  </si>
  <si>
    <t>13215540R</t>
  </si>
  <si>
    <t>311716500R</t>
  </si>
  <si>
    <t>D+M, nástěnný závěsný držák na kolo, uchycení - za přední kolo, ozn. B15, tabulka N03</t>
  </si>
  <si>
    <t>998767201R00</t>
  </si>
  <si>
    <t>Přesun hmot pro zámečnické konstr., výšky do 6 m</t>
  </si>
  <si>
    <t>771RS1</t>
  </si>
  <si>
    <t>Stávající podlaha: keramická</t>
  </si>
  <si>
    <t>Kód: OAA2050-90-I, dle dokumentace ČNB</t>
  </si>
  <si>
    <t>Keramická dlažba neglazovaná slinutá</t>
  </si>
  <si>
    <t>dodávaná dle ČSN EN 176 skupiny BI, RAKOFLOOR, Rozměr: 300 x 300 mm. Výrobce: Rakovnické keramické závody a.s. Rakovník.</t>
  </si>
  <si>
    <t>300 x 300 x 7,2 mm</t>
  </si>
  <si>
    <t>1S405, 20% podlahové plochy:0,20*39,45</t>
  </si>
  <si>
    <t>771475014R00</t>
  </si>
  <si>
    <t>771577133R00</t>
  </si>
  <si>
    <t>998771201R00</t>
  </si>
  <si>
    <t>Přesun hmot pro podlahy z dlaždic, výšky do 6 m</t>
  </si>
  <si>
    <t>776RS1</t>
  </si>
  <si>
    <t>1S450A+1S450B:5,12+11,90</t>
  </si>
  <si>
    <t>998776201R00</t>
  </si>
  <si>
    <t>Přesun hmot pro podlahy povlakové, výšky do 6 m</t>
  </si>
  <si>
    <t>777RS1</t>
  </si>
  <si>
    <t>Podlahy lité epoxidové + nátěr, vč. soklu</t>
  </si>
  <si>
    <t>1S837, 1S838, sokl 1S838, viz ozn. A06, A10:45,60+8,13+13,25*0,1</t>
  </si>
  <si>
    <t>781470014RA0</t>
  </si>
  <si>
    <t>Obklad vnitřní keramický 30 x 30 cm, včetně úpravy podkladu</t>
  </si>
  <si>
    <t>Kód: OBA2040 dle dokumentace ČNB</t>
  </si>
  <si>
    <t>RAKOFLOR – slinuté keramické neglazované prvky s nasákavostí 0,1 %, dodávané podle ČSN EN 176 skupiny B 1. Jmenovitý rozměr: 300 x 300 mm. Výrobce: Rakovnické keramické závody, a.s. Rakovník</t>
  </si>
  <si>
    <t>1S405A, zazděné otvory:2,42*0,6+0,8*2</t>
  </si>
  <si>
    <t>Přesun hmot pro obklady keramické, výšky do 12 m</t>
  </si>
  <si>
    <t>784RS1</t>
  </si>
  <si>
    <t>Malba dle stávající,  akrylátová, dvojnásobná, bílá Primalex-Polar</t>
  </si>
  <si>
    <t>1S405:29,60*(3,275-3,00)</t>
  </si>
  <si>
    <t>1S405A:19*3,33</t>
  </si>
  <si>
    <t>Malba dle stávající, akrylátová dvojnásobná, bílá, 1. nátěr: CRYLOMAT,2. nátěr: FASTOMAT (f. LAFARGE)</t>
  </si>
  <si>
    <t>1S604, oprava odhad:3</t>
  </si>
  <si>
    <t>1S835:2</t>
  </si>
  <si>
    <t>790RS1</t>
  </si>
  <si>
    <t>Zásobník na papírové ručníky</t>
  </si>
  <si>
    <t>790RS2</t>
  </si>
  <si>
    <t>Drátěný koš, 12l</t>
  </si>
  <si>
    <t>44984100RS1</t>
  </si>
  <si>
    <t>Přístroj hasicí práškový P6, ozn. B11,tabulka N03</t>
  </si>
  <si>
    <t>424RS1</t>
  </si>
  <si>
    <t>424RS2</t>
  </si>
  <si>
    <t>424RS3</t>
  </si>
  <si>
    <t>607RS1</t>
  </si>
  <si>
    <t xml:space="preserve"> povrchová úprava HPL, laminované hrany - v ceně</t>
  </si>
  <si>
    <t>6*2,04*0,80</t>
  </si>
  <si>
    <t xml:space="preserve"> Předsazená sádrokartonová stěna</t>
  </si>
  <si>
    <t>poklop těžký litinový, r. 600 x 800 mm</t>
  </si>
  <si>
    <t>demontáž stojanů na kola včetně vodící lišty</t>
  </si>
  <si>
    <t>vyspravení stěny po demontáži</t>
  </si>
  <si>
    <t/>
  </si>
  <si>
    <t>Poznámka:</t>
  </si>
  <si>
    <t>KONKRÉTNĚ UVEDENÉ SPECIFIKACE TYPU VÝROBKU JSOU UVÁDĚNY JAKO PŘÍKLAD, LZE ZAMĚNI,T ZA JINÉ, ALE SE STEJNÝMI PARAMETRY A KVALITOU, DODAVATEL V TOMTO PŘÍPADĚ UVEDE KONKRÉTNÍ OCEŇOVANÝ TYP DO SAMOSTATNÉHO SOUPISU V PŘÍLOZE</t>
  </si>
  <si>
    <t>CELKEM</t>
  </si>
  <si>
    <t>DMTZ podhledu SDK, kovová kce, ozn. de07, tabulka B04, vč,.2 revizních dvířek</t>
  </si>
  <si>
    <t>Přesun hmot pro podlahy ze syntetických hmot, výšky do 6 m</t>
  </si>
  <si>
    <t>998777201R00</t>
  </si>
  <si>
    <t>998781201R00</t>
  </si>
  <si>
    <t>ZTI, Položkový soupis prací, dodávek a služeb</t>
  </si>
  <si>
    <t>Stavba</t>
  </si>
  <si>
    <t>Místo</t>
  </si>
  <si>
    <t>Č</t>
  </si>
  <si>
    <t>Kód</t>
  </si>
  <si>
    <t>Zkrácený popis / Varianta</t>
  </si>
  <si>
    <t>Množství</t>
  </si>
  <si>
    <t>Jednotková cena (Kč)</t>
  </si>
  <si>
    <t>Náklady dodávka (Kč)</t>
  </si>
  <si>
    <t>Náklady montáž (Kč)</t>
  </si>
  <si>
    <t>Náklady celkem (Kč)</t>
  </si>
  <si>
    <t>GROUPCODE</t>
  </si>
  <si>
    <t>ISWORK</t>
  </si>
  <si>
    <t xml:space="preserve"> </t>
  </si>
  <si>
    <t>721</t>
  </si>
  <si>
    <t>Vnitřní kanalizace</t>
  </si>
  <si>
    <t>721140915R00</t>
  </si>
  <si>
    <t>Oprava-propoj.dosavadního potrubí PE-HD DN100</t>
  </si>
  <si>
    <t>P</t>
  </si>
  <si>
    <t>721152303R00</t>
  </si>
  <si>
    <t>Nosný žlábek pro potrubí do D 50 mm</t>
  </si>
  <si>
    <t>vodovod a výtlak kanalizace</t>
  </si>
  <si>
    <t>721153204R00</t>
  </si>
  <si>
    <t>Potrubí Geberit PE připojovací, D 40 x 3,0 mm</t>
  </si>
  <si>
    <t>výtlak ze sanitárního čerpače</t>
  </si>
  <si>
    <t>721170909R00</t>
  </si>
  <si>
    <t>Oprava potrubí PE úprava odbočky D 110</t>
  </si>
  <si>
    <t>721176102R00</t>
  </si>
  <si>
    <t>Potrubí HT připojovací D 40 x 1,8 mm</t>
  </si>
  <si>
    <t>721194104R00</t>
  </si>
  <si>
    <t>Vyvedení odpadních výpustek D 40 x 1,8</t>
  </si>
  <si>
    <t>721290111R00</t>
  </si>
  <si>
    <t>Zkouška těsnosti kanalizace vodou DN 125</t>
  </si>
  <si>
    <t>722</t>
  </si>
  <si>
    <t>Vnitřní vodovod</t>
  </si>
  <si>
    <t>722172331R00</t>
  </si>
  <si>
    <t>Potrubí z PPR, D 20x3,4 mm, PN 20, vč. zed. výpom.</t>
  </si>
  <si>
    <t>722172332R00</t>
  </si>
  <si>
    <t>Potrubí plastové PP-R včetně zednických výpomocí, D 25 x 4,2 mm, PN 20</t>
  </si>
  <si>
    <t>722172913R00</t>
  </si>
  <si>
    <t>722174912R00</t>
  </si>
  <si>
    <t>Sestavení plastového rozvodu vody D 20 mm</t>
  </si>
  <si>
    <t>722181211RT7</t>
  </si>
  <si>
    <t>Izolace návleková MIRELON PRO tl. stěny 6 mm</t>
  </si>
  <si>
    <t>vnitřní průměr 22 mm</t>
  </si>
  <si>
    <t>722181211RV9</t>
  </si>
  <si>
    <t>vnitřní průměr 40 mm_x000D_
výtlak + připoj.kan</t>
  </si>
  <si>
    <t>722190401R00</t>
  </si>
  <si>
    <t>Vyvedení a upevnění výpustek DN 15</t>
  </si>
  <si>
    <t>722190901R00</t>
  </si>
  <si>
    <t>Uzavření/otevření vodovodního potrubí při opravě</t>
  </si>
  <si>
    <t>722191112R00</t>
  </si>
  <si>
    <t>Hadice flexibilní k baterii,DN 15 x M10,délka 0,5m</t>
  </si>
  <si>
    <t>722202213R00</t>
  </si>
  <si>
    <t>Nástěnka MZD PP-R INSTAPLAST D 20xR1/2</t>
  </si>
  <si>
    <t>722280106R00</t>
  </si>
  <si>
    <t>Tlaková zkouška vodovodního potrubí DN 32</t>
  </si>
  <si>
    <t>722290234R00</t>
  </si>
  <si>
    <t>Proplach a dezinfekce vodovod.potrubí</t>
  </si>
  <si>
    <t>724</t>
  </si>
  <si>
    <t>Strojní vybavení</t>
  </si>
  <si>
    <t>724.003</t>
  </si>
  <si>
    <t>čerpač Sanitární</t>
  </si>
  <si>
    <t>čerpání pro sprchu a umyvadlo_x000D_
nízký nátok sprchy - sání_x000D_
výtlak h=2,5m, l=4m (22m)</t>
  </si>
  <si>
    <t>725017172R00</t>
  </si>
  <si>
    <t>Umyvadlo</t>
  </si>
  <si>
    <t>včetně ukotvení do stěny</t>
  </si>
  <si>
    <t>725292042R00</t>
  </si>
  <si>
    <t>Dávkovač tekutého mýdla nerezový 0,85 l</t>
  </si>
  <si>
    <t>725814107R00</t>
  </si>
  <si>
    <t>Ventil rohový s filtrem IVAR.ART.224 DN 15 x DN 10</t>
  </si>
  <si>
    <t>725823111RT2</t>
  </si>
  <si>
    <t>Baterie umyvadlová stoján. ruční, bez otvír.odpadu</t>
  </si>
  <si>
    <t>725860215R00</t>
  </si>
  <si>
    <t>Sifon umyvadlový nábytkový, D 40 mm</t>
  </si>
  <si>
    <t>725860262R00</t>
  </si>
  <si>
    <t>Výpusť umyvadlová , s tlakovým uzávěrem</t>
  </si>
  <si>
    <t>733</t>
  </si>
  <si>
    <t>Rozvod potrubí</t>
  </si>
  <si>
    <t>733110803R00</t>
  </si>
  <si>
    <t>Demontáž potrubí ocelového závitového do DN 15</t>
  </si>
  <si>
    <t>733113113R00</t>
  </si>
  <si>
    <t>Příplatek za demontáž přípojky DN 15</t>
  </si>
  <si>
    <t>733123911R00</t>
  </si>
  <si>
    <t>Svařovaný spoj potrubí ocelového hladkého</t>
  </si>
  <si>
    <t>733190106R00</t>
  </si>
  <si>
    <t>Tlaková zkouška potrubí  do DN 32</t>
  </si>
  <si>
    <t>733190801R00</t>
  </si>
  <si>
    <t>Odřezání potrubních objímek dvojitých do DN 50</t>
  </si>
  <si>
    <t>733191903R00</t>
  </si>
  <si>
    <t>Oprava-montáž potrubí závit.norm/zesíl. DN 15</t>
  </si>
  <si>
    <t>735</t>
  </si>
  <si>
    <t>Otopná tělesa</t>
  </si>
  <si>
    <t>735111810R00</t>
  </si>
  <si>
    <t>Demontáž těles otopných litinových článkových</t>
  </si>
  <si>
    <t>735117110R00</t>
  </si>
  <si>
    <t>Odpojení těles</t>
  </si>
  <si>
    <t>94</t>
  </si>
  <si>
    <t>Lešení a stavební výtahy</t>
  </si>
  <si>
    <t>941955002R00</t>
  </si>
  <si>
    <t>Lešení lehké pomocné, výška podlahy do 1,9 m</t>
  </si>
  <si>
    <t>95</t>
  </si>
  <si>
    <t>Různé dokončovací konstrukce a práce na pozemních stavbách</t>
  </si>
  <si>
    <t>953941721R00</t>
  </si>
  <si>
    <t>Osazení držáků nebo objímek ve zdivu betonovém</t>
  </si>
  <si>
    <t>H721</t>
  </si>
  <si>
    <t>998721101R00</t>
  </si>
  <si>
    <t>Přesun hmot pro vnitřní kanalizaci, výšky do 6 m</t>
  </si>
  <si>
    <t>H722</t>
  </si>
  <si>
    <t>998722101R00</t>
  </si>
  <si>
    <t>Přesun hmot pro vnitřní vodovod, výšky do 6 m</t>
  </si>
  <si>
    <t>H724</t>
  </si>
  <si>
    <t>998724101R00</t>
  </si>
  <si>
    <t>Přesun hmot pro strojní vybavení, výšky do 6 m</t>
  </si>
  <si>
    <t>H725</t>
  </si>
  <si>
    <t>998725101R00</t>
  </si>
  <si>
    <t>Přesun hmot pro zařizovací předměty, výšky do 6 m</t>
  </si>
  <si>
    <t>H733</t>
  </si>
  <si>
    <t>998733101R00</t>
  </si>
  <si>
    <t>Přesun hmot pro rozvody potrubí, výšky do 6 m</t>
  </si>
  <si>
    <t>H735</t>
  </si>
  <si>
    <t>998735101R00</t>
  </si>
  <si>
    <t>Přesun hmot pro otopná tělesa, výšky do 6 m</t>
  </si>
  <si>
    <t>H99</t>
  </si>
  <si>
    <t>Ostatní přesuny hmot</t>
  </si>
  <si>
    <t>Celkem:</t>
  </si>
  <si>
    <t>Elektroinstalace, Položkový soupis prací, dodávek a služeb</t>
  </si>
  <si>
    <t>č.pol</t>
  </si>
  <si>
    <t>Specifikace - dodávka vč. montáže</t>
  </si>
  <si>
    <t>cena celkem</t>
  </si>
  <si>
    <t>cenová soustava</t>
  </si>
  <si>
    <t>1S405, 1S405A - DEMONTÁŽE</t>
  </si>
  <si>
    <t>vlastní ve všech položkách</t>
  </si>
  <si>
    <t>Stávající nouzová svítidla</t>
  </si>
  <si>
    <t>Svítidlo nad rušeným umyvadlem</t>
  </si>
  <si>
    <t>Svítidla stropní</t>
  </si>
  <si>
    <t>Ostatní demontáž elektroinstalace NN</t>
  </si>
  <si>
    <t>Demontáž EPS a evakuační rozhlas - stávající koncové prvky</t>
  </si>
  <si>
    <t>1S405, 1S405A - MONTÁŽE</t>
  </si>
  <si>
    <t>Stávající nouzové osvětlení</t>
  </si>
  <si>
    <t>Svítidlo stropní - nové</t>
  </si>
  <si>
    <t>Zásuvka 230V/50Hz  IP44</t>
  </si>
  <si>
    <t>Spínač jednopolový  IP44</t>
  </si>
  <si>
    <t>1S405, 1S405A - KABELY, VODIČE</t>
  </si>
  <si>
    <t>CYKY 3Jx1,5</t>
  </si>
  <si>
    <t>CYKY 5Jx1,5</t>
  </si>
  <si>
    <t>CYKY 3Ox1,5</t>
  </si>
  <si>
    <t>CYKY 3Jx2,5</t>
  </si>
  <si>
    <t>Zpětná montáž EPS a evakuační rozhlas - stávající koncové prvky</t>
  </si>
  <si>
    <t xml:space="preserve">Protipožární ucpávka </t>
  </si>
  <si>
    <t>1S307 - DEMONTÁŽ</t>
  </si>
  <si>
    <t>Svítidla stropní STÁVAJÍCÍ</t>
  </si>
  <si>
    <t>MONTÁŽ</t>
  </si>
  <si>
    <t>Zpětná montáž EPS a evakuační rozhlas - stávající koncové prvky, úprava v ústř. EPS</t>
  </si>
  <si>
    <t>KONKRÉTNĚ UVEDENÉ SPECIFIKACE TYPU VÝROBKU JSOU UVÁDĚNY JAKO PŘÍKLAD, LZE ZAMĚNIT ZA JINÉ, ALE SE STEJNÝMI PARAMETRY A KVALITOU, DODAVATEL V TOMTO PŘÍPADĚ UVEDE KONKRÉTNÍ OCEŇOVANÝ TYP DO SAMOSTATNÉHO SOUPISU V PŘÍLOZE</t>
  </si>
  <si>
    <t>ozn. pol.</t>
  </si>
  <si>
    <t>VZT, Položkový soupis prací, dodávek a služeb</t>
  </si>
  <si>
    <t>Hlavní budova</t>
  </si>
  <si>
    <t>cena/MJ</t>
  </si>
  <si>
    <t>celkem</t>
  </si>
  <si>
    <t>Potrubí sk I z ocel pozink plechu  obvod 1890/100%</t>
  </si>
  <si>
    <t>Stěnová mřížka uzavřená 400x200/20</t>
  </si>
  <si>
    <t>montáž</t>
  </si>
  <si>
    <t>DMTZ, Potrubí sk I obvod 1500 v délce 5m vč požární klapky 400x200</t>
  </si>
  <si>
    <t>DMTZ, Jednotka chlazení vč armatur a části potrubního systému a to i v m. č. 1S405, kde se potrubí ocel (2xZ 5/4"/i) a plast (PN16 EN1452 42,1 x 2,z) propojí, ukončení ocel opatřit KK 5/4" a zátkou</t>
  </si>
  <si>
    <t xml:space="preserve">DMTZ, Potrubí sk I obvod 1050 v délce 8m </t>
  </si>
  <si>
    <t>DMTZ, Potrubí sk I obvod 1050 v délce 22m vč odtahového ventilátoru RNH 250 a zaslepení potrubí za ventilátorem</t>
  </si>
  <si>
    <t>Plodinová burza</t>
  </si>
  <si>
    <t>Požární klapka 400x200EW3 příslušenství dle požadavků EPS vč stěnová mřížka 400x200/20</t>
  </si>
  <si>
    <t>vlastní</t>
  </si>
  <si>
    <t>Vzduchotechnika - přípomoce</t>
  </si>
  <si>
    <t>728-RS1</t>
  </si>
  <si>
    <t>781441901R00</t>
  </si>
  <si>
    <t>Oprava obkladu</t>
  </si>
  <si>
    <t>1S405:(29.60-1,15)*3*0,20</t>
  </si>
  <si>
    <t>Dlažba z dlaždic keramických, ozn.B04, tabulka N03, 1S405A</t>
  </si>
  <si>
    <t>Oprava dlažby, ozn. B05, tabulka N03, 1S405</t>
  </si>
  <si>
    <t>Odstranění nášlapné vrstvy (PVC) , včetně soklíku, viz de27, tabulka B03, 1S405A</t>
  </si>
  <si>
    <t>1S450A+1S450B:5,12+11,90+0,19*2,625</t>
  </si>
  <si>
    <t>31010RS1</t>
  </si>
  <si>
    <t>310RS2</t>
  </si>
  <si>
    <t>0,56*0,28+0,02*0,02*0,05*0,05*4+3,14*0,05*0,05*3</t>
  </si>
  <si>
    <t>0,4*0,02</t>
  </si>
  <si>
    <t>Zazdívka otvorů ve zdivu, bez úpravy povrchu, tl. 190 mm, pol. B06, tabulka B03</t>
  </si>
  <si>
    <t>Ostatní demontáž elektroinstalace NN, přemístění rozvaděče</t>
  </si>
  <si>
    <t>Lešení</t>
  </si>
  <si>
    <t>941941051R00</t>
  </si>
  <si>
    <t>RTS</t>
  </si>
  <si>
    <t>998787201R00</t>
  </si>
  <si>
    <t>Montáž lešení leh.řad.s podlahami,š.1,5 m a pomocného</t>
  </si>
  <si>
    <t>Demontáž lešení leh.řad.s podlahami,š.1,5 m a pomocného</t>
  </si>
  <si>
    <t>POL_NEZ</t>
  </si>
  <si>
    <t>Vlastní</t>
  </si>
  <si>
    <t>Inženýrská činnost - jednání s úřady,  kolaudace</t>
  </si>
  <si>
    <t>Zhotovení dílenské dokumentace</t>
  </si>
  <si>
    <t>Zaškolení obsluhy a seznámení s údržbou, kromě VZT</t>
  </si>
  <si>
    <t>Ochrana transportních cest, ochrana stávajících konstrukcí, protiprašná opatření</t>
  </si>
  <si>
    <t>Denní úklid dotčených prostor a zařízení staveniště, čistý úklid po dokončení díla</t>
  </si>
  <si>
    <t>Zábory, množství určí zhotovitel  a zajistí na své náklady</t>
  </si>
  <si>
    <t>DIL</t>
  </si>
  <si>
    <t>Soubor</t>
  </si>
  <si>
    <t>Koordinační činnost</t>
  </si>
  <si>
    <t>Provoz objednatele-  vícenáklady za omezení spojené s prováděním prací za běžného provozu budovy (např. provádění hlučných prací mimo běžnou pracovní dobu a o víkendech, vliv bezpečnostních a provozních podmínek objednatele … atd.)</t>
  </si>
  <si>
    <t>POL</t>
  </si>
  <si>
    <t>Zařízení staveniště</t>
  </si>
  <si>
    <t>STA</t>
  </si>
  <si>
    <t>#LevelZatrideniCeniku#</t>
  </si>
  <si>
    <t>VN + ON, Položkový soupis prací, dodávek a služeb</t>
  </si>
  <si>
    <t xml:space="preserve">Vyklizení dotčených částí objektu a odpojení od přívodu elektrické energie a souvisejících technických sítí. </t>
  </si>
  <si>
    <t>Zhotovení dokumentace skutečného provedení, včetně profesí</t>
  </si>
  <si>
    <t>Vypracování všech potřebných revizí a měření</t>
  </si>
  <si>
    <t>Ostatní podmínky vztahující se ke zpracování nabídkové ceny jsou uvedeny v zadávací dokumentaci.</t>
  </si>
  <si>
    <t>3. ZÁVĚREČNÉ USTANOVENÍ</t>
  </si>
  <si>
    <t>V souladu se zákonem jsou předložené soupisy zpracovány i v elektronické podobě.  Elektronickou podobou soupisu stavebních prací, dodávek a služeb je formát MS EXCEL.</t>
  </si>
  <si>
    <t xml:space="preserve">        Elektronická podoba soupisu</t>
  </si>
  <si>
    <t>2. ELEKTRONICKÁ PODOBA SOUPISU</t>
  </si>
  <si>
    <t>Tyto náklady jsou popsány v samostatné části soupisu stavebních prací, dodávek a služeb s tím, že dodavatel je povinen v rámci těchto nákladů ocenit všechny definované náklady souhrnně pro celou stavbu.</t>
  </si>
  <si>
    <t xml:space="preserve">        Vedlejší a ostatní náklady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</si>
  <si>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</si>
  <si>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Vnitrostaveništní přesun stavebního materiálu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</si>
  <si>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</si>
  <si>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Přeprava vybouraných hmot, suti a vytěžené zeminy</t>
  </si>
  <si>
    <t xml:space="preserve">        Zvláštní podmínky pro stanovení nabídkové ceny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</si>
  <si>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</si>
  <si>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Závaznost soupisu</t>
  </si>
  <si>
    <t>Pokud není u těchto položek uvedeno jinak, zahrnují v sobě dodávku i montáž včetně stavebních přípomocí, pokud tyto nejsou uvedeny jinde.</t>
  </si>
  <si>
    <t xml:space="preserve">       Individuální položky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</si>
  <si>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prořezu.</t>
  </si>
  <si>
    <t xml:space="preserve">        Technické podmínky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</si>
  <si>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</si>
  <si>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Použitá cenová soustava</t>
  </si>
  <si>
    <t xml:space="preserve">        Cenová soustava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</si>
  <si>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</si>
  <si>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</si>
  <si>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Pro účely zpracování nabídkové ceny se jsou použity některé pojmy, pod kterými se rozumí:</t>
  </si>
  <si>
    <t xml:space="preserve">        Vymezení některých pojmů</t>
  </si>
  <si>
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 Dodavatel je povinen při podání cenové nabídky  vypracovat seznam doplňků a změn, k nimž dospěl při kontrole dokumentace pro provedení stavby a specifikace dodávek a prací. Tyto doplňky a změny byl zhotovitel povinen uvést do nabídky zcela samostatně, včetně zcela samostatného ocenění. Nezahrnovat do nabídkové ceny. Na pozdější reklamace kvalitativních a kvantitavních vlastností projektu či rozpočtu nebude brán zřetel.  </t>
  </si>
  <si>
    <t>Zhotovitel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</si>
  <si>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r>
      <t xml:space="preserve">Ve všech listech tohoto souboru můžete měnit pouze buňky s modrým pozadím. Jedná se o tyto údaje : 
- údaje o dodavateli
</t>
    </r>
    <r>
      <rPr>
        <sz val="10"/>
        <color rgb="FFFF0000"/>
        <rFont val="Arial CE"/>
        <family val="2"/>
        <charset val="238"/>
      </rPr>
      <t>- jednotkové ceny položek zadané na 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</t>
    </r>
  </si>
  <si>
    <t>1. PODMÍNKY PRO ZPRACOVÁNÍ NABÍDKOVÉ CENY</t>
  </si>
  <si>
    <t xml:space="preserve">Tento soupis stavebních prací, dodávek a služeb je sestaven jako podklad pro zpracování nabídek dodavatelů na zakázku na stavební práce, dodávky a alužby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</si>
  <si>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t xml:space="preserve">                e-mail </t>
  </si>
  <si>
    <t xml:space="preserve">                telefon, fax</t>
  </si>
  <si>
    <t xml:space="preserve">Kontaktní osoba </t>
  </si>
  <si>
    <t>DIČ</t>
  </si>
  <si>
    <t>IČO</t>
  </si>
  <si>
    <t xml:space="preserve">PSČ </t>
  </si>
  <si>
    <t xml:space="preserve">Místo </t>
  </si>
  <si>
    <t xml:space="preserve">Ulice a č.p. </t>
  </si>
  <si>
    <t>Vyplňte  následující údaje o dodavateli</t>
  </si>
  <si>
    <t>728</t>
  </si>
  <si>
    <t>Vzduchotechnika-přípomoce</t>
  </si>
  <si>
    <t>VZT</t>
  </si>
  <si>
    <t>ZTI, UT</t>
  </si>
  <si>
    <t>El</t>
  </si>
  <si>
    <t>VN+ON</t>
  </si>
  <si>
    <t>Zdravotechnika a vytápění</t>
  </si>
  <si>
    <t>Elektroinstalace</t>
  </si>
  <si>
    <t>Vedlejší a ostatní náklady</t>
  </si>
  <si>
    <t>Vedlejší náklady a ostaní náklady</t>
  </si>
  <si>
    <t>Stavba:</t>
  </si>
  <si>
    <t>ČNB - Úpravy suterén - místnosti č. 1S405, 1S405A, 1S405B, 1S824, 1S837, 1S83</t>
  </si>
  <si>
    <t>SHZ</t>
  </si>
  <si>
    <t>Sprinkler SSP/SSU, mosaz 1/2", K=80, 5 mm bulb</t>
  </si>
  <si>
    <t>Uzavírací armatura DN50 uzamykatelná</t>
  </si>
  <si>
    <t xml:space="preserve">Vypuštění a odvodnění systému, demontáž zaslepovací odbočky, montáž nových rozvodů, napuštění, kontrola těsnosti, uvedení do provozu -  3 dny - 3 osoby á 9 hod - celkem 81 hod </t>
  </si>
  <si>
    <t xml:space="preserve">hod </t>
  </si>
  <si>
    <t>Doprava</t>
  </si>
  <si>
    <t>Dokumentace skutečného provedení vč. revize v souladu s Vyhl. 246/2001 Sb.</t>
  </si>
  <si>
    <t>Stabilní hasicí zařízení, Položkový soupis prací, dodávek a služeb</t>
  </si>
  <si>
    <t>ČNB - 1S sklad pneu</t>
  </si>
  <si>
    <t>Stabilní hasicí zařízení</t>
  </si>
  <si>
    <t>Osazení revizních dvířek do 0,50 m2</t>
  </si>
  <si>
    <t>Zazdění dveří jednokřídlových, omítka, viz B01 v tabulce N03 a de23 v tab.B03</t>
  </si>
  <si>
    <t>Příplatek k vnitrost. dopravě suti za dalších 5 m</t>
  </si>
  <si>
    <t>784RS2</t>
  </si>
  <si>
    <t>784RS3</t>
  </si>
  <si>
    <t>1x nátěr protikorozní, 2x email, barva světle šedá</t>
  </si>
  <si>
    <t>1S824, opravy včetně oprav malby po demontáži držáků jízdních kol:20</t>
  </si>
  <si>
    <t>1S837, 20% z celé místnosti + špaleta vrat:(33,20*3,40-4,02*2,98)*0,20+6,00</t>
  </si>
  <si>
    <t>1S620, oprava odhad:2</t>
  </si>
  <si>
    <t>Úpravy povrchů vnitřní</t>
  </si>
  <si>
    <t>Opravy omítek, v místech stávající sanační omítky</t>
  </si>
  <si>
    <t>Vyrovnání podkladu samonivelační hmotou, 1S838</t>
  </si>
  <si>
    <t>Sesponkování vč. prořezání trhlin, zálivky, vyspravení na základě ověření způsobu s vybraným přizvaným specialistou na lité podlahy v rámci dodávky prací. Zde uvedena celková plocha podlahy, ocenit podle výsledku ověření tak, aby výsledná cena odpovídala všem nákladům včetně nákladům na specialistu.</t>
  </si>
  <si>
    <t>Protipož. ucpávka, podrobný popis viz B13, tabulka N03</t>
  </si>
  <si>
    <t>Stavební přípomoce při montáži - průrazy a začištění nových průrazů</t>
  </si>
  <si>
    <t>D+M, nové ochranné nárazníky, dl.19 m, včetně typového kotvení, ozn. A08</t>
  </si>
  <si>
    <t>Stávající výrobky použité v ČNB: Ochranná stěnová lišta z nerez plechu s mat. povrchem, tl.1,5 mm obdélníkového průřezu, osazena na typ. kotvící prvky, spodní hrana ve v. 80 mm od čisté podlahy,  v místě přerušení lišty zakončení typovým zakončovacím prvkem do pravoúhlých vnitřních a vnější, včetně chránění nerezu ochrannou folií.</t>
  </si>
  <si>
    <t>DMTZ stávajících nerez nárazníků obdélník.průřezu, včetně typového kotvení ozn.de08, tabulka B04</t>
  </si>
  <si>
    <t>2 x základní nátěr, 1x vrchní syntetický (zahrnuto v ceně).</t>
  </si>
  <si>
    <t>Podrobněji viz tabulka B04, pol.de02 a tabulka N04 pol. 03(požární odolnost, třída zátěže...)</t>
  </si>
  <si>
    <t>Montáž stěn s výplní drátěnou sítí, svařovaných, ozn. B16 - kóje, tabulka N03</t>
  </si>
  <si>
    <t>materiál pro vlastní kóji</t>
  </si>
  <si>
    <t>Obklad soklíků keram.rovných, tmel, výška 10 cm</t>
  </si>
  <si>
    <t>Malba dle stávající, silikátová, na sanační omítku , s fungicid.přísadou,omyvatelná (1xzákl.+ 2xkrycí)</t>
  </si>
  <si>
    <t>Propojení plastového potrubí polyf.D 25 mm, vodovod</t>
  </si>
  <si>
    <t>Požárně odolná vložka Intumex 400x200EW60 vč 2x stěnová mřížka uzavřená
400x200/20 s rámečkem</t>
  </si>
  <si>
    <t>Svítidlo stropní - stávající</t>
  </si>
  <si>
    <t>Vypínač sériový  IP44</t>
  </si>
  <si>
    <t>Elektroinstalační krabice rozbočná na povrchu</t>
  </si>
  <si>
    <t>Materiál - Potrubí DN 25/32 červené lakované vč. závěsů, fitinek, spojek</t>
  </si>
  <si>
    <t>Materiál - Potrubí DN 50 červené lakované vč. závěsů, fitinek, spojek - přívod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</si>
  <si>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</si>
  <si>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>Dvířka revizní do SDK rozměr 600x600 mm, protipožární, ozn. A03</t>
  </si>
  <si>
    <t>Dodatečné osazení válcovaných nosníků, B03, de25-viz tabulka bourac pr.</t>
  </si>
  <si>
    <t>Demontáž umyvadla včetně baterie a konzol</t>
  </si>
  <si>
    <t>ZTI, UT, VZT, elektroinstalace, SHZ</t>
  </si>
  <si>
    <t>mont. jedn. cena</t>
  </si>
  <si>
    <t>mat. jedn. cena</t>
  </si>
  <si>
    <t>Jedná se o systémovou předstěnu vystavěnou až k základním nosným konstrukcím (od podlahy s odstraněnou vrchní nášlapnou vrstvou po nosný strop, ke zděné stěně). Jako zvuková izolace bude celoplošně vložena zvukově pohltivá minerální vlna příslušné tloušťky s objemovou hmotností m40 kg/m3 ref.v. ISOVER UNI nebo ISOVER AKU apod. jednostranné dvojité opláštění do vlhka</t>
  </si>
  <si>
    <t>Tyč průřezu UPE100, střední, jakost oceli S235, 11375</t>
  </si>
  <si>
    <t>Vzduchotechnika</t>
  </si>
  <si>
    <t>615RS1</t>
  </si>
  <si>
    <t>B09-obélníkové zrcadlo zapuštěné, lepené do keramického obkladu, zrcadlo  se zabroušenou hranou</t>
  </si>
  <si>
    <t>Demontáž zrcadla a jeho uskladnění, dle pokynů objednatele, 1S405A, součást pol. de20, tabulka B03</t>
  </si>
  <si>
    <t>968RS6</t>
  </si>
  <si>
    <t>968RS7</t>
  </si>
  <si>
    <t>Předstěna SDK, ozn.B07 viz tabulka N03</t>
  </si>
  <si>
    <t>Zazdívka otvorů ve zdivu, bez úpravy povrchu, tl. 340 mm,  pol. B06, tabulka N03</t>
  </si>
  <si>
    <t>Protipožární podhled kontaktní, ozn.B08, viz tabulka N03</t>
  </si>
  <si>
    <t>Podlahový pojezdový poklop, ozn. A02 viz tabulka N04, včetně demontáže stávajícího ozn.de02,tabulka B04</t>
  </si>
  <si>
    <t>M-ocelo drátěná kóje pro čistící stroj, ozn.B16, tabulka N03</t>
  </si>
  <si>
    <t>Přechodová lišta, ozn. B12, tabulka N03</t>
  </si>
  <si>
    <t>Montáž nástěnných regálů B14, upevnění na stěnu</t>
  </si>
  <si>
    <t>B14-Svislá stěnová lišta  profil U, popsáno v pol. B14,tabulka N03</t>
  </si>
  <si>
    <t>B14-Kotvení profilu U, popsáno v pol. B14,tabulka N03</t>
  </si>
  <si>
    <t>B14-Nosná konzola nosnost 60 kg, popsáno v pol. B14,tabulka N03</t>
  </si>
  <si>
    <t>B14-úložná deska dřevotřísk. s vyfréz. drážkou , popsáno v pol. B14,tabulka N03</t>
  </si>
  <si>
    <t>Odsekání vnitřních obkladů, součást pol.de 20, tabulka B03</t>
  </si>
  <si>
    <t>Vyvěšení a uskladnění dveřních křídel, zárubeň ponechat</t>
  </si>
  <si>
    <t>1S37/1S83 viz de03:1</t>
  </si>
  <si>
    <t>Demontáž stáv. dřevěných jednokřídl.dveří požárních, včetně zárubně, uskladnění podle pokynů objednatele</t>
  </si>
  <si>
    <t>1S837/1S820, viz de09:1</t>
  </si>
  <si>
    <t>Vyvěšení a uskladnění dveřních křídel, dveře dvoukřídlové, požární, zárubeň ponechat</t>
  </si>
  <si>
    <t>Vyvěšení a uskladnění dveřních křídel, dveře dvoukřídlové, zárubeň ponechat</t>
  </si>
  <si>
    <t>ASŘ, Položkový soupis prací, dodávek a služeb</t>
  </si>
  <si>
    <t>REKAPITULACE, Položkový soupis prací, dodávek a služeb</t>
  </si>
  <si>
    <t xml:space="preserve">1S387/1S604, viz de04:2, </t>
  </si>
  <si>
    <t>1S387/1S838, viz de05:2</t>
  </si>
  <si>
    <t>Demontáž dveří plechových plných, jednokřídl. včetně zárubně (v celé bourané příčce), uskladnění podle pokynů objednatele, 1S405A/1S405B, viz de22: 0,8*2</t>
  </si>
  <si>
    <t>Počítá se s využitím stávající ocelové zárubně (oprava nátěru). Zda lze využít stávající ocelovou zárubeň závisí na podmínkách konkrétního vybraného výrobce. Požární uzávěr, tj. dveře a zárubeň musí jako komplet splnit požadovanou požární odolnost, součástí je horní samozavírač pro 1-křídlové dveře s kluznou lištou - bílý</t>
  </si>
  <si>
    <t>D03-Dveře kovové dvoukřídlové 145 x 197 cm</t>
  </si>
  <si>
    <t>nové ocelové dveře vnitřní dvoukřídlové otevíravé pravé plné s požární odolností</t>
  </si>
  <si>
    <t>Počítá se s využitím stávající ocelové zárubně (oprava nátěru). Zda lze využít stávající ocelovou zárubeň závisí na podmínkách konkrétního vybraného výrobce. Požární uzávěr, tj. dveře a zárubeň musí jako komplet splnit požadovanou požární odolnost, součástí je horní samozavírač pro 2-křídlové dveře s kluznou lištou, koordinuje zavírání ve zvoleném pořadí křídel</t>
  </si>
  <si>
    <t>767D05</t>
  </si>
  <si>
    <t>D05-Dveře kovové dvoukřídlové 145 x 197 cm</t>
  </si>
  <si>
    <t>D05 – dveře mezi m.č. 1S837/1S838</t>
  </si>
  <si>
    <t>nové ocelové dveře vnitřní dvoukřídlové otevíravé pravé na pravém křídle sklo požární cca 200x500mm,  s požární odolností</t>
  </si>
  <si>
    <t xml:space="preserve">obnova povrchové úpravy - nátěru a značení stávající hydraulické nůžkové plošiny a souvisejících konstrukcí, ozn. A11 - tabulka N04 </t>
  </si>
  <si>
    <t>Podrobně viz tabulka N04, pol, A11</t>
  </si>
  <si>
    <t>Keramická dlažba neglazovaná slinutá, formátu 300 x 300 mm včetně soklu v. 100 mm lepená flexibilním lepidlem na vyrovnaný povrch, do ceny zahrnout kompletní skladbu podkladu v tabulce N03 ozn. B04</t>
  </si>
  <si>
    <t>424RS 4</t>
  </si>
  <si>
    <t>D+M, stanice na opravu kol, kontejner z nerezové oceli, integrovaný univerzální stojan na bicykl z nerezové oceli, včetně výbavy kvalitním nářadím, povrchová úprava - práškový lak, ochrana vysoce odolnou gumou, ozn. B, tabulka N03</t>
  </si>
  <si>
    <t>součást dodávky nářadí, hustilka, lakování, otočné čepy, vyztužená ocelová hadice hustilky, podrobně viz. Tabulka N03, po.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</si>
</sst>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Kč&quot;"/>
    <numFmt numFmtId="165" formatCode="#,##0.00000"/>
    <numFmt numFmtId="166" formatCode="_-* #,##0\ &quot;Kč&quot;_-;\-* #,##0\ &quot;Kč&quot;_-;_-* &quot;-&quot;??\ &quot;Kč&quot;_-;_-@_-"/>
    <numFmt numFmtId="167" formatCode="#,##0.00_ ;\-#,##0.00\ "/>
    <numFmt numFmtId="168" formatCode="#,##0.\-"/>
  </numFmts>
  <fonts count="43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 CE"/>
      <family val="2"/>
      <charset val="238"/>
    </font>
    <font>
      <sz val="12"/>
      <name val="Arial CE"/>
      <family val="2"/>
      <charset val="238"/>
    </font>
    <font>
      <u val="double"/>
      <sz val="12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8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333333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9"/>
      </patternFill>
    </fill>
    <fill>
      <patternFill patternType="solid">
        <fgColor rgb="FFC0C0C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22" fillId="0" borderId="0"/>
    <xf numFmtId="0" fontId="2" fillId="0" borderId="0"/>
  </cellStyleXfs>
  <cellXfs count="441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8" xfId="0" applyFont="1" applyFill="1" applyBorder="1"/>
    <xf numFmtId="49" fontId="9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3" fillId="0" borderId="0" xfId="0" applyFont="1" applyAlignment="1">
      <alignment horizontal="center" shrinkToFit="1"/>
    </xf>
    <xf numFmtId="3" fontId="11" fillId="3" borderId="31" xfId="0" applyNumberFormat="1" applyFont="1" applyFill="1" applyBorder="1" applyAlignment="1">
      <alignment horizontal="center" vertical="center" wrapText="1" shrinkToFit="1"/>
    </xf>
    <xf numFmtId="3" fontId="8" fillId="3" borderId="32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Border="1" applyAlignment="1">
      <alignment horizontal="right" wrapText="1" shrinkToFit="1"/>
    </xf>
    <xf numFmtId="3" fontId="4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6" fillId="5" borderId="6" xfId="0" applyNumberFormat="1" applyFont="1" applyFill="1" applyBorder="1" applyAlignment="1">
      <alignment wrapText="1" shrinkToFit="1"/>
    </xf>
    <xf numFmtId="3" fontId="16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8" fillId="0" borderId="32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/>
    </xf>
    <xf numFmtId="4" fontId="8" fillId="5" borderId="35" xfId="0" applyNumberFormat="1" applyFont="1" applyFill="1" applyBorder="1" applyAlignment="1">
      <alignment horizontal="center"/>
    </xf>
    <xf numFmtId="4" fontId="8" fillId="5" borderId="35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6" xfId="0" applyNumberFormat="1" applyFill="1" applyBorder="1"/>
    <xf numFmtId="0" fontId="0" fillId="3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8" xfId="0" applyFill="1" applyBorder="1" applyAlignment="1">
      <alignment vertical="top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20" fillId="0" borderId="34" xfId="0" applyFont="1" applyBorder="1" applyAlignment="1">
      <alignment vertical="top" wrapText="1" shrinkToFit="1"/>
    </xf>
    <xf numFmtId="0" fontId="0" fillId="3" borderId="35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5" fontId="18" fillId="0" borderId="34" xfId="0" applyNumberFormat="1" applyFont="1" applyBorder="1" applyAlignment="1">
      <alignment vertical="top" shrinkToFit="1"/>
    </xf>
    <xf numFmtId="165" fontId="20" fillId="0" borderId="34" xfId="0" applyNumberFormat="1" applyFont="1" applyBorder="1" applyAlignment="1">
      <alignment vertical="top" wrapText="1" shrinkToFit="1"/>
    </xf>
    <xf numFmtId="165" fontId="0" fillId="3" borderId="35" xfId="0" applyNumberFormat="1" applyFill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0" fillId="3" borderId="35" xfId="0" applyNumberFormat="1" applyFill="1" applyBorder="1" applyAlignment="1">
      <alignment vertical="top" shrinkToFi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vertical="top"/>
    </xf>
    <xf numFmtId="49" fontId="0" fillId="3" borderId="40" xfId="0" applyNumberFormat="1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165" fontId="0" fillId="3" borderId="38" xfId="0" applyNumberFormat="1" applyFill="1" applyBorder="1" applyAlignment="1">
      <alignment vertical="top"/>
    </xf>
    <xf numFmtId="4" fontId="0" fillId="3" borderId="3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4" fontId="18" fillId="0" borderId="35" xfId="0" applyNumberFormat="1" applyFont="1" applyBorder="1" applyAlignment="1">
      <alignment vertical="top" shrinkToFit="1"/>
    </xf>
    <xf numFmtId="0" fontId="18" fillId="0" borderId="35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18" fillId="0" borderId="34" xfId="0" applyFont="1" applyBorder="1" applyAlignment="1">
      <alignment horizontal="left" vertical="top" wrapText="1"/>
    </xf>
    <xf numFmtId="0" fontId="20" fillId="0" borderId="34" xfId="0" quotePrefix="1" applyFont="1" applyBorder="1" applyAlignment="1">
      <alignment horizontal="left" vertical="top" wrapText="1"/>
    </xf>
    <xf numFmtId="0" fontId="0" fillId="3" borderId="35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26" xfId="0" applyFont="1" applyBorder="1" applyAlignment="1">
      <alignment horizontal="left" vertical="top" wrapText="1"/>
    </xf>
    <xf numFmtId="0" fontId="19" fillId="0" borderId="34" xfId="0" applyFont="1" applyBorder="1" applyAlignment="1">
      <alignment vertical="top" wrapText="1" shrinkToFit="1"/>
    </xf>
    <xf numFmtId="165" fontId="19" fillId="0" borderId="34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9" fontId="24" fillId="0" borderId="0" xfId="2" applyNumberFormat="1" applyFont="1" applyAlignment="1">
      <alignment horizontal="left" vertical="center"/>
    </xf>
    <xf numFmtId="0" fontId="23" fillId="0" borderId="0" xfId="2" applyFont="1" applyAlignment="1">
      <alignment vertical="center"/>
    </xf>
    <xf numFmtId="4" fontId="21" fillId="4" borderId="34" xfId="3" applyNumberFormat="1" applyFill="1" applyBorder="1" applyAlignment="1" applyProtection="1">
      <alignment vertical="top" shrinkToFit="1"/>
      <protection locked="0"/>
    </xf>
    <xf numFmtId="0" fontId="21" fillId="0" borderId="21" xfId="3" applyBorder="1" applyAlignment="1">
      <alignment vertical="center"/>
    </xf>
    <xf numFmtId="49" fontId="27" fillId="0" borderId="0" xfId="2" applyNumberFormat="1" applyFont="1" applyAlignment="1">
      <alignment horizontal="left" vertical="top" wrapText="1"/>
    </xf>
    <xf numFmtId="0" fontId="0" fillId="3" borderId="41" xfId="0" applyFill="1" applyBorder="1" applyAlignment="1">
      <alignment wrapText="1"/>
    </xf>
    <xf numFmtId="0" fontId="0" fillId="0" borderId="21" xfId="0" applyBorder="1"/>
    <xf numFmtId="0" fontId="0" fillId="0" borderId="21" xfId="0" applyBorder="1" applyAlignment="1">
      <alignment horizontal="right"/>
    </xf>
    <xf numFmtId="164" fontId="0" fillId="0" borderId="21" xfId="0" applyNumberFormat="1" applyBorder="1"/>
    <xf numFmtId="0" fontId="21" fillId="3" borderId="21" xfId="3" applyFill="1" applyBorder="1" applyAlignment="1">
      <alignment vertical="top" wrapText="1"/>
    </xf>
    <xf numFmtId="0" fontId="21" fillId="3" borderId="21" xfId="3" applyFill="1" applyBorder="1" applyAlignment="1">
      <alignment horizontal="left" vertical="top" wrapText="1"/>
    </xf>
    <xf numFmtId="0" fontId="21" fillId="3" borderId="21" xfId="3" applyFill="1" applyBorder="1" applyAlignment="1">
      <alignment horizontal="center" vertical="top" shrinkToFit="1"/>
    </xf>
    <xf numFmtId="165" fontId="21" fillId="3" borderId="21" xfId="3" applyNumberFormat="1" applyFill="1" applyBorder="1" applyAlignment="1">
      <alignment vertical="top" shrinkToFit="1"/>
    </xf>
    <xf numFmtId="4" fontId="21" fillId="3" borderId="21" xfId="3" applyNumberFormat="1" applyFill="1" applyBorder="1" applyAlignment="1">
      <alignment vertical="top" shrinkToFit="1"/>
    </xf>
    <xf numFmtId="0" fontId="9" fillId="0" borderId="15" xfId="3" applyFont="1" applyBorder="1" applyAlignment="1">
      <alignment vertical="top"/>
    </xf>
    <xf numFmtId="0" fontId="21" fillId="0" borderId="21" xfId="3" applyBorder="1" applyAlignment="1">
      <alignment horizontal="left" vertical="top" wrapText="1"/>
    </xf>
    <xf numFmtId="4" fontId="21" fillId="0" borderId="21" xfId="3" applyNumberFormat="1" applyBorder="1" applyAlignment="1">
      <alignment vertical="top" shrinkToFit="1"/>
    </xf>
    <xf numFmtId="4" fontId="21" fillId="4" borderId="21" xfId="3" applyNumberFormat="1" applyFill="1" applyBorder="1" applyAlignment="1" applyProtection="1">
      <alignment vertical="top" shrinkToFit="1"/>
      <protection locked="0"/>
    </xf>
    <xf numFmtId="0" fontId="0" fillId="0" borderId="21" xfId="3" applyFont="1" applyBorder="1" applyAlignment="1">
      <alignment horizontal="left" vertical="top" wrapText="1"/>
    </xf>
    <xf numFmtId="168" fontId="29" fillId="0" borderId="0" xfId="0" applyNumberFormat="1" applyFont="1" applyAlignment="1">
      <alignment vertical="center" wrapText="1"/>
    </xf>
    <xf numFmtId="0" fontId="25" fillId="0" borderId="0" xfId="5"/>
    <xf numFmtId="49" fontId="5" fillId="6" borderId="0" xfId="3" applyNumberFormat="1" applyFont="1" applyFill="1"/>
    <xf numFmtId="0" fontId="28" fillId="6" borderId="0" xfId="0" applyFont="1" applyFill="1" applyAlignment="1">
      <alignment horizontal="center"/>
    </xf>
    <xf numFmtId="0" fontId="28" fillId="6" borderId="0" xfId="0" applyFont="1" applyFill="1"/>
    <xf numFmtId="3" fontId="28" fillId="6" borderId="0" xfId="0" applyNumberFormat="1" applyFont="1" applyFill="1"/>
    <xf numFmtId="0" fontId="26" fillId="0" borderId="0" xfId="5" applyFont="1"/>
    <xf numFmtId="166" fontId="28" fillId="0" borderId="0" xfId="0" applyNumberFormat="1" applyFont="1"/>
    <xf numFmtId="0" fontId="22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1" fillId="0" borderId="38" xfId="3" applyBorder="1" applyAlignment="1">
      <alignment vertical="center"/>
    </xf>
    <xf numFmtId="0" fontId="21" fillId="3" borderId="38" xfId="3" applyFill="1" applyBorder="1" applyAlignment="1">
      <alignment vertical="top" wrapText="1"/>
    </xf>
    <xf numFmtId="0" fontId="6" fillId="0" borderId="26" xfId="3" applyFont="1" applyBorder="1" applyAlignment="1">
      <alignment vertical="top"/>
    </xf>
    <xf numFmtId="0" fontId="22" fillId="0" borderId="38" xfId="4" applyFont="1" applyBorder="1" applyAlignment="1">
      <alignment vertical="top"/>
    </xf>
    <xf numFmtId="165" fontId="21" fillId="3" borderId="38" xfId="3" applyNumberFormat="1" applyFill="1" applyBorder="1" applyAlignment="1">
      <alignment vertical="top" shrinkToFit="1"/>
    </xf>
    <xf numFmtId="0" fontId="6" fillId="0" borderId="10" xfId="3" applyFont="1" applyBorder="1" applyAlignment="1">
      <alignment vertical="top"/>
    </xf>
    <xf numFmtId="3" fontId="25" fillId="0" borderId="0" xfId="5" applyNumberFormat="1"/>
    <xf numFmtId="49" fontId="5" fillId="10" borderId="0" xfId="3" applyNumberFormat="1" applyFont="1" applyFill="1"/>
    <xf numFmtId="0" fontId="21" fillId="10" borderId="0" xfId="3" applyFill="1" applyAlignment="1">
      <alignment horizontal="center"/>
    </xf>
    <xf numFmtId="0" fontId="21" fillId="10" borderId="0" xfId="3" applyFill="1"/>
    <xf numFmtId="0" fontId="0" fillId="3" borderId="10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center"/>
    </xf>
    <xf numFmtId="4" fontId="6" fillId="0" borderId="0" xfId="0" applyNumberFormat="1" applyFont="1"/>
    <xf numFmtId="4" fontId="9" fillId="6" borderId="0" xfId="0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49" fontId="5" fillId="6" borderId="0" xfId="0" applyNumberFormat="1" applyFont="1" applyFill="1"/>
    <xf numFmtId="49" fontId="0" fillId="0" borderId="0" xfId="0" applyNumberFormat="1" applyAlignment="1">
      <alignment horizontal="left" vertical="top"/>
    </xf>
    <xf numFmtId="0" fontId="34" fillId="0" borderId="0" xfId="0" applyFont="1"/>
    <xf numFmtId="4" fontId="34" fillId="0" borderId="35" xfId="0" applyNumberFormat="1" applyFont="1" applyBorder="1" applyAlignment="1">
      <alignment vertical="top" shrinkToFit="1"/>
    </xf>
    <xf numFmtId="4" fontId="34" fillId="11" borderId="35" xfId="0" applyNumberFormat="1" applyFont="1" applyFill="1" applyBorder="1" applyAlignment="1" applyProtection="1">
      <alignment vertical="top" shrinkToFit="1"/>
      <protection locked="0"/>
    </xf>
    <xf numFmtId="165" fontId="34" fillId="0" borderId="35" xfId="0" applyNumberFormat="1" applyFont="1" applyBorder="1" applyAlignment="1">
      <alignment vertical="top" shrinkToFit="1"/>
    </xf>
    <xf numFmtId="0" fontId="34" fillId="0" borderId="35" xfId="0" applyFont="1" applyBorder="1" applyAlignment="1">
      <alignment horizontal="center" vertical="top" shrinkToFit="1"/>
    </xf>
    <xf numFmtId="0" fontId="34" fillId="0" borderId="35" xfId="0" applyFont="1" applyBorder="1" applyAlignment="1">
      <alignment horizontal="left" vertical="top" wrapText="1"/>
    </xf>
    <xf numFmtId="0" fontId="35" fillId="0" borderId="35" xfId="0" applyFont="1" applyBorder="1" applyAlignment="1">
      <alignment vertical="top"/>
    </xf>
    <xf numFmtId="4" fontId="34" fillId="0" borderId="34" xfId="0" applyNumberFormat="1" applyFont="1" applyBorder="1" applyAlignment="1">
      <alignment vertical="top" shrinkToFit="1"/>
    </xf>
    <xf numFmtId="4" fontId="34" fillId="11" borderId="34" xfId="0" applyNumberFormat="1" applyFont="1" applyFill="1" applyBorder="1" applyAlignment="1" applyProtection="1">
      <alignment vertical="top" shrinkToFit="1"/>
      <protection locked="0"/>
    </xf>
    <xf numFmtId="165" fontId="34" fillId="0" borderId="34" xfId="0" applyNumberFormat="1" applyFont="1" applyBorder="1" applyAlignment="1">
      <alignment vertical="top" shrinkToFit="1"/>
    </xf>
    <xf numFmtId="0" fontId="34" fillId="0" borderId="34" xfId="0" applyFont="1" applyBorder="1" applyAlignment="1">
      <alignment horizontal="center" vertical="top" shrinkToFit="1"/>
    </xf>
    <xf numFmtId="0" fontId="34" fillId="0" borderId="34" xfId="0" applyFont="1" applyBorder="1" applyAlignment="1">
      <alignment horizontal="left" vertical="top" wrapText="1"/>
    </xf>
    <xf numFmtId="0" fontId="35" fillId="0" borderId="34" xfId="0" applyFont="1" applyBorder="1" applyAlignment="1">
      <alignment vertical="top"/>
    </xf>
    <xf numFmtId="4" fontId="34" fillId="0" borderId="39" xfId="0" applyNumberFormat="1" applyFont="1" applyBorder="1" applyAlignment="1">
      <alignment vertical="top" shrinkToFit="1"/>
    </xf>
    <xf numFmtId="4" fontId="34" fillId="11" borderId="39" xfId="0" applyNumberFormat="1" applyFont="1" applyFill="1" applyBorder="1" applyAlignment="1" applyProtection="1">
      <alignment vertical="top" shrinkToFit="1"/>
      <protection locked="0"/>
    </xf>
    <xf numFmtId="165" fontId="34" fillId="0" borderId="39" xfId="0" applyNumberFormat="1" applyFont="1" applyBorder="1" applyAlignment="1">
      <alignment vertical="top" shrinkToFit="1"/>
    </xf>
    <xf numFmtId="0" fontId="34" fillId="0" borderId="39" xfId="0" applyFont="1" applyBorder="1" applyAlignment="1">
      <alignment horizontal="center" vertical="top" shrinkToFit="1"/>
    </xf>
    <xf numFmtId="0" fontId="34" fillId="0" borderId="39" xfId="0" applyFont="1" applyBorder="1" applyAlignment="1">
      <alignment horizontal="left" vertical="top" wrapText="1"/>
    </xf>
    <xf numFmtId="0" fontId="35" fillId="0" borderId="39" xfId="0" applyFont="1" applyBorder="1" applyAlignment="1">
      <alignment vertical="top"/>
    </xf>
    <xf numFmtId="4" fontId="0" fillId="3" borderId="10" xfId="0" applyNumberFormat="1" applyFill="1" applyBorder="1" applyAlignment="1">
      <alignment vertical="top" shrinkToFit="1"/>
    </xf>
    <xf numFmtId="0" fontId="0" fillId="3" borderId="47" xfId="0" applyFill="1" applyBorder="1" applyAlignment="1">
      <alignment horizontal="center" vertical="top" shrinkToFit="1"/>
    </xf>
    <xf numFmtId="0" fontId="34" fillId="0" borderId="48" xfId="0" applyFont="1" applyBorder="1" applyAlignment="1">
      <alignment horizontal="center" vertical="top" shrinkToFit="1"/>
    </xf>
    <xf numFmtId="0" fontId="35" fillId="0" borderId="26" xfId="0" applyFont="1" applyBorder="1" applyAlignment="1">
      <alignment vertical="top"/>
    </xf>
    <xf numFmtId="4" fontId="0" fillId="3" borderId="40" xfId="0" applyNumberFormat="1" applyFill="1" applyBorder="1" applyAlignment="1">
      <alignment vertical="top" shrinkToFit="1"/>
    </xf>
    <xf numFmtId="0" fontId="0" fillId="3" borderId="39" xfId="0" applyFill="1" applyBorder="1" applyAlignment="1">
      <alignment vertical="top" wrapText="1"/>
    </xf>
    <xf numFmtId="0" fontId="0" fillId="3" borderId="39" xfId="0" applyFill="1" applyBorder="1" applyAlignment="1">
      <alignment vertical="top"/>
    </xf>
    <xf numFmtId="0" fontId="0" fillId="3" borderId="39" xfId="0" applyFill="1" applyBorder="1" applyAlignment="1">
      <alignment horizontal="center" vertical="top"/>
    </xf>
    <xf numFmtId="49" fontId="0" fillId="3" borderId="39" xfId="0" applyNumberFormat="1" applyFill="1" applyBorder="1" applyAlignment="1">
      <alignment vertical="top" wrapText="1"/>
    </xf>
    <xf numFmtId="49" fontId="0" fillId="3" borderId="39" xfId="0" applyNumberFormat="1" applyFill="1" applyBorder="1" applyAlignment="1">
      <alignment vertical="top"/>
    </xf>
    <xf numFmtId="49" fontId="0" fillId="0" borderId="0" xfId="0" applyNumberFormat="1" applyAlignment="1">
      <alignment wrapText="1"/>
    </xf>
    <xf numFmtId="49" fontId="0" fillId="0" borderId="36" xfId="0" applyNumberFormat="1" applyBorder="1"/>
    <xf numFmtId="0" fontId="0" fillId="0" borderId="38" xfId="0" applyBorder="1"/>
    <xf numFmtId="0" fontId="21" fillId="0" borderId="0" xfId="3" applyAlignment="1">
      <alignment horizontal="left" vertical="top" wrapText="1"/>
    </xf>
    <xf numFmtId="0" fontId="9" fillId="0" borderId="0" xfId="3" applyFont="1" applyAlignment="1">
      <alignment vertical="top"/>
    </xf>
    <xf numFmtId="4" fontId="21" fillId="0" borderId="0" xfId="3" applyNumberFormat="1" applyAlignment="1">
      <alignment vertical="top" shrinkToFit="1"/>
    </xf>
    <xf numFmtId="0" fontId="9" fillId="0" borderId="38" xfId="3" applyFont="1" applyBorder="1" applyAlignment="1">
      <alignment vertical="top"/>
    </xf>
    <xf numFmtId="0" fontId="21" fillId="0" borderId="38" xfId="3" applyBorder="1" applyAlignment="1">
      <alignment horizontal="left" vertical="top" wrapText="1"/>
    </xf>
    <xf numFmtId="4" fontId="21" fillId="0" borderId="38" xfId="3" applyNumberFormat="1" applyBorder="1" applyAlignment="1">
      <alignment vertical="top" shrinkToFit="1"/>
    </xf>
    <xf numFmtId="4" fontId="21" fillId="4" borderId="38" xfId="3" applyNumberFormat="1" applyFill="1" applyBorder="1" applyAlignment="1" applyProtection="1">
      <alignment vertical="top" shrinkToFit="1"/>
      <protection locked="0"/>
    </xf>
    <xf numFmtId="167" fontId="7" fillId="6" borderId="0" xfId="0" applyNumberFormat="1" applyFont="1" applyFill="1"/>
    <xf numFmtId="4" fontId="7" fillId="10" borderId="0" xfId="3" applyNumberFormat="1" applyFont="1" applyFill="1"/>
    <xf numFmtId="0" fontId="9" fillId="3" borderId="38" xfId="3" applyFont="1" applyFill="1" applyBorder="1" applyAlignment="1">
      <alignment vertical="top" wrapText="1"/>
    </xf>
    <xf numFmtId="4" fontId="22" fillId="9" borderId="38" xfId="4" applyNumberFormat="1" applyFont="1" applyFill="1" applyBorder="1" applyAlignment="1" applyProtection="1">
      <alignment vertical="top"/>
      <protection locked="0"/>
    </xf>
    <xf numFmtId="4" fontId="22" fillId="0" borderId="38" xfId="4" applyNumberFormat="1" applyFont="1" applyBorder="1" applyAlignment="1">
      <alignment vertical="top"/>
    </xf>
    <xf numFmtId="4" fontId="21" fillId="3" borderId="38" xfId="3" applyNumberFormat="1" applyFill="1" applyBorder="1" applyAlignment="1">
      <alignment vertical="top" shrinkToFit="1"/>
    </xf>
    <xf numFmtId="0" fontId="22" fillId="0" borderId="38" xfId="4" applyFont="1" applyBorder="1" applyAlignment="1">
      <alignment vertical="top" wrapText="1"/>
    </xf>
    <xf numFmtId="0" fontId="21" fillId="3" borderId="38" xfId="3" applyFill="1" applyBorder="1" applyAlignment="1">
      <alignment horizontal="left" vertical="top" wrapText="1"/>
    </xf>
    <xf numFmtId="0" fontId="21" fillId="3" borderId="38" xfId="3" applyFill="1" applyBorder="1" applyAlignment="1">
      <alignment horizontal="center" vertical="top" shrinkToFit="1"/>
    </xf>
    <xf numFmtId="0" fontId="21" fillId="0" borderId="21" xfId="2" applyFont="1" applyBorder="1" applyAlignment="1">
      <alignment vertical="center"/>
    </xf>
    <xf numFmtId="0" fontId="21" fillId="0" borderId="31" xfId="3" applyBorder="1" applyAlignment="1">
      <alignment vertical="center"/>
    </xf>
    <xf numFmtId="0" fontId="21" fillId="0" borderId="42" xfId="2" applyFont="1" applyBorder="1" applyAlignment="1">
      <alignment vertical="center"/>
    </xf>
    <xf numFmtId="0" fontId="30" fillId="0" borderId="43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31" fillId="0" borderId="0" xfId="0" applyFont="1"/>
    <xf numFmtId="0" fontId="32" fillId="7" borderId="0" xfId="0" applyFont="1" applyFill="1" applyAlignment="1">
      <alignment horizontal="left" vertical="center"/>
    </xf>
    <xf numFmtId="0" fontId="30" fillId="8" borderId="58" xfId="0" applyFont="1" applyFill="1" applyBorder="1" applyAlignment="1">
      <alignment horizontal="left" vertical="center"/>
    </xf>
    <xf numFmtId="0" fontId="30" fillId="8" borderId="58" xfId="0" applyFont="1" applyFill="1" applyBorder="1" applyAlignment="1">
      <alignment horizontal="right" vertical="center"/>
    </xf>
    <xf numFmtId="4" fontId="30" fillId="8" borderId="58" xfId="0" applyNumberFormat="1" applyFont="1" applyFill="1" applyBorder="1" applyAlignment="1">
      <alignment horizontal="right" vertical="center"/>
    </xf>
    <xf numFmtId="1" fontId="32" fillId="0" borderId="46" xfId="0" applyNumberFormat="1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4" fontId="32" fillId="0" borderId="4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4" fontId="32" fillId="0" borderId="0" xfId="0" applyNumberFormat="1" applyFont="1" applyAlignment="1">
      <alignment horizontal="left" vertical="center"/>
    </xf>
    <xf numFmtId="0" fontId="31" fillId="0" borderId="46" xfId="0" applyFont="1" applyBorder="1"/>
    <xf numFmtId="0" fontId="30" fillId="8" borderId="38" xfId="0" applyFont="1" applyFill="1" applyBorder="1" applyAlignment="1">
      <alignment horizontal="left" vertical="center"/>
    </xf>
    <xf numFmtId="0" fontId="30" fillId="8" borderId="38" xfId="0" applyFont="1" applyFill="1" applyBorder="1" applyAlignment="1">
      <alignment horizontal="right" vertical="center"/>
    </xf>
    <xf numFmtId="4" fontId="30" fillId="8" borderId="38" xfId="0" applyNumberFormat="1" applyFont="1" applyFill="1" applyBorder="1" applyAlignment="1">
      <alignment horizontal="right" vertical="center"/>
    </xf>
    <xf numFmtId="0" fontId="0" fillId="3" borderId="38" xfId="0" applyFill="1" applyBorder="1" applyAlignment="1">
      <alignment vertical="top" shrinkToFit="1"/>
    </xf>
    <xf numFmtId="1" fontId="32" fillId="0" borderId="38" xfId="0" applyNumberFormat="1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/>
    </xf>
    <xf numFmtId="4" fontId="32" fillId="0" borderId="38" xfId="0" applyNumberFormat="1" applyFont="1" applyBorder="1" applyAlignment="1">
      <alignment horizontal="right" vertical="center"/>
    </xf>
    <xf numFmtId="0" fontId="18" fillId="0" borderId="38" xfId="0" applyFont="1" applyBorder="1" applyAlignment="1">
      <alignment vertical="top" shrinkToFit="1"/>
    </xf>
    <xf numFmtId="1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4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41" fillId="6" borderId="0" xfId="0" applyFont="1" applyFill="1" applyAlignment="1">
      <alignment vertical="center"/>
    </xf>
    <xf numFmtId="0" fontId="42" fillId="6" borderId="0" xfId="0" applyFont="1" applyFill="1" applyAlignment="1">
      <alignment horizontal="left" vertical="center"/>
    </xf>
    <xf numFmtId="4" fontId="42" fillId="6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4" fontId="30" fillId="0" borderId="0" xfId="0" applyNumberFormat="1" applyFont="1" applyAlignment="1">
      <alignment horizontal="right" vertical="center"/>
    </xf>
    <xf numFmtId="49" fontId="24" fillId="0" borderId="0" xfId="2" applyNumberFormat="1" applyFont="1" applyAlignment="1">
      <alignment horizontal="left" vertical="top"/>
    </xf>
    <xf numFmtId="49" fontId="0" fillId="0" borderId="36" xfId="0" applyNumberFormat="1" applyBorder="1" applyAlignment="1">
      <alignment vertical="center"/>
    </xf>
    <xf numFmtId="0" fontId="40" fillId="2" borderId="0" xfId="0" applyFont="1" applyFill="1"/>
    <xf numFmtId="0" fontId="38" fillId="2" borderId="0" xfId="0" applyFont="1" applyFill="1"/>
    <xf numFmtId="0" fontId="0" fillId="2" borderId="0" xfId="0" applyFill="1"/>
    <xf numFmtId="0" fontId="39" fillId="2" borderId="0" xfId="0" applyFont="1" applyFill="1"/>
    <xf numFmtId="0" fontId="37" fillId="2" borderId="56" xfId="0" applyFont="1" applyFill="1" applyBorder="1"/>
    <xf numFmtId="0" fontId="37" fillId="2" borderId="52" xfId="0" applyFont="1" applyFill="1" applyBorder="1"/>
    <xf numFmtId="0" fontId="37" fillId="2" borderId="51" xfId="0" applyFont="1" applyFill="1" applyBorder="1"/>
    <xf numFmtId="0" fontId="6" fillId="2" borderId="0" xfId="0" applyFont="1" applyFill="1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wrapText="1"/>
    </xf>
    <xf numFmtId="0" fontId="0" fillId="0" borderId="38" xfId="0" applyBorder="1" applyAlignment="1">
      <alignment vertical="center"/>
    </xf>
    <xf numFmtId="0" fontId="0" fillId="3" borderId="38" xfId="0" applyFill="1" applyBorder="1"/>
    <xf numFmtId="0" fontId="0" fillId="3" borderId="37" xfId="0" applyFill="1" applyBorder="1"/>
    <xf numFmtId="0" fontId="0" fillId="3" borderId="39" xfId="0" applyFill="1" applyBorder="1"/>
    <xf numFmtId="49" fontId="0" fillId="3" borderId="39" xfId="0" applyNumberFormat="1" applyFill="1" applyBorder="1"/>
    <xf numFmtId="0" fontId="0" fillId="3" borderId="41" xfId="0" applyFill="1" applyBorder="1"/>
    <xf numFmtId="0" fontId="18" fillId="12" borderId="0" xfId="0" applyFont="1" applyFill="1"/>
    <xf numFmtId="0" fontId="0" fillId="12" borderId="0" xfId="0" applyFill="1"/>
    <xf numFmtId="0" fontId="19" fillId="0" borderId="10" xfId="0" applyFont="1" applyBorder="1" applyAlignment="1">
      <alignment horizontal="left" vertical="top" wrapText="1"/>
    </xf>
    <xf numFmtId="165" fontId="18" fillId="0" borderId="35" xfId="0" applyNumberFormat="1" applyFont="1" applyBorder="1" applyAlignment="1">
      <alignment vertical="top" shrinkToFit="1"/>
    </xf>
    <xf numFmtId="0" fontId="9" fillId="3" borderId="40" xfId="0" applyFont="1" applyFill="1" applyBorder="1" applyAlignment="1">
      <alignment vertical="top"/>
    </xf>
    <xf numFmtId="49" fontId="9" fillId="3" borderId="36" xfId="0" applyNumberFormat="1" applyFont="1" applyFill="1" applyBorder="1" applyAlignment="1">
      <alignment vertical="top"/>
    </xf>
    <xf numFmtId="49" fontId="9" fillId="3" borderId="36" xfId="0" applyNumberFormat="1" applyFont="1" applyFill="1" applyBorder="1" applyAlignment="1">
      <alignment horizontal="left" vertical="top" wrapText="1"/>
    </xf>
    <xf numFmtId="0" fontId="9" fillId="3" borderId="36" xfId="0" applyFont="1" applyFill="1" applyBorder="1" applyAlignment="1">
      <alignment vertical="top"/>
    </xf>
    <xf numFmtId="4" fontId="9" fillId="3" borderId="37" xfId="0" applyNumberFormat="1" applyFont="1" applyFill="1" applyBorder="1" applyAlignment="1">
      <alignment vertical="top"/>
    </xf>
    <xf numFmtId="4" fontId="21" fillId="0" borderId="38" xfId="3" applyNumberFormat="1" applyFill="1" applyBorder="1" applyAlignment="1" applyProtection="1">
      <alignment vertical="top" shrinkToFit="1"/>
      <protection locked="0"/>
    </xf>
    <xf numFmtId="4" fontId="21" fillId="0" borderId="34" xfId="3" applyNumberFormat="1" applyFill="1" applyBorder="1" applyAlignment="1" applyProtection="1">
      <alignment vertical="top" shrinkToFit="1"/>
      <protection locked="0"/>
    </xf>
    <xf numFmtId="0" fontId="31" fillId="0" borderId="46" xfId="0" applyFont="1" applyFill="1" applyBorder="1"/>
    <xf numFmtId="4" fontId="18" fillId="0" borderId="35" xfId="0" applyNumberFormat="1" applyFont="1" applyFill="1" applyBorder="1" applyAlignment="1" applyProtection="1">
      <alignment vertical="top" shrinkToFit="1"/>
      <protection locked="0"/>
    </xf>
    <xf numFmtId="4" fontId="21" fillId="0" borderId="0" xfId="3" applyNumberFormat="1" applyFill="1" applyAlignment="1" applyProtection="1">
      <alignment vertical="top" shrinkToFit="1"/>
      <protection locked="0"/>
    </xf>
    <xf numFmtId="4" fontId="18" fillId="0" borderId="34" xfId="0" applyNumberFormat="1" applyFont="1" applyFill="1" applyBorder="1" applyAlignment="1" applyProtection="1">
      <alignment vertical="top" shrinkToFit="1"/>
      <protection locked="0"/>
    </xf>
    <xf numFmtId="49" fontId="38" fillId="4" borderId="55" xfId="0" applyNumberFormat="1" applyFont="1" applyFill="1" applyBorder="1" applyAlignment="1" applyProtection="1">
      <alignment horizontal="left"/>
      <protection locked="0"/>
    </xf>
    <xf numFmtId="49" fontId="38" fillId="4" borderId="54" xfId="0" applyNumberFormat="1" applyFont="1" applyFill="1" applyBorder="1" applyAlignment="1" applyProtection="1">
      <alignment horizontal="left"/>
      <protection locked="0"/>
    </xf>
    <xf numFmtId="49" fontId="38" fillId="4" borderId="38" xfId="0" applyNumberFormat="1" applyFont="1" applyFill="1" applyBorder="1" applyAlignment="1" applyProtection="1">
      <alignment horizontal="left"/>
      <protection locked="0"/>
    </xf>
    <xf numFmtId="49" fontId="38" fillId="4" borderId="53" xfId="0" applyNumberFormat="1" applyFont="1" applyFill="1" applyBorder="1" applyAlignment="1" applyProtection="1">
      <alignment horizontal="left"/>
      <protection locked="0"/>
    </xf>
    <xf numFmtId="49" fontId="0" fillId="4" borderId="38" xfId="0" applyNumberFormat="1" applyFill="1" applyBorder="1" applyAlignment="1" applyProtection="1">
      <alignment horizontal="left"/>
      <protection locked="0"/>
    </xf>
    <xf numFmtId="49" fontId="0" fillId="4" borderId="53" xfId="0" applyNumberFormat="1" applyFill="1" applyBorder="1" applyAlignment="1" applyProtection="1">
      <alignment horizontal="left"/>
      <protection locked="0"/>
    </xf>
    <xf numFmtId="49" fontId="0" fillId="4" borderId="40" xfId="0" applyNumberFormat="1" applyFill="1" applyBorder="1" applyAlignment="1" applyProtection="1">
      <alignment horizontal="left"/>
      <protection locked="0"/>
    </xf>
    <xf numFmtId="49" fontId="0" fillId="4" borderId="36" xfId="0" applyNumberFormat="1" applyFill="1" applyBorder="1" applyAlignment="1" applyProtection="1">
      <alignment horizontal="left"/>
      <protection locked="0"/>
    </xf>
    <xf numFmtId="49" fontId="0" fillId="4" borderId="16" xfId="0" applyNumberFormat="1" applyFill="1" applyBorder="1" applyAlignment="1" applyProtection="1">
      <alignment horizontal="left"/>
      <protection locked="0"/>
    </xf>
    <xf numFmtId="49" fontId="0" fillId="4" borderId="50" xfId="0" applyNumberFormat="1" applyFill="1" applyBorder="1" applyAlignment="1" applyProtection="1">
      <alignment horizontal="left"/>
      <protection locked="0"/>
    </xf>
    <xf numFmtId="49" fontId="0" fillId="4" borderId="49" xfId="0" applyNumberForma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36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4" fontId="8" fillId="0" borderId="26" xfId="0" applyNumberFormat="1" applyFont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" fontId="8" fillId="5" borderId="40" xfId="0" applyNumberFormat="1" applyFont="1" applyFill="1" applyBorder="1"/>
    <xf numFmtId="4" fontId="8" fillId="5" borderId="37" xfId="0" applyNumberFormat="1" applyFont="1" applyFill="1" applyBorder="1"/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/>
    </xf>
    <xf numFmtId="4" fontId="8" fillId="0" borderId="47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0" fontId="17" fillId="3" borderId="31" xfId="0" applyFont="1" applyFill="1" applyBorder="1" applyAlignment="1">
      <alignment horizontal="center" vertical="center" wrapText="1"/>
    </xf>
    <xf numFmtId="4" fontId="8" fillId="0" borderId="31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0" fillId="0" borderId="36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6" xfId="0" applyFont="1" applyBorder="1" applyAlignment="1">
      <alignment horizontal="center"/>
    </xf>
    <xf numFmtId="49" fontId="0" fillId="0" borderId="37" xfId="0" applyNumberFormat="1" applyBorder="1" applyAlignment="1">
      <alignment vertical="center"/>
    </xf>
    <xf numFmtId="0" fontId="30" fillId="8" borderId="38" xfId="0" applyFont="1" applyFill="1" applyBorder="1" applyAlignment="1">
      <alignment horizontal="left" vertical="center" wrapText="1"/>
    </xf>
    <xf numFmtId="0" fontId="30" fillId="8" borderId="38" xfId="0" applyFont="1" applyFill="1" applyBorder="1" applyAlignment="1">
      <alignment horizontal="left" vertical="center"/>
    </xf>
    <xf numFmtId="0" fontId="32" fillId="0" borderId="38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/>
    </xf>
    <xf numFmtId="49" fontId="7" fillId="6" borderId="0" xfId="2" applyNumberFormat="1" applyFont="1" applyFill="1" applyAlignment="1">
      <alignment horizontal="left" vertical="center" wrapText="1"/>
    </xf>
    <xf numFmtId="49" fontId="27" fillId="0" borderId="0" xfId="2" applyNumberFormat="1" applyFont="1" applyAlignment="1">
      <alignment horizontal="left" vertical="top" wrapText="1"/>
    </xf>
    <xf numFmtId="0" fontId="21" fillId="0" borderId="0" xfId="3" applyAlignment="1">
      <alignment horizontal="left" vertical="top" wrapText="1"/>
    </xf>
    <xf numFmtId="0" fontId="32" fillId="0" borderId="46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/>
    </xf>
    <xf numFmtId="0" fontId="0" fillId="3" borderId="57" xfId="0" applyFill="1" applyBorder="1" applyAlignment="1">
      <alignment wrapText="1"/>
    </xf>
    <xf numFmtId="0" fontId="0" fillId="0" borderId="47" xfId="0" applyBorder="1" applyAlignment="1">
      <alignment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49" fontId="21" fillId="0" borderId="15" xfId="3" applyNumberFormat="1" applyBorder="1" applyAlignment="1">
      <alignment vertical="center"/>
    </xf>
    <xf numFmtId="0" fontId="21" fillId="0" borderId="12" xfId="3" applyBorder="1" applyAlignment="1">
      <alignment vertical="center"/>
    </xf>
    <xf numFmtId="0" fontId="21" fillId="0" borderId="22" xfId="3" applyBorder="1" applyAlignment="1">
      <alignment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8" borderId="58" xfId="0" applyFont="1" applyFill="1" applyBorder="1" applyAlignment="1">
      <alignment horizontal="left" vertical="center" wrapText="1"/>
    </xf>
    <xf numFmtId="0" fontId="30" fillId="8" borderId="58" xfId="0" applyFont="1" applyFill="1" applyBorder="1" applyAlignment="1">
      <alignment horizontal="left" vertical="center"/>
    </xf>
    <xf numFmtId="49" fontId="21" fillId="0" borderId="40" xfId="3" applyNumberFormat="1" applyBorder="1" applyAlignment="1">
      <alignment vertical="center"/>
    </xf>
    <xf numFmtId="0" fontId="21" fillId="0" borderId="36" xfId="3" applyBorder="1" applyAlignment="1">
      <alignment vertical="center"/>
    </xf>
    <xf numFmtId="0" fontId="21" fillId="0" borderId="37" xfId="3" applyBorder="1" applyAlignment="1">
      <alignment vertical="center"/>
    </xf>
    <xf numFmtId="0" fontId="22" fillId="0" borderId="39" xfId="4" applyFont="1" applyBorder="1" applyAlignment="1">
      <alignment horizontal="center" vertical="top" wrapText="1"/>
    </xf>
    <xf numFmtId="0" fontId="21" fillId="0" borderId="34" xfId="3" applyBorder="1"/>
    <xf numFmtId="0" fontId="21" fillId="0" borderId="35" xfId="3" applyBorder="1"/>
    <xf numFmtId="49" fontId="0" fillId="0" borderId="15" xfId="3" applyNumberFormat="1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4" fontId="0" fillId="0" borderId="31" xfId="3" applyNumberFormat="1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0" fillId="0" borderId="38" xfId="3" applyNumberFormat="1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49" fontId="21" fillId="0" borderId="38" xfId="3" applyNumberFormat="1" applyBorder="1" applyAlignment="1">
      <alignment vertical="center"/>
    </xf>
  </cellXfs>
  <cellStyles count="10">
    <cellStyle name="Normální" xfId="0" builtinId="0"/>
    <cellStyle name="normální 10" xfId="7"/>
    <cellStyle name="normální 2" xfId="1"/>
    <cellStyle name="Normální 2 2" xfId="4"/>
    <cellStyle name="Normální 3" xfId="3"/>
    <cellStyle name="Normální 4" xfId="6"/>
    <cellStyle name="Normální 5" xfId="2"/>
    <cellStyle name="Normální 5 2" xfId="8"/>
    <cellStyle name="normální 53" xfId="9"/>
    <cellStyle name="Normální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admin_consiliumai_onmicrosoft_com/Documents/DELL%20XPS/Plocha/CONSILIUM/2022/CNB/10_CNB_HOVORNY/PD/ROZPOCET/Rozpo&#269;et_hovorny-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KB_2/Kone&#269;n&#253;-pobo&#269;ka/Pobocka_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Vlo&#382;en&#233;%20patro/rozpo&#269;ty%20final/Vlozene_patro_ce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BUILDpowerS/Templates/Rozpocty/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Stavitel/Templates/Rozpocty/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B&#237;lina/Platn&#233;%20rozpo&#269;ty/B&#237;lina_rozpo&#269;et_cen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&#268;NB-&#218;st&#237;/Rozpo&#269;et_V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b53c9e0afaa052b/Dokumenty/dokumenty%20z%20po&#269;&#237;ta&#269;e%202020/Akce/&#268;NB-&#218;st&#237;/Rozpo&#269;et_final/2020_05_15_Final%20VV%20od%20TP/VV_Rozpocet_Usti_2020_05_13_F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&#268;NB_bezpe&#269;nostn&#237;%20dve&#345;e/Rozpo&#269;et%20final/2019_10_31_Rozpoc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admin_consiliumai_onmicrosoft_com/Documents/DELL%20XPS/Plocha/CONSILIUM/2022/CNB/10_CNB_HOVORNY/PD/ROZPOCET/VZO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Hole&#353;ovi&#269;ky/2019_04_08/Rozpo&#269;et-ceny/Final_2019_05_16/Oceneny_VV_Bytovy_dum_-_Holesovicky_2019_05_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AppData/Local/Temp/Temp1_ROZPOCET.zip/ROZPOCET/1.4.1_rozpocet_ZT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AppData/Local/Temp/Temp1_ROZPOCET.zip/ROZPOCET/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VzorPolozky"/>
      <sheetName val="Rekapitulace"/>
      <sheetName val="VN+ON"/>
      <sheetName val="ASŘ"/>
      <sheetName val="ZTI"/>
      <sheetName val="VZT"/>
      <sheetName val="Elektro"/>
    </sheetNames>
    <sheetDataSet>
      <sheetData sheetId="0"/>
      <sheetData sheetId="1"/>
      <sheetData sheetId="2">
        <row r="1">
          <cell r="A1" t="str">
            <v>#RTSROZP#</v>
          </cell>
        </row>
        <row r="3">
          <cell r="D3" t="str">
            <v>NA PŘÍKOPĚ 864/28, 110 00 PRAHA 1 - Nové Město</v>
          </cell>
        </row>
        <row r="22">
          <cell r="G22">
            <v>0</v>
          </cell>
        </row>
        <row r="23">
          <cell r="G23">
            <v>0</v>
          </cell>
        </row>
        <row r="26">
          <cell r="G26" t="e">
            <v>#REF!</v>
          </cell>
        </row>
        <row r="27">
          <cell r="G27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ZTI"/>
      <sheetName val="ÚT"/>
      <sheetName val="VZT"/>
      <sheetName val="EL"/>
      <sheetName val="VN+ON"/>
    </sheetNames>
    <sheetDataSet>
      <sheetData sheetId="0"/>
      <sheetData sheetId="1"/>
      <sheetData sheetId="2">
        <row r="24">
          <cell r="G24">
            <v>15078608.2415125</v>
          </cell>
        </row>
        <row r="26">
          <cell r="G26">
            <v>15078608.2415125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N+ON"/>
      <sheetName val="ASŘ"/>
      <sheetName val="ZTI"/>
      <sheetName val="VZT"/>
      <sheetName val="CHL-ÚT"/>
      <sheetName val="El"/>
      <sheetName val="VzorPolozky"/>
    </sheetNames>
    <sheetDataSet>
      <sheetData sheetId="0"/>
      <sheetData sheetId="1"/>
      <sheetData sheetId="2">
        <row r="16">
          <cell r="G16">
            <v>980322.39624606015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/>
      <sheetData sheetId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Rozpočet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VN+ON"/>
      <sheetName val="Rozpočet Pol"/>
      <sheetName val="List1"/>
    </sheetNames>
    <sheetDataSet>
      <sheetData sheetId="0">
        <row r="23">
          <cell r="F23">
            <v>0</v>
          </cell>
        </row>
        <row r="24">
          <cell r="F24">
            <v>0</v>
          </cell>
        </row>
        <row r="26">
          <cell r="F26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Bezp. předěl"/>
      <sheetName val="Slaboproud"/>
      <sheetName val="VN+ON"/>
    </sheetNames>
    <sheetDataSet>
      <sheetData sheetId="0"/>
      <sheetData sheetId="1"/>
      <sheetData sheetId="2">
        <row r="24">
          <cell r="G24">
            <v>104785.4871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Rozpočet Pol"/>
      <sheetName val="ZTI-UT"/>
      <sheetName val="VN+ON"/>
      <sheetName val="EL"/>
    </sheetNames>
    <sheetDataSet>
      <sheetData sheetId="0"/>
      <sheetData sheetId="1"/>
      <sheetData sheetId="2">
        <row r="26">
          <cell r="G26" t="e">
            <v>#REF!</v>
          </cell>
        </row>
        <row r="27">
          <cell r="G27" t="e">
            <v>#REF!</v>
          </cell>
        </row>
        <row r="29">
          <cell r="J29" t="str">
            <v>CZK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Dům-stavba"/>
      <sheetName val="ZTI"/>
      <sheetName val="CHL"/>
      <sheetName val="VZT"/>
      <sheetName val="Centrální vysavač"/>
      <sheetName val="El"/>
      <sheetName val="Fotovolt."/>
      <sheetName val="Zemní pr.pro vnější kanal."/>
      <sheetName val="Zemní pr. pro vnější vod."/>
      <sheetName val="Komunikace u domu"/>
      <sheetName val="VN+ON"/>
    </sheetNames>
    <sheetDataSet>
      <sheetData sheetId="0"/>
      <sheetData sheetId="1"/>
      <sheetData sheetId="2">
        <row r="28">
          <cell r="J28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Normal="100" workbookViewId="0"/>
  </sheetViews>
  <sheetFormatPr defaultColWidth="8.85546875" defaultRowHeight="12.75" x14ac:dyDescent="0.2"/>
  <cols>
    <col min="1" max="1" width="21.140625" customWidth="1"/>
  </cols>
  <sheetData>
    <row r="1" spans="1:8" ht="15.75" x14ac:dyDescent="0.25">
      <c r="A1" s="295" t="s">
        <v>531</v>
      </c>
      <c r="B1" s="296"/>
      <c r="C1" s="297"/>
      <c r="D1" s="297"/>
      <c r="E1" s="297"/>
      <c r="F1" s="297"/>
      <c r="G1" s="297"/>
    </row>
    <row r="2" spans="1:8" ht="15.75" x14ac:dyDescent="0.25">
      <c r="A2" s="295"/>
      <c r="B2" s="296"/>
      <c r="C2" s="297"/>
      <c r="D2" s="297"/>
      <c r="E2" s="297"/>
      <c r="F2" s="297"/>
      <c r="G2" s="297"/>
    </row>
    <row r="3" spans="1:8" ht="13.5" thickBot="1" x14ac:dyDescent="0.25">
      <c r="A3" s="298"/>
      <c r="B3" s="296"/>
      <c r="C3" s="297"/>
      <c r="D3" s="297"/>
      <c r="E3" s="297"/>
      <c r="F3" s="297"/>
      <c r="G3" s="297"/>
    </row>
    <row r="4" spans="1:8" x14ac:dyDescent="0.2">
      <c r="A4" s="299" t="s">
        <v>4</v>
      </c>
      <c r="B4" s="327"/>
      <c r="C4" s="327"/>
      <c r="D4" s="327"/>
      <c r="E4" s="327"/>
      <c r="F4" s="327"/>
      <c r="G4" s="328"/>
    </row>
    <row r="5" spans="1:8" x14ac:dyDescent="0.2">
      <c r="A5" s="300" t="s">
        <v>530</v>
      </c>
      <c r="B5" s="329"/>
      <c r="C5" s="329"/>
      <c r="D5" s="329"/>
      <c r="E5" s="329"/>
      <c r="F5" s="329"/>
      <c r="G5" s="330"/>
    </row>
    <row r="6" spans="1:8" x14ac:dyDescent="0.2">
      <c r="A6" s="300" t="s">
        <v>529</v>
      </c>
      <c r="B6" s="329"/>
      <c r="C6" s="329"/>
      <c r="D6" s="329"/>
      <c r="E6" s="329"/>
      <c r="F6" s="329"/>
      <c r="G6" s="330"/>
    </row>
    <row r="7" spans="1:8" x14ac:dyDescent="0.2">
      <c r="A7" s="300" t="s">
        <v>528</v>
      </c>
      <c r="B7" s="329"/>
      <c r="C7" s="329"/>
      <c r="D7" s="329"/>
      <c r="E7" s="329"/>
      <c r="F7" s="329"/>
      <c r="G7" s="330"/>
    </row>
    <row r="8" spans="1:8" x14ac:dyDescent="0.2">
      <c r="A8" s="300" t="s">
        <v>527</v>
      </c>
      <c r="B8" s="329"/>
      <c r="C8" s="329"/>
      <c r="D8" s="329"/>
      <c r="E8" s="329"/>
      <c r="F8" s="329"/>
      <c r="G8" s="330"/>
    </row>
    <row r="9" spans="1:8" x14ac:dyDescent="0.2">
      <c r="A9" s="300" t="s">
        <v>526</v>
      </c>
      <c r="B9" s="329"/>
      <c r="C9" s="329"/>
      <c r="D9" s="329"/>
      <c r="E9" s="329"/>
      <c r="F9" s="329"/>
      <c r="G9" s="330"/>
    </row>
    <row r="10" spans="1:8" x14ac:dyDescent="0.2">
      <c r="A10" s="300" t="s">
        <v>525</v>
      </c>
      <c r="B10" s="331"/>
      <c r="C10" s="331"/>
      <c r="D10" s="331"/>
      <c r="E10" s="331"/>
      <c r="F10" s="331"/>
      <c r="G10" s="332"/>
    </row>
    <row r="11" spans="1:8" x14ac:dyDescent="0.2">
      <c r="A11" s="300" t="s">
        <v>524</v>
      </c>
      <c r="B11" s="333"/>
      <c r="C11" s="334"/>
      <c r="D11" s="334"/>
      <c r="E11" s="334"/>
      <c r="F11" s="334"/>
      <c r="G11" s="335"/>
    </row>
    <row r="12" spans="1:8" ht="13.5" thickBot="1" x14ac:dyDescent="0.25">
      <c r="A12" s="301" t="s">
        <v>523</v>
      </c>
      <c r="B12" s="336"/>
      <c r="C12" s="336"/>
      <c r="D12" s="336"/>
      <c r="E12" s="336"/>
      <c r="F12" s="336"/>
      <c r="G12" s="337"/>
    </row>
    <row r="14" spans="1:8" ht="66" customHeight="1" x14ac:dyDescent="0.2">
      <c r="A14" s="338" t="s">
        <v>522</v>
      </c>
      <c r="B14" s="338"/>
      <c r="C14" s="338"/>
      <c r="D14" s="338"/>
      <c r="E14" s="338"/>
      <c r="F14" s="338"/>
      <c r="G14" s="338"/>
      <c r="H14" s="297"/>
    </row>
    <row r="15" spans="1:8" x14ac:dyDescent="0.2">
      <c r="A15" s="302" t="s">
        <v>521</v>
      </c>
      <c r="B15" s="297"/>
      <c r="C15" s="297"/>
      <c r="D15" s="297"/>
      <c r="E15" s="297"/>
      <c r="F15" s="297"/>
      <c r="G15" s="297"/>
      <c r="H15" s="297"/>
    </row>
    <row r="16" spans="1:8" ht="66" customHeight="1" x14ac:dyDescent="0.2">
      <c r="A16" s="340" t="s">
        <v>520</v>
      </c>
      <c r="B16" s="340"/>
      <c r="C16" s="340"/>
      <c r="D16" s="340"/>
      <c r="E16" s="340"/>
      <c r="F16" s="340"/>
      <c r="G16" s="340"/>
      <c r="H16" s="297"/>
    </row>
    <row r="17" spans="1:9" ht="131.44999999999999" customHeight="1" x14ac:dyDescent="0.2">
      <c r="A17" s="342" t="s">
        <v>519</v>
      </c>
      <c r="B17" s="342"/>
      <c r="C17" s="342"/>
      <c r="D17" s="342"/>
      <c r="E17" s="342"/>
      <c r="F17" s="342"/>
      <c r="G17" s="342"/>
    </row>
    <row r="18" spans="1:9" ht="152.44999999999999" customHeight="1" x14ac:dyDescent="0.2">
      <c r="A18" s="342" t="s">
        <v>518</v>
      </c>
      <c r="B18" s="342"/>
      <c r="C18" s="342"/>
      <c r="D18" s="342"/>
      <c r="E18" s="342"/>
      <c r="F18" s="342"/>
      <c r="G18" s="342"/>
    </row>
    <row r="19" spans="1:9" x14ac:dyDescent="0.2">
      <c r="A19" s="341" t="s">
        <v>517</v>
      </c>
      <c r="B19" s="341"/>
      <c r="C19" s="341"/>
      <c r="D19" s="341"/>
      <c r="E19" s="341"/>
      <c r="F19" s="341"/>
      <c r="G19" s="341"/>
      <c r="H19" s="341"/>
      <c r="I19" s="341"/>
    </row>
    <row r="20" spans="1:9" x14ac:dyDescent="0.2">
      <c r="A20" s="303"/>
      <c r="B20" s="303"/>
      <c r="C20" s="303"/>
      <c r="D20" s="303"/>
      <c r="E20" s="303"/>
      <c r="F20" s="303"/>
      <c r="G20" s="303"/>
      <c r="H20" s="303"/>
      <c r="I20" s="304"/>
    </row>
    <row r="21" spans="1:9" x14ac:dyDescent="0.2">
      <c r="A21" s="339" t="s">
        <v>516</v>
      </c>
      <c r="B21" s="339"/>
      <c r="C21" s="339"/>
      <c r="D21" s="339"/>
      <c r="E21" s="339"/>
      <c r="F21" s="339"/>
      <c r="G21" s="339"/>
      <c r="H21" s="339"/>
      <c r="I21" s="339"/>
    </row>
    <row r="22" spans="1:9" x14ac:dyDescent="0.2">
      <c r="A22" s="339" t="s">
        <v>515</v>
      </c>
      <c r="B22" s="339"/>
      <c r="C22" s="339"/>
      <c r="D22" s="339"/>
      <c r="E22" s="339"/>
      <c r="F22" s="339"/>
      <c r="G22" s="339"/>
      <c r="H22" s="339"/>
      <c r="I22" s="339"/>
    </row>
    <row r="23" spans="1:9" x14ac:dyDescent="0.2">
      <c r="A23" s="339" t="s">
        <v>514</v>
      </c>
      <c r="B23" s="339"/>
      <c r="C23" s="339"/>
      <c r="D23" s="339"/>
      <c r="E23" s="339"/>
      <c r="F23" s="339"/>
      <c r="G23" s="339"/>
      <c r="H23" s="339"/>
      <c r="I23" s="339"/>
    </row>
    <row r="24" spans="1:9" x14ac:dyDescent="0.2">
      <c r="A24" s="303"/>
      <c r="B24" s="303"/>
      <c r="C24" s="303"/>
      <c r="D24" s="303"/>
      <c r="E24" s="303"/>
      <c r="F24" s="303"/>
      <c r="G24" s="303"/>
      <c r="H24" s="303"/>
      <c r="I24" s="304"/>
    </row>
    <row r="25" spans="1:9" x14ac:dyDescent="0.2">
      <c r="A25" s="341" t="s">
        <v>513</v>
      </c>
      <c r="B25" s="341"/>
      <c r="C25" s="341"/>
      <c r="D25" s="341"/>
      <c r="E25" s="341"/>
      <c r="F25" s="341"/>
      <c r="G25" s="341"/>
      <c r="H25" s="341"/>
      <c r="I25" s="341"/>
    </row>
    <row r="26" spans="1:9" x14ac:dyDescent="0.2">
      <c r="A26" s="303"/>
      <c r="B26" s="303"/>
      <c r="C26" s="303"/>
      <c r="D26" s="303"/>
      <c r="E26" s="303"/>
      <c r="F26" s="303"/>
      <c r="G26" s="303"/>
      <c r="H26" s="303"/>
      <c r="I26" s="304"/>
    </row>
    <row r="27" spans="1:9" x14ac:dyDescent="0.2">
      <c r="A27" s="339" t="s">
        <v>512</v>
      </c>
      <c r="B27" s="339"/>
      <c r="C27" s="339"/>
      <c r="D27" s="339"/>
      <c r="E27" s="339"/>
      <c r="F27" s="339"/>
      <c r="G27" s="339"/>
      <c r="H27" s="339"/>
      <c r="I27" s="339"/>
    </row>
    <row r="28" spans="1:9" ht="57" customHeight="1" x14ac:dyDescent="0.2">
      <c r="A28" s="339" t="s">
        <v>511</v>
      </c>
      <c r="B28" s="339"/>
      <c r="C28" s="339"/>
      <c r="D28" s="339"/>
      <c r="E28" s="339"/>
      <c r="F28" s="339"/>
      <c r="G28" s="339"/>
      <c r="H28" s="339"/>
      <c r="I28" s="339"/>
    </row>
    <row r="29" spans="1:9" ht="38.45000000000000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4"/>
    </row>
    <row r="30" spans="1:9" x14ac:dyDescent="0.2">
      <c r="A30" s="339" t="s">
        <v>510</v>
      </c>
      <c r="B30" s="339"/>
      <c r="C30" s="339"/>
      <c r="D30" s="339"/>
      <c r="E30" s="339"/>
      <c r="F30" s="339"/>
      <c r="G30" s="339"/>
      <c r="H30" s="339"/>
      <c r="I30" s="339"/>
    </row>
    <row r="31" spans="1:9" ht="48" customHeight="1" x14ac:dyDescent="0.2">
      <c r="A31" s="339" t="s">
        <v>509</v>
      </c>
      <c r="B31" s="339"/>
      <c r="C31" s="339"/>
      <c r="D31" s="339"/>
      <c r="E31" s="339"/>
      <c r="F31" s="339"/>
      <c r="G31" s="339"/>
      <c r="H31" s="339"/>
      <c r="I31" s="339"/>
    </row>
    <row r="32" spans="1:9" x14ac:dyDescent="0.2">
      <c r="A32" s="303"/>
      <c r="B32" s="303"/>
      <c r="C32" s="303"/>
      <c r="D32" s="303"/>
      <c r="E32" s="303"/>
      <c r="F32" s="303"/>
      <c r="G32" s="303"/>
      <c r="H32" s="303"/>
      <c r="I32" s="304"/>
    </row>
    <row r="33" spans="1:9" x14ac:dyDescent="0.2">
      <c r="A33" s="339" t="s">
        <v>508</v>
      </c>
      <c r="B33" s="339"/>
      <c r="C33" s="339"/>
      <c r="D33" s="339"/>
      <c r="E33" s="339"/>
      <c r="F33" s="339"/>
      <c r="G33" s="339"/>
      <c r="H33" s="339"/>
      <c r="I33" s="339"/>
    </row>
    <row r="34" spans="1:9" ht="53.1" customHeight="1" x14ac:dyDescent="0.2">
      <c r="A34" s="339" t="s">
        <v>585</v>
      </c>
      <c r="B34" s="339"/>
      <c r="C34" s="339"/>
      <c r="D34" s="339"/>
      <c r="E34" s="339"/>
      <c r="F34" s="339"/>
      <c r="G34" s="339"/>
      <c r="H34" s="339"/>
      <c r="I34" s="339"/>
    </row>
    <row r="35" spans="1:9" ht="28.7" customHeight="1" x14ac:dyDescent="0.2">
      <c r="A35" s="339" t="s">
        <v>507</v>
      </c>
      <c r="B35" s="339"/>
      <c r="C35" s="339"/>
      <c r="D35" s="339"/>
      <c r="E35" s="339"/>
      <c r="F35" s="339"/>
      <c r="G35" s="339"/>
      <c r="H35" s="339"/>
      <c r="I35" s="339"/>
    </row>
    <row r="36" spans="1:9" x14ac:dyDescent="0.2">
      <c r="A36" s="303"/>
      <c r="B36" s="303"/>
      <c r="C36" s="303"/>
      <c r="D36" s="303"/>
      <c r="E36" s="303"/>
      <c r="F36" s="303"/>
      <c r="G36" s="303"/>
      <c r="H36" s="303"/>
      <c r="I36" s="304"/>
    </row>
    <row r="37" spans="1:9" x14ac:dyDescent="0.2">
      <c r="A37" s="339" t="s">
        <v>506</v>
      </c>
      <c r="B37" s="339"/>
      <c r="C37" s="339"/>
      <c r="D37" s="339"/>
      <c r="E37" s="339"/>
      <c r="F37" s="339"/>
      <c r="G37" s="339"/>
      <c r="H37" s="339"/>
      <c r="I37" s="339"/>
    </row>
    <row r="38" spans="1:9" x14ac:dyDescent="0.2">
      <c r="A38" s="305"/>
      <c r="B38" s="305"/>
      <c r="C38" s="305"/>
      <c r="D38" s="305"/>
      <c r="E38" s="305"/>
      <c r="F38" s="305"/>
      <c r="G38" s="305"/>
      <c r="H38" s="305"/>
      <c r="I38" s="305"/>
    </row>
    <row r="39" spans="1:9" ht="37.35" customHeight="1" x14ac:dyDescent="0.2">
      <c r="A39" s="339" t="s">
        <v>505</v>
      </c>
      <c r="B39" s="339"/>
      <c r="C39" s="339"/>
      <c r="D39" s="339"/>
      <c r="E39" s="339"/>
      <c r="F39" s="339"/>
      <c r="G39" s="339"/>
      <c r="H39" s="339"/>
      <c r="I39" s="339"/>
    </row>
    <row r="40" spans="1:9" x14ac:dyDescent="0.2">
      <c r="A40" s="303"/>
      <c r="B40" s="303"/>
      <c r="C40" s="303"/>
      <c r="D40" s="303"/>
      <c r="E40" s="303"/>
      <c r="F40" s="303"/>
      <c r="G40" s="303"/>
      <c r="H40" s="303"/>
      <c r="I40" s="304"/>
    </row>
    <row r="41" spans="1:9" x14ac:dyDescent="0.2">
      <c r="A41" s="341" t="s">
        <v>504</v>
      </c>
      <c r="B41" s="341"/>
      <c r="C41" s="341"/>
      <c r="D41" s="341"/>
      <c r="E41" s="341"/>
      <c r="F41" s="341"/>
      <c r="G41" s="341"/>
      <c r="H41" s="341"/>
      <c r="I41" s="341"/>
    </row>
    <row r="42" spans="1:9" x14ac:dyDescent="0.2">
      <c r="A42" s="303"/>
      <c r="B42" s="303"/>
      <c r="C42" s="303"/>
      <c r="D42" s="303"/>
      <c r="E42" s="303"/>
      <c r="F42" s="303"/>
      <c r="G42" s="303"/>
      <c r="H42" s="303"/>
      <c r="I42" s="304"/>
    </row>
    <row r="43" spans="1:9" x14ac:dyDescent="0.2">
      <c r="A43" s="339" t="s">
        <v>503</v>
      </c>
      <c r="B43" s="339"/>
      <c r="C43" s="339"/>
      <c r="D43" s="339"/>
      <c r="E43" s="339"/>
      <c r="F43" s="339"/>
      <c r="G43" s="339"/>
      <c r="H43" s="339"/>
      <c r="I43" s="339"/>
    </row>
    <row r="44" spans="1:9" ht="92.45" customHeight="1" x14ac:dyDescent="0.2">
      <c r="A44" s="339" t="s">
        <v>502</v>
      </c>
      <c r="B44" s="339"/>
      <c r="C44" s="339"/>
      <c r="D44" s="339"/>
      <c r="E44" s="339"/>
      <c r="F44" s="339"/>
      <c r="G44" s="339"/>
      <c r="H44" s="339"/>
      <c r="I44" s="339"/>
    </row>
    <row r="45" spans="1:9" x14ac:dyDescent="0.2">
      <c r="A45" s="303"/>
      <c r="B45" s="303"/>
      <c r="C45" s="303"/>
      <c r="D45" s="303"/>
      <c r="E45" s="303"/>
      <c r="F45" s="303"/>
      <c r="G45" s="303"/>
      <c r="H45" s="303"/>
      <c r="I45" s="304"/>
    </row>
    <row r="46" spans="1:9" x14ac:dyDescent="0.2">
      <c r="A46" s="339" t="s">
        <v>501</v>
      </c>
      <c r="B46" s="339"/>
      <c r="C46" s="339"/>
      <c r="D46" s="339"/>
      <c r="E46" s="339"/>
      <c r="F46" s="339"/>
      <c r="G46" s="339"/>
      <c r="H46" s="339"/>
      <c r="I46" s="339"/>
    </row>
    <row r="47" spans="1:9" ht="50.45" customHeight="1" x14ac:dyDescent="0.2">
      <c r="A47" s="339" t="s">
        <v>500</v>
      </c>
      <c r="B47" s="339"/>
      <c r="C47" s="339"/>
      <c r="D47" s="339"/>
      <c r="E47" s="339"/>
      <c r="F47" s="339"/>
      <c r="G47" s="339"/>
      <c r="H47" s="339"/>
      <c r="I47" s="339"/>
    </row>
    <row r="48" spans="1:9" x14ac:dyDescent="0.2">
      <c r="A48" s="303"/>
      <c r="B48" s="303"/>
      <c r="C48" s="303"/>
      <c r="D48" s="303"/>
      <c r="E48" s="303"/>
      <c r="F48" s="303"/>
      <c r="G48" s="303"/>
      <c r="H48" s="303"/>
      <c r="I48" s="304"/>
    </row>
    <row r="49" spans="1:9" x14ac:dyDescent="0.2">
      <c r="A49" s="339" t="s">
        <v>499</v>
      </c>
      <c r="B49" s="339"/>
      <c r="C49" s="339"/>
      <c r="D49" s="339"/>
      <c r="E49" s="339"/>
      <c r="F49" s="339"/>
      <c r="G49" s="339"/>
      <c r="H49" s="339"/>
      <c r="I49" s="339"/>
    </row>
    <row r="50" spans="1:9" ht="34.35" customHeight="1" x14ac:dyDescent="0.2">
      <c r="A50" s="339" t="s">
        <v>498</v>
      </c>
      <c r="B50" s="339"/>
      <c r="C50" s="339"/>
      <c r="D50" s="339"/>
      <c r="E50" s="339"/>
      <c r="F50" s="339"/>
      <c r="G50" s="339"/>
      <c r="H50" s="339"/>
      <c r="I50" s="339"/>
    </row>
    <row r="51" spans="1:9" x14ac:dyDescent="0.2">
      <c r="A51" s="303"/>
      <c r="B51" s="303"/>
      <c r="C51" s="303"/>
      <c r="D51" s="303"/>
      <c r="E51" s="303"/>
      <c r="F51" s="303"/>
      <c r="G51" s="303"/>
      <c r="H51" s="303"/>
      <c r="I51" s="304"/>
    </row>
    <row r="52" spans="1:9" x14ac:dyDescent="0.2">
      <c r="A52" s="341" t="s">
        <v>497</v>
      </c>
      <c r="B52" s="341"/>
      <c r="C52" s="341"/>
      <c r="D52" s="341"/>
      <c r="E52" s="341"/>
      <c r="F52" s="341"/>
      <c r="G52" s="341"/>
      <c r="H52" s="341"/>
      <c r="I52" s="341"/>
    </row>
    <row r="53" spans="1:9" x14ac:dyDescent="0.2">
      <c r="A53" s="303"/>
      <c r="B53" s="303"/>
      <c r="C53" s="303"/>
      <c r="D53" s="303"/>
      <c r="E53" s="303"/>
      <c r="F53" s="303"/>
      <c r="G53" s="303"/>
      <c r="H53" s="303"/>
      <c r="I53" s="304"/>
    </row>
    <row r="54" spans="1:9" x14ac:dyDescent="0.2">
      <c r="A54" s="339" t="s">
        <v>496</v>
      </c>
      <c r="B54" s="339"/>
      <c r="C54" s="339"/>
      <c r="D54" s="339"/>
      <c r="E54" s="339"/>
      <c r="F54" s="339"/>
      <c r="G54" s="339"/>
      <c r="H54" s="339"/>
      <c r="I54" s="339"/>
    </row>
    <row r="55" spans="1:9" ht="29.1" customHeight="1" x14ac:dyDescent="0.2">
      <c r="A55" s="339" t="s">
        <v>495</v>
      </c>
      <c r="B55" s="339"/>
      <c r="C55" s="339"/>
      <c r="D55" s="339"/>
      <c r="E55" s="339"/>
      <c r="F55" s="339"/>
      <c r="G55" s="339"/>
      <c r="H55" s="339"/>
      <c r="I55" s="339"/>
    </row>
    <row r="56" spans="1:9" x14ac:dyDescent="0.2">
      <c r="A56" s="303"/>
      <c r="B56" s="303"/>
      <c r="C56" s="303"/>
      <c r="D56" s="303"/>
      <c r="E56" s="303"/>
      <c r="F56" s="303"/>
      <c r="G56" s="303"/>
      <c r="H56" s="303"/>
      <c r="I56" s="304"/>
    </row>
    <row r="57" spans="1:9" x14ac:dyDescent="0.2">
      <c r="A57" s="303"/>
      <c r="B57" s="303"/>
      <c r="C57" s="303"/>
      <c r="D57" s="303"/>
      <c r="E57" s="303"/>
      <c r="F57" s="303"/>
      <c r="G57" s="303"/>
      <c r="H57" s="303"/>
      <c r="I57" s="304"/>
    </row>
    <row r="58" spans="1:9" x14ac:dyDescent="0.2">
      <c r="A58" s="343" t="s">
        <v>494</v>
      </c>
      <c r="B58" s="343"/>
      <c r="C58" s="343"/>
      <c r="D58" s="343"/>
      <c r="E58" s="343"/>
      <c r="F58" s="343"/>
      <c r="G58" s="343"/>
      <c r="H58" s="343"/>
      <c r="I58" s="343"/>
    </row>
    <row r="59" spans="1:9" ht="13.35" customHeight="1" x14ac:dyDescent="0.2">
      <c r="A59" s="339" t="s">
        <v>493</v>
      </c>
      <c r="B59" s="339"/>
      <c r="C59" s="339"/>
      <c r="D59" s="339"/>
      <c r="E59" s="339"/>
      <c r="F59" s="339"/>
      <c r="G59" s="339"/>
      <c r="H59" s="339"/>
      <c r="I59" s="339"/>
    </row>
  </sheetData>
  <sheetProtection algorithmName="SHA-512" hashValue="DcpVcwWKWN/HsL+pRoM1EyhDCYpCksfpQLAPdRHZP7iprzI5YEqkD3xVOaLEkxcDrJgkC6JoSD+4ADy7qTjTqA==" saltValue="gWcLPr1qKIyfzYwxuDcd/g==" spinCount="100000" sheet="1" formatCells="0" formatColumns="0" formatRows="0" insertColumns="0" insertRows="0" insertHyperlinks="0" deleteColumns="0" deleteRows="0" sort="0" autoFilter="0" pivotTables="0"/>
  <mergeCells count="39">
    <mergeCell ref="A55:I55"/>
    <mergeCell ref="A59:I59"/>
    <mergeCell ref="A46:I46"/>
    <mergeCell ref="A47:I47"/>
    <mergeCell ref="A49:I49"/>
    <mergeCell ref="A50:I50"/>
    <mergeCell ref="A52:I52"/>
    <mergeCell ref="A54:I54"/>
    <mergeCell ref="A58:I58"/>
    <mergeCell ref="A44:I44"/>
    <mergeCell ref="A27:I27"/>
    <mergeCell ref="A28:I28"/>
    <mergeCell ref="A30:I30"/>
    <mergeCell ref="A31:I31"/>
    <mergeCell ref="A33:I33"/>
    <mergeCell ref="A34:I34"/>
    <mergeCell ref="A35:I35"/>
    <mergeCell ref="A43:I43"/>
    <mergeCell ref="A41:I41"/>
    <mergeCell ref="A23:I23"/>
    <mergeCell ref="A16:G16"/>
    <mergeCell ref="A25:I25"/>
    <mergeCell ref="A37:I37"/>
    <mergeCell ref="A39:I39"/>
    <mergeCell ref="A17:G17"/>
    <mergeCell ref="A18:G18"/>
    <mergeCell ref="A19:I19"/>
    <mergeCell ref="A21:I21"/>
    <mergeCell ref="A22:I22"/>
    <mergeCell ref="B9:G9"/>
    <mergeCell ref="B10:G10"/>
    <mergeCell ref="B11:G11"/>
    <mergeCell ref="B12:G12"/>
    <mergeCell ref="A14:G14"/>
    <mergeCell ref="B4:G4"/>
    <mergeCell ref="B5:G5"/>
    <mergeCell ref="B6:G6"/>
    <mergeCell ref="B7:G7"/>
    <mergeCell ref="B8:G8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7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5.5703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</cols>
  <sheetData>
    <row r="1" spans="1:10" ht="33.75" customHeight="1" x14ac:dyDescent="0.2">
      <c r="A1" s="58" t="s">
        <v>33</v>
      </c>
      <c r="B1" s="369" t="s">
        <v>619</v>
      </c>
      <c r="C1" s="370"/>
      <c r="D1" s="370"/>
      <c r="E1" s="370"/>
      <c r="F1" s="370"/>
      <c r="G1" s="370"/>
      <c r="H1" s="370"/>
      <c r="I1" s="370"/>
      <c r="J1" s="371"/>
    </row>
    <row r="2" spans="1:10" ht="23.25" customHeight="1" x14ac:dyDescent="0.2">
      <c r="A2" s="2"/>
      <c r="B2" s="66" t="s">
        <v>283</v>
      </c>
      <c r="C2" s="67"/>
      <c r="D2" s="382" t="s">
        <v>39</v>
      </c>
      <c r="E2" s="383"/>
      <c r="F2" s="383"/>
      <c r="G2" s="383"/>
      <c r="H2" s="383"/>
      <c r="I2" s="383"/>
      <c r="J2" s="384"/>
    </row>
    <row r="3" spans="1:10" ht="23.25" customHeight="1" x14ac:dyDescent="0.2">
      <c r="A3" s="2"/>
      <c r="B3" s="68" t="s">
        <v>38</v>
      </c>
      <c r="C3" s="69"/>
      <c r="D3" s="385" t="s">
        <v>36</v>
      </c>
      <c r="E3" s="386"/>
      <c r="F3" s="386"/>
      <c r="G3" s="386"/>
      <c r="H3" s="386"/>
      <c r="I3" s="386"/>
      <c r="J3" s="387"/>
    </row>
    <row r="4" spans="1:10" ht="23.25" hidden="1" customHeight="1" x14ac:dyDescent="0.2">
      <c r="A4" s="2"/>
      <c r="B4" s="70" t="s">
        <v>37</v>
      </c>
      <c r="C4" s="71"/>
      <c r="D4" s="72"/>
      <c r="E4" s="72"/>
      <c r="F4" s="73"/>
      <c r="G4" s="73"/>
      <c r="H4" s="73"/>
      <c r="I4" s="73"/>
      <c r="J4" s="74"/>
    </row>
    <row r="5" spans="1:10" ht="24" customHeight="1" x14ac:dyDescent="0.2">
      <c r="A5" s="2"/>
      <c r="B5" s="36" t="s">
        <v>20</v>
      </c>
      <c r="D5" s="75"/>
      <c r="E5" s="19"/>
      <c r="F5" s="19"/>
      <c r="G5" s="19"/>
      <c r="H5" s="21" t="s">
        <v>30</v>
      </c>
      <c r="I5" s="75"/>
      <c r="J5" s="8"/>
    </row>
    <row r="6" spans="1:10" ht="15.75" customHeight="1" x14ac:dyDescent="0.2">
      <c r="A6" s="2"/>
      <c r="B6" s="31"/>
      <c r="C6" s="19"/>
      <c r="D6" s="75"/>
      <c r="E6" s="19"/>
      <c r="F6" s="19"/>
      <c r="G6" s="19"/>
      <c r="H6" s="21" t="s">
        <v>31</v>
      </c>
      <c r="I6" s="75"/>
      <c r="J6" s="8"/>
    </row>
    <row r="7" spans="1:10" ht="15.75" customHeight="1" x14ac:dyDescent="0.2">
      <c r="A7" s="2"/>
      <c r="B7" s="32"/>
      <c r="C7" s="76"/>
      <c r="D7" s="65"/>
      <c r="E7" s="26"/>
      <c r="F7" s="26"/>
      <c r="G7" s="26"/>
      <c r="H7" s="27"/>
      <c r="I7" s="26"/>
      <c r="J7" s="39"/>
    </row>
    <row r="8" spans="1:10" ht="24" hidden="1" customHeight="1" x14ac:dyDescent="0.2">
      <c r="A8" s="2"/>
      <c r="B8" s="36" t="s">
        <v>18</v>
      </c>
      <c r="D8" s="25"/>
      <c r="H8" s="21" t="s">
        <v>30</v>
      </c>
      <c r="I8" s="25"/>
      <c r="J8" s="8"/>
    </row>
    <row r="9" spans="1:10" ht="15.75" hidden="1" customHeight="1" x14ac:dyDescent="0.2">
      <c r="A9" s="2"/>
      <c r="B9" s="2"/>
      <c r="D9" s="25"/>
      <c r="H9" s="21" t="s">
        <v>31</v>
      </c>
      <c r="I9" s="25"/>
      <c r="J9" s="8"/>
    </row>
    <row r="10" spans="1:10" ht="15.75" hidden="1" customHeight="1" x14ac:dyDescent="0.2">
      <c r="A10" s="2"/>
      <c r="B10" s="40"/>
      <c r="C10" s="20"/>
      <c r="D10" s="35"/>
      <c r="E10" s="27"/>
      <c r="F10" s="27"/>
      <c r="G10" s="14"/>
      <c r="H10" s="14"/>
      <c r="I10" s="41"/>
      <c r="J10" s="39"/>
    </row>
    <row r="11" spans="1:10" ht="24" customHeight="1" x14ac:dyDescent="0.2">
      <c r="A11" s="2"/>
      <c r="B11" s="36" t="s">
        <v>17</v>
      </c>
      <c r="D11" s="390"/>
      <c r="E11" s="390"/>
      <c r="F11" s="390"/>
      <c r="G11" s="390"/>
      <c r="H11" s="21" t="s">
        <v>30</v>
      </c>
      <c r="I11" s="77"/>
      <c r="J11" s="8"/>
    </row>
    <row r="12" spans="1:10" ht="15.75" customHeight="1" x14ac:dyDescent="0.2">
      <c r="A12" s="2"/>
      <c r="B12" s="31"/>
      <c r="C12" s="19"/>
      <c r="D12" s="380"/>
      <c r="E12" s="380"/>
      <c r="F12" s="380"/>
      <c r="G12" s="380"/>
      <c r="H12" s="21" t="s">
        <v>31</v>
      </c>
      <c r="I12" s="77"/>
      <c r="J12" s="8"/>
    </row>
    <row r="13" spans="1:10" ht="15.75" customHeight="1" x14ac:dyDescent="0.2">
      <c r="A13" s="2"/>
      <c r="B13" s="32"/>
      <c r="C13" s="78"/>
      <c r="D13" s="381"/>
      <c r="E13" s="381"/>
      <c r="F13" s="381"/>
      <c r="G13" s="381"/>
      <c r="H13" s="22"/>
      <c r="I13" s="26"/>
      <c r="J13" s="39"/>
    </row>
    <row r="14" spans="1:10" ht="24" hidden="1" customHeight="1" x14ac:dyDescent="0.2">
      <c r="A14" s="2"/>
      <c r="B14" s="51" t="s">
        <v>19</v>
      </c>
      <c r="C14" s="52"/>
      <c r="D14" s="53"/>
      <c r="E14" s="54"/>
      <c r="F14" s="54"/>
      <c r="G14" s="54"/>
      <c r="H14" s="55"/>
      <c r="I14" s="54"/>
      <c r="J14" s="56"/>
    </row>
    <row r="15" spans="1:10" ht="32.25" customHeight="1" x14ac:dyDescent="0.2">
      <c r="A15" s="2"/>
      <c r="B15" s="40" t="s">
        <v>28</v>
      </c>
      <c r="C15" s="57"/>
      <c r="D15" s="14"/>
      <c r="E15" s="389"/>
      <c r="F15" s="389"/>
      <c r="G15" s="378"/>
      <c r="H15" s="378"/>
      <c r="I15" s="378" t="s">
        <v>27</v>
      </c>
      <c r="J15" s="379"/>
    </row>
    <row r="16" spans="1:10" ht="23.25" customHeight="1" x14ac:dyDescent="0.2">
      <c r="A16" s="126" t="s">
        <v>22</v>
      </c>
      <c r="B16" s="127" t="s">
        <v>22</v>
      </c>
      <c r="C16" s="44"/>
      <c r="D16" s="45"/>
      <c r="E16" s="363"/>
      <c r="F16" s="364"/>
      <c r="G16" s="363"/>
      <c r="H16" s="364"/>
      <c r="I16" s="363">
        <f>SUMIF(F45:F64,A16,I45:I64)+SUMIF(F45:F64,"PSU",I45:I64)</f>
        <v>0</v>
      </c>
      <c r="J16" s="375"/>
    </row>
    <row r="17" spans="1:10" ht="23.25" customHeight="1" x14ac:dyDescent="0.2">
      <c r="A17" s="126" t="s">
        <v>23</v>
      </c>
      <c r="B17" s="127" t="s">
        <v>23</v>
      </c>
      <c r="C17" s="44"/>
      <c r="D17" s="45"/>
      <c r="E17" s="363"/>
      <c r="F17" s="364"/>
      <c r="G17" s="363"/>
      <c r="H17" s="364"/>
      <c r="I17" s="363">
        <f>SUMIF(F45:F64,A17,I45:I64)</f>
        <v>0</v>
      </c>
      <c r="J17" s="375"/>
    </row>
    <row r="18" spans="1:10" ht="23.25" customHeight="1" x14ac:dyDescent="0.2">
      <c r="A18" s="126" t="s">
        <v>24</v>
      </c>
      <c r="B18" s="127" t="s">
        <v>589</v>
      </c>
      <c r="C18" s="44"/>
      <c r="D18" s="45"/>
      <c r="E18" s="363"/>
      <c r="F18" s="364"/>
      <c r="G18" s="363"/>
      <c r="H18" s="364"/>
      <c r="I18" s="363">
        <f>SUM(I65:J68)</f>
        <v>0</v>
      </c>
      <c r="J18" s="375"/>
    </row>
    <row r="19" spans="1:10" ht="23.25" customHeight="1" x14ac:dyDescent="0.2">
      <c r="A19" s="126" t="s">
        <v>81</v>
      </c>
      <c r="B19" s="127" t="s">
        <v>541</v>
      </c>
      <c r="C19" s="44"/>
      <c r="D19" s="45"/>
      <c r="E19" s="363"/>
      <c r="F19" s="364"/>
      <c r="G19" s="363"/>
      <c r="H19" s="364"/>
      <c r="I19" s="363">
        <f>I69</f>
        <v>0</v>
      </c>
      <c r="J19" s="375"/>
    </row>
    <row r="20" spans="1:10" ht="23.25" customHeight="1" x14ac:dyDescent="0.2">
      <c r="A20" s="2"/>
      <c r="B20" s="59" t="s">
        <v>27</v>
      </c>
      <c r="C20" s="60"/>
      <c r="D20" s="61"/>
      <c r="E20" s="376"/>
      <c r="F20" s="377"/>
      <c r="G20" s="376"/>
      <c r="H20" s="377"/>
      <c r="I20" s="376">
        <f>SUM(I16:J19)</f>
        <v>0</v>
      </c>
      <c r="J20" s="388"/>
    </row>
    <row r="21" spans="1:10" ht="33" customHeight="1" x14ac:dyDescent="0.2">
      <c r="A21" s="2"/>
      <c r="B21" s="50" t="s">
        <v>29</v>
      </c>
      <c r="C21" s="44"/>
      <c r="D21" s="45"/>
      <c r="E21" s="49"/>
      <c r="F21" s="47"/>
      <c r="G21" s="38"/>
      <c r="H21" s="38"/>
      <c r="I21" s="38"/>
      <c r="J21" s="48"/>
    </row>
    <row r="22" spans="1:10" ht="23.25" customHeight="1" x14ac:dyDescent="0.2">
      <c r="A22" s="2"/>
      <c r="B22" s="43" t="s">
        <v>10</v>
      </c>
      <c r="C22" s="44"/>
      <c r="D22" s="45"/>
      <c r="E22" s="46">
        <v>15</v>
      </c>
      <c r="F22" s="47" t="s">
        <v>0</v>
      </c>
      <c r="G22" s="361">
        <v>0</v>
      </c>
      <c r="H22" s="362"/>
      <c r="I22" s="362"/>
      <c r="J22" s="48" t="str">
        <f t="shared" ref="J22:J26" si="0">Mena</f>
        <v>CZK</v>
      </c>
    </row>
    <row r="23" spans="1:10" ht="23.25" hidden="1" customHeight="1" x14ac:dyDescent="0.2">
      <c r="A23" s="2"/>
      <c r="B23" s="43" t="s">
        <v>11</v>
      </c>
      <c r="C23" s="44"/>
      <c r="D23" s="45"/>
      <c r="E23" s="46">
        <f>SazbaDPH1</f>
        <v>15</v>
      </c>
      <c r="F23" s="47" t="s">
        <v>0</v>
      </c>
      <c r="G23" s="359">
        <f>I22*E22/100</f>
        <v>0</v>
      </c>
      <c r="H23" s="360"/>
      <c r="I23" s="360"/>
      <c r="J23" s="48" t="str">
        <f t="shared" si="0"/>
        <v>CZK</v>
      </c>
    </row>
    <row r="24" spans="1:10" ht="23.25" customHeight="1" x14ac:dyDescent="0.2">
      <c r="A24" s="2"/>
      <c r="B24" s="43" t="s">
        <v>12</v>
      </c>
      <c r="C24" s="44"/>
      <c r="D24" s="45"/>
      <c r="E24" s="46">
        <v>21</v>
      </c>
      <c r="F24" s="47" t="s">
        <v>0</v>
      </c>
      <c r="G24" s="361">
        <f>I20</f>
        <v>0</v>
      </c>
      <c r="H24" s="362"/>
      <c r="I24" s="362"/>
      <c r="J24" s="48" t="str">
        <f t="shared" si="0"/>
        <v>CZK</v>
      </c>
    </row>
    <row r="25" spans="1:10" ht="23.25" customHeight="1" thickBot="1" x14ac:dyDescent="0.25">
      <c r="A25" s="2"/>
      <c r="B25" s="37" t="s">
        <v>13</v>
      </c>
      <c r="C25" s="16"/>
      <c r="D25" s="14"/>
      <c r="E25" s="33">
        <f>SazbaDPH2</f>
        <v>21</v>
      </c>
      <c r="F25" s="34" t="s">
        <v>0</v>
      </c>
      <c r="G25" s="372">
        <f>I20*0.21</f>
        <v>0</v>
      </c>
      <c r="H25" s="373"/>
      <c r="I25" s="373"/>
      <c r="J25" s="42" t="str">
        <f t="shared" si="0"/>
        <v>CZK</v>
      </c>
    </row>
    <row r="26" spans="1:10" ht="27.75" customHeight="1" thickBot="1" x14ac:dyDescent="0.25">
      <c r="A26" s="2"/>
      <c r="B26" s="100" t="s">
        <v>21</v>
      </c>
      <c r="C26" s="101"/>
      <c r="D26" s="101"/>
      <c r="E26" s="102"/>
      <c r="F26" s="103"/>
      <c r="G26" s="374">
        <f>ZakladDPHZakl+DPHZakl</f>
        <v>0</v>
      </c>
      <c r="H26" s="374"/>
      <c r="I26" s="374"/>
      <c r="J26" s="104" t="str">
        <f t="shared" si="0"/>
        <v>CZK</v>
      </c>
    </row>
    <row r="27" spans="1:10" ht="27.75" hidden="1" customHeight="1" thickBot="1" x14ac:dyDescent="0.25">
      <c r="A27" s="2"/>
      <c r="B27" s="100" t="s">
        <v>32</v>
      </c>
      <c r="C27" s="105"/>
      <c r="D27" s="105"/>
      <c r="E27" s="105"/>
      <c r="F27" s="105"/>
      <c r="G27" s="374" t="e">
        <f>ZakladDPHSni+DPHSni+ZakladDPHZakl+DPHZakl+Zaokrouhleni</f>
        <v>#REF!</v>
      </c>
      <c r="H27" s="374"/>
      <c r="I27" s="374"/>
      <c r="J27" s="106" t="s">
        <v>42</v>
      </c>
    </row>
    <row r="28" spans="1:10" ht="12.75" customHeight="1" x14ac:dyDescent="0.2">
      <c r="A28" s="2"/>
      <c r="B28" s="2"/>
      <c r="J28" s="9"/>
    </row>
    <row r="29" spans="1:10" ht="30" customHeight="1" x14ac:dyDescent="0.2">
      <c r="A29" s="2"/>
      <c r="B29" s="2"/>
      <c r="J29" s="9"/>
    </row>
    <row r="30" spans="1:10" ht="18.75" customHeight="1" x14ac:dyDescent="0.2">
      <c r="A30" s="2"/>
      <c r="B30" s="17"/>
      <c r="C30" s="15" t="s">
        <v>9</v>
      </c>
      <c r="D30" s="29"/>
      <c r="E30" s="29"/>
      <c r="F30" s="15" t="s">
        <v>8</v>
      </c>
      <c r="G30" s="29"/>
      <c r="H30" s="30"/>
      <c r="I30" s="29"/>
      <c r="J30" s="9"/>
    </row>
    <row r="31" spans="1:10" ht="47.25" customHeight="1" x14ac:dyDescent="0.2">
      <c r="A31" s="2"/>
      <c r="B31" s="2"/>
      <c r="J31" s="9"/>
    </row>
    <row r="32" spans="1:10" s="24" customFormat="1" ht="18.75" customHeight="1" x14ac:dyDescent="0.2">
      <c r="A32" s="23"/>
      <c r="B32" s="23"/>
      <c r="D32" s="18"/>
      <c r="E32" s="18"/>
      <c r="G32" s="18"/>
      <c r="H32" s="18"/>
      <c r="I32" s="18"/>
      <c r="J32" s="28"/>
    </row>
    <row r="33" spans="1:15" ht="12.75" customHeight="1" x14ac:dyDescent="0.2">
      <c r="A33" s="2"/>
      <c r="B33" s="2"/>
      <c r="D33" s="391" t="s">
        <v>2</v>
      </c>
      <c r="E33" s="391"/>
      <c r="H33" s="10" t="s">
        <v>3</v>
      </c>
      <c r="J33" s="9"/>
    </row>
    <row r="34" spans="1:15" ht="13.5" customHeight="1" thickBot="1" x14ac:dyDescent="0.25">
      <c r="A34" s="11"/>
      <c r="B34" s="11"/>
      <c r="C34" s="12"/>
      <c r="D34" s="12"/>
      <c r="E34" s="12"/>
      <c r="F34" s="12"/>
      <c r="G34" s="12"/>
      <c r="H34" s="12"/>
      <c r="I34" s="12"/>
      <c r="J34" s="13"/>
    </row>
    <row r="35" spans="1:15" ht="27" hidden="1" customHeight="1" thickBot="1" x14ac:dyDescent="0.3">
      <c r="B35" s="62" t="s">
        <v>14</v>
      </c>
      <c r="C35" s="1"/>
      <c r="D35" s="1"/>
      <c r="E35" s="1"/>
      <c r="F35" s="89"/>
      <c r="G35" s="89"/>
      <c r="H35" s="89"/>
      <c r="I35" s="89"/>
      <c r="J35" s="1"/>
    </row>
    <row r="36" spans="1:15" ht="25.5" hidden="1" customHeight="1" x14ac:dyDescent="0.2">
      <c r="A36" s="81" t="s">
        <v>34</v>
      </c>
      <c r="B36" s="83" t="s">
        <v>15</v>
      </c>
      <c r="C36" s="84" t="s">
        <v>4</v>
      </c>
      <c r="D36" s="85"/>
      <c r="E36" s="85"/>
      <c r="F36" s="90" t="str">
        <f>B22</f>
        <v>Základ pro sníženou DPH</v>
      </c>
      <c r="G36" s="90" t="str">
        <f>B24</f>
        <v>Základ pro základní DPH</v>
      </c>
      <c r="H36" s="91" t="s">
        <v>16</v>
      </c>
      <c r="I36" s="92" t="s">
        <v>1</v>
      </c>
      <c r="J36" s="86" t="s">
        <v>0</v>
      </c>
    </row>
    <row r="37" spans="1:15" ht="25.5" hidden="1" customHeight="1" x14ac:dyDescent="0.2">
      <c r="A37" s="81">
        <v>1</v>
      </c>
      <c r="B37" s="87" t="s">
        <v>40</v>
      </c>
      <c r="C37" s="365" t="s">
        <v>39</v>
      </c>
      <c r="D37" s="366"/>
      <c r="E37" s="366"/>
      <c r="F37" s="93" t="e">
        <f>ASŘ!#REF!</f>
        <v>#REF!</v>
      </c>
      <c r="G37" s="94" t="e">
        <f>ASŘ!#REF!</f>
        <v>#REF!</v>
      </c>
      <c r="H37" s="95"/>
      <c r="I37" s="96" t="e">
        <f>F37+G37+H37</f>
        <v>#REF!</v>
      </c>
      <c r="J37" s="88" t="e">
        <f>IF(_xlfn.SINGLE(CenaCelkemVypocet)=0,"",I37/_xlfn.SINGLE(CenaCelkemVypocet)*100)</f>
        <v>#REF!</v>
      </c>
    </row>
    <row r="38" spans="1:15" ht="25.5" hidden="1" customHeight="1" x14ac:dyDescent="0.2">
      <c r="A38" s="81"/>
      <c r="B38" s="367" t="s">
        <v>41</v>
      </c>
      <c r="C38" s="368"/>
      <c r="D38" s="368"/>
      <c r="E38" s="368"/>
      <c r="F38" s="97" t="e">
        <f>SUMIF(A37:A37,"=1",F37:F37)</f>
        <v>#REF!</v>
      </c>
      <c r="G38" s="98" t="e">
        <f>SUMIF(A37:A37,"=1",G37:G37)</f>
        <v>#REF!</v>
      </c>
      <c r="H38" s="98">
        <f>SUMIF(A37:A37,"=1",H37:H37)</f>
        <v>0</v>
      </c>
      <c r="I38" s="99" t="e">
        <f>SUMIF(A37:A37,"=1",I37:I37)</f>
        <v>#REF!</v>
      </c>
      <c r="J38" s="82" t="e">
        <f>SUMIF(A37:A37,"=1",J37:J37)</f>
        <v>#REF!</v>
      </c>
    </row>
    <row r="39" spans="1:15" x14ac:dyDescent="0.2">
      <c r="O39" s="160"/>
    </row>
    <row r="42" spans="1:15" ht="15.75" x14ac:dyDescent="0.25">
      <c r="B42" s="107" t="s">
        <v>43</v>
      </c>
    </row>
    <row r="44" spans="1:15" ht="25.5" customHeight="1" x14ac:dyDescent="0.2">
      <c r="A44" s="108"/>
      <c r="B44" s="112" t="s">
        <v>15</v>
      </c>
      <c r="C44" s="112" t="s">
        <v>4</v>
      </c>
      <c r="D44" s="113"/>
      <c r="E44" s="113"/>
      <c r="F44" s="116" t="s">
        <v>44</v>
      </c>
      <c r="G44" s="116"/>
      <c r="H44" s="116"/>
      <c r="I44" s="355" t="s">
        <v>27</v>
      </c>
      <c r="J44" s="355"/>
    </row>
    <row r="45" spans="1:15" ht="25.5" customHeight="1" x14ac:dyDescent="0.2">
      <c r="A45" s="109"/>
      <c r="B45" s="117" t="s">
        <v>45</v>
      </c>
      <c r="C45" s="357" t="s">
        <v>46</v>
      </c>
      <c r="D45" s="358"/>
      <c r="E45" s="358"/>
      <c r="F45" s="119" t="s">
        <v>22</v>
      </c>
      <c r="G45" s="120"/>
      <c r="H45" s="120"/>
      <c r="I45" s="356">
        <f>ASŘ!G8</f>
        <v>0</v>
      </c>
      <c r="J45" s="356"/>
    </row>
    <row r="46" spans="1:15" ht="25.5" customHeight="1" x14ac:dyDescent="0.2">
      <c r="A46" s="109"/>
      <c r="B46" s="111" t="s">
        <v>47</v>
      </c>
      <c r="C46" s="346" t="s">
        <v>48</v>
      </c>
      <c r="D46" s="347"/>
      <c r="E46" s="347"/>
      <c r="F46" s="121" t="s">
        <v>22</v>
      </c>
      <c r="G46" s="122"/>
      <c r="H46" s="122"/>
      <c r="I46" s="354">
        <f>ASŘ!G23</f>
        <v>0</v>
      </c>
      <c r="J46" s="354"/>
    </row>
    <row r="47" spans="1:15" ht="25.5" customHeight="1" x14ac:dyDescent="0.2">
      <c r="A47" s="109"/>
      <c r="B47" s="111" t="s">
        <v>49</v>
      </c>
      <c r="C47" s="346" t="s">
        <v>50</v>
      </c>
      <c r="D47" s="347"/>
      <c r="E47" s="347"/>
      <c r="F47" s="121" t="s">
        <v>22</v>
      </c>
      <c r="G47" s="122"/>
      <c r="H47" s="122"/>
      <c r="I47" s="354">
        <f>ASŘ!G27</f>
        <v>0</v>
      </c>
      <c r="J47" s="354"/>
    </row>
    <row r="48" spans="1:15" ht="25.5" customHeight="1" x14ac:dyDescent="0.2">
      <c r="A48" s="109"/>
      <c r="B48" s="111" t="s">
        <v>51</v>
      </c>
      <c r="C48" s="346" t="s">
        <v>52</v>
      </c>
      <c r="D48" s="347"/>
      <c r="E48" s="347"/>
      <c r="F48" s="121" t="s">
        <v>22</v>
      </c>
      <c r="G48" s="122"/>
      <c r="H48" s="122"/>
      <c r="I48" s="354">
        <f>ASŘ!G37</f>
        <v>0</v>
      </c>
      <c r="J48" s="354"/>
    </row>
    <row r="49" spans="1:10" ht="25.5" customHeight="1" x14ac:dyDescent="0.2">
      <c r="A49" s="109"/>
      <c r="B49" s="111" t="s">
        <v>53</v>
      </c>
      <c r="C49" s="346" t="s">
        <v>54</v>
      </c>
      <c r="D49" s="347"/>
      <c r="E49" s="347"/>
      <c r="F49" s="121" t="s">
        <v>22</v>
      </c>
      <c r="G49" s="122"/>
      <c r="H49" s="122"/>
      <c r="I49" s="354">
        <f>ASŘ!G43</f>
        <v>0</v>
      </c>
      <c r="J49" s="354"/>
    </row>
    <row r="50" spans="1:10" ht="25.5" customHeight="1" x14ac:dyDescent="0.2">
      <c r="A50" s="109"/>
      <c r="B50" s="111" t="s">
        <v>379</v>
      </c>
      <c r="C50" s="346" t="s">
        <v>467</v>
      </c>
      <c r="D50" s="347"/>
      <c r="E50" s="347"/>
      <c r="F50" s="121" t="s">
        <v>22</v>
      </c>
      <c r="G50" s="122"/>
      <c r="H50" s="122"/>
      <c r="I50" s="354">
        <f>ASŘ!G67</f>
        <v>0</v>
      </c>
      <c r="J50" s="354"/>
    </row>
    <row r="51" spans="1:10" ht="25.5" customHeight="1" x14ac:dyDescent="0.2">
      <c r="A51" s="109"/>
      <c r="B51" s="111" t="s">
        <v>55</v>
      </c>
      <c r="C51" s="346" t="s">
        <v>56</v>
      </c>
      <c r="D51" s="347"/>
      <c r="E51" s="347"/>
      <c r="F51" s="121" t="s">
        <v>22</v>
      </c>
      <c r="G51" s="122"/>
      <c r="H51" s="122"/>
      <c r="I51" s="354">
        <f>ASŘ!G70</f>
        <v>0</v>
      </c>
      <c r="J51" s="354"/>
    </row>
    <row r="52" spans="1:10" ht="25.5" customHeight="1" x14ac:dyDescent="0.2">
      <c r="A52" s="109"/>
      <c r="B52" s="111" t="s">
        <v>57</v>
      </c>
      <c r="C52" s="346" t="s">
        <v>58</v>
      </c>
      <c r="D52" s="347"/>
      <c r="E52" s="347"/>
      <c r="F52" s="121" t="s">
        <v>22</v>
      </c>
      <c r="G52" s="122"/>
      <c r="H52" s="122"/>
      <c r="I52" s="354">
        <f>ASŘ!G81</f>
        <v>0</v>
      </c>
      <c r="J52" s="354"/>
    </row>
    <row r="53" spans="1:10" ht="25.5" customHeight="1" x14ac:dyDescent="0.2">
      <c r="A53" s="109"/>
      <c r="B53" s="111" t="s">
        <v>59</v>
      </c>
      <c r="C53" s="346" t="s">
        <v>60</v>
      </c>
      <c r="D53" s="347"/>
      <c r="E53" s="347"/>
      <c r="F53" s="121" t="s">
        <v>22</v>
      </c>
      <c r="G53" s="122"/>
      <c r="H53" s="122"/>
      <c r="I53" s="354">
        <f>ASŘ!G88</f>
        <v>0</v>
      </c>
      <c r="J53" s="354"/>
    </row>
    <row r="54" spans="1:10" ht="25.5" customHeight="1" x14ac:dyDescent="0.2">
      <c r="A54" s="109"/>
      <c r="B54" s="111" t="s">
        <v>61</v>
      </c>
      <c r="C54" s="346" t="s">
        <v>62</v>
      </c>
      <c r="D54" s="347"/>
      <c r="E54" s="347"/>
      <c r="F54" s="121" t="s">
        <v>23</v>
      </c>
      <c r="G54" s="122"/>
      <c r="H54" s="122"/>
      <c r="I54" s="354">
        <f>ASŘ!G90</f>
        <v>0</v>
      </c>
      <c r="J54" s="354"/>
    </row>
    <row r="55" spans="1:10" ht="25.5" customHeight="1" x14ac:dyDescent="0.2">
      <c r="A55" s="109"/>
      <c r="B55" s="111" t="s">
        <v>63</v>
      </c>
      <c r="C55" s="346" t="s">
        <v>64</v>
      </c>
      <c r="D55" s="347"/>
      <c r="E55" s="347"/>
      <c r="F55" s="121" t="s">
        <v>23</v>
      </c>
      <c r="G55" s="122"/>
      <c r="H55" s="122"/>
      <c r="I55" s="354">
        <f>ASŘ!G95</f>
        <v>0</v>
      </c>
      <c r="J55" s="354"/>
    </row>
    <row r="56" spans="1:10" ht="25.5" customHeight="1" x14ac:dyDescent="0.2">
      <c r="A56" s="109"/>
      <c r="B56" s="111" t="s">
        <v>65</v>
      </c>
      <c r="C56" s="346" t="s">
        <v>66</v>
      </c>
      <c r="D56" s="347"/>
      <c r="E56" s="347"/>
      <c r="F56" s="121" t="s">
        <v>23</v>
      </c>
      <c r="G56" s="122"/>
      <c r="H56" s="122"/>
      <c r="I56" s="354">
        <f>ASŘ!G103</f>
        <v>0</v>
      </c>
      <c r="J56" s="354"/>
    </row>
    <row r="57" spans="1:10" ht="25.5" customHeight="1" x14ac:dyDescent="0.2">
      <c r="A57" s="109"/>
      <c r="B57" s="111" t="s">
        <v>532</v>
      </c>
      <c r="C57" s="346" t="s">
        <v>533</v>
      </c>
      <c r="D57" s="347"/>
      <c r="E57" s="347"/>
      <c r="F57" s="121" t="s">
        <v>23</v>
      </c>
      <c r="G57" s="122"/>
      <c r="H57" s="122"/>
      <c r="I57" s="354">
        <f>ASŘ!G101</f>
        <v>0</v>
      </c>
      <c r="J57" s="354"/>
    </row>
    <row r="58" spans="1:10" ht="25.5" customHeight="1" x14ac:dyDescent="0.2">
      <c r="A58" s="109"/>
      <c r="B58" s="111" t="s">
        <v>67</v>
      </c>
      <c r="C58" s="346" t="s">
        <v>68</v>
      </c>
      <c r="D58" s="347"/>
      <c r="E58" s="347"/>
      <c r="F58" s="121" t="s">
        <v>23</v>
      </c>
      <c r="G58" s="122"/>
      <c r="H58" s="122"/>
      <c r="I58" s="344">
        <f>ASŘ!G106</f>
        <v>0</v>
      </c>
      <c r="J58" s="345"/>
    </row>
    <row r="59" spans="1:10" ht="25.5" customHeight="1" x14ac:dyDescent="0.2">
      <c r="A59" s="109"/>
      <c r="B59" s="111" t="s">
        <v>69</v>
      </c>
      <c r="C59" s="346" t="s">
        <v>70</v>
      </c>
      <c r="D59" s="347"/>
      <c r="E59" s="347"/>
      <c r="F59" s="121" t="s">
        <v>23</v>
      </c>
      <c r="G59" s="122"/>
      <c r="H59" s="122"/>
      <c r="I59" s="344">
        <f>ASŘ!G169</f>
        <v>0</v>
      </c>
      <c r="J59" s="345"/>
    </row>
    <row r="60" spans="1:10" ht="25.5" customHeight="1" x14ac:dyDescent="0.2">
      <c r="A60" s="109"/>
      <c r="B60" s="111" t="s">
        <v>71</v>
      </c>
      <c r="C60" s="346" t="s">
        <v>72</v>
      </c>
      <c r="D60" s="347"/>
      <c r="E60" s="347"/>
      <c r="F60" s="121" t="s">
        <v>23</v>
      </c>
      <c r="G60" s="122"/>
      <c r="H60" s="122"/>
      <c r="I60" s="344">
        <f>ASŘ!G183</f>
        <v>0</v>
      </c>
      <c r="J60" s="345"/>
    </row>
    <row r="61" spans="1:10" ht="25.5" customHeight="1" x14ac:dyDescent="0.2">
      <c r="A61" s="109"/>
      <c r="B61" s="111" t="s">
        <v>73</v>
      </c>
      <c r="C61" s="346" t="s">
        <v>74</v>
      </c>
      <c r="D61" s="347"/>
      <c r="E61" s="347"/>
      <c r="F61" s="121" t="s">
        <v>23</v>
      </c>
      <c r="G61" s="122"/>
      <c r="H61" s="122"/>
      <c r="I61" s="344">
        <f>ASŘ!G187</f>
        <v>0</v>
      </c>
      <c r="J61" s="345"/>
    </row>
    <row r="62" spans="1:10" ht="25.5" customHeight="1" x14ac:dyDescent="0.2">
      <c r="A62" s="109"/>
      <c r="B62" s="111" t="s">
        <v>75</v>
      </c>
      <c r="C62" s="346" t="s">
        <v>76</v>
      </c>
      <c r="D62" s="347"/>
      <c r="E62" s="347"/>
      <c r="F62" s="121" t="s">
        <v>23</v>
      </c>
      <c r="G62" s="122"/>
      <c r="H62" s="122"/>
      <c r="I62" s="344">
        <f>ASŘ!G191</f>
        <v>0</v>
      </c>
      <c r="J62" s="345"/>
    </row>
    <row r="63" spans="1:10" ht="25.5" customHeight="1" x14ac:dyDescent="0.2">
      <c r="A63" s="109"/>
      <c r="B63" s="111" t="s">
        <v>77</v>
      </c>
      <c r="C63" s="346" t="s">
        <v>78</v>
      </c>
      <c r="D63" s="347"/>
      <c r="E63" s="347"/>
      <c r="F63" s="121" t="s">
        <v>23</v>
      </c>
      <c r="G63" s="122"/>
      <c r="H63" s="122"/>
      <c r="I63" s="344">
        <f>ASŘ!G202</f>
        <v>0</v>
      </c>
      <c r="J63" s="345"/>
    </row>
    <row r="64" spans="1:10" ht="25.5" customHeight="1" x14ac:dyDescent="0.2">
      <c r="A64" s="109"/>
      <c r="B64" s="111" t="s">
        <v>79</v>
      </c>
      <c r="C64" s="346" t="s">
        <v>80</v>
      </c>
      <c r="D64" s="347"/>
      <c r="E64" s="347"/>
      <c r="F64" s="121" t="s">
        <v>23</v>
      </c>
      <c r="G64" s="122"/>
      <c r="H64" s="122"/>
      <c r="I64" s="344">
        <f>ASŘ!G214</f>
        <v>0</v>
      </c>
      <c r="J64" s="345"/>
    </row>
    <row r="65" spans="1:10" ht="25.5" customHeight="1" x14ac:dyDescent="0.2">
      <c r="A65" s="109"/>
      <c r="B65" s="111" t="s">
        <v>535</v>
      </c>
      <c r="C65" s="346" t="s">
        <v>538</v>
      </c>
      <c r="D65" s="347"/>
      <c r="E65" s="347"/>
      <c r="F65" s="111" t="s">
        <v>535</v>
      </c>
      <c r="G65" s="122"/>
      <c r="H65" s="122"/>
      <c r="I65" s="344">
        <f>'ZTI,UT'!J70</f>
        <v>0</v>
      </c>
      <c r="J65" s="345"/>
    </row>
    <row r="66" spans="1:10" ht="25.5" customHeight="1" x14ac:dyDescent="0.2">
      <c r="A66" s="109"/>
      <c r="B66" s="111" t="s">
        <v>534</v>
      </c>
      <c r="C66" s="346" t="s">
        <v>594</v>
      </c>
      <c r="D66" s="347"/>
      <c r="E66" s="347"/>
      <c r="F66" s="111" t="s">
        <v>534</v>
      </c>
      <c r="G66" s="122"/>
      <c r="H66" s="122"/>
      <c r="I66" s="344">
        <f>VZT!F17</f>
        <v>0</v>
      </c>
      <c r="J66" s="345"/>
    </row>
    <row r="67" spans="1:10" ht="25.5" customHeight="1" x14ac:dyDescent="0.2">
      <c r="A67" s="109"/>
      <c r="B67" s="111" t="s">
        <v>536</v>
      </c>
      <c r="C67" s="346" t="s">
        <v>539</v>
      </c>
      <c r="D67" s="347"/>
      <c r="E67" s="347"/>
      <c r="F67" s="111" t="s">
        <v>536</v>
      </c>
      <c r="G67" s="122"/>
      <c r="H67" s="122"/>
      <c r="I67" s="344">
        <f>ELEKTRO!H34</f>
        <v>0</v>
      </c>
      <c r="J67" s="345"/>
    </row>
    <row r="68" spans="1:10" ht="25.5" customHeight="1" x14ac:dyDescent="0.2">
      <c r="A68" s="109"/>
      <c r="B68" s="111" t="s">
        <v>544</v>
      </c>
      <c r="C68" s="346" t="s">
        <v>553</v>
      </c>
      <c r="D68" s="347"/>
      <c r="E68" s="347"/>
      <c r="F68" s="111" t="s">
        <v>544</v>
      </c>
      <c r="G68" s="122"/>
      <c r="H68" s="122"/>
      <c r="I68" s="344">
        <f>SHZ!G14</f>
        <v>0</v>
      </c>
      <c r="J68" s="345"/>
    </row>
    <row r="69" spans="1:10" ht="25.5" customHeight="1" x14ac:dyDescent="0.2">
      <c r="A69" s="109"/>
      <c r="B69" s="118" t="s">
        <v>537</v>
      </c>
      <c r="C69" s="350" t="s">
        <v>540</v>
      </c>
      <c r="D69" s="351"/>
      <c r="E69" s="351"/>
      <c r="F69" s="118" t="s">
        <v>537</v>
      </c>
      <c r="G69" s="123"/>
      <c r="H69" s="123"/>
      <c r="I69" s="352">
        <f>'VN+ON'!G22</f>
        <v>0</v>
      </c>
      <c r="J69" s="353"/>
    </row>
    <row r="70" spans="1:10" ht="25.5" customHeight="1" x14ac:dyDescent="0.2">
      <c r="A70" s="110"/>
      <c r="B70" s="114" t="s">
        <v>1</v>
      </c>
      <c r="C70" s="114"/>
      <c r="D70" s="115"/>
      <c r="E70" s="115"/>
      <c r="F70" s="124"/>
      <c r="G70" s="125"/>
      <c r="H70" s="125"/>
      <c r="I70" s="348">
        <f>SUM(I45:I69)</f>
        <v>0</v>
      </c>
      <c r="J70" s="349"/>
    </row>
    <row r="71" spans="1:10" x14ac:dyDescent="0.2">
      <c r="F71" s="80"/>
      <c r="G71" s="80"/>
      <c r="H71" s="80"/>
      <c r="I71" s="80"/>
      <c r="J71" s="80"/>
    </row>
    <row r="72" spans="1:10" x14ac:dyDescent="0.2">
      <c r="F72" s="80"/>
      <c r="G72" s="80"/>
      <c r="H72" s="80"/>
      <c r="I72" s="80"/>
      <c r="J72" s="80"/>
    </row>
    <row r="73" spans="1:10" x14ac:dyDescent="0.2">
      <c r="F73" s="80"/>
      <c r="G73" s="80"/>
      <c r="H73" s="80"/>
      <c r="I73" s="80"/>
      <c r="J73" s="80"/>
    </row>
  </sheetData>
  <sheetProtection algorithmName="SHA-512" hashValue="tsc5//Mw6/YMfBKOOddv+3/vTlUe4gXFqucrDJhF7gPpEjSqpbOx8eVCF/gMpbnU3HjxPq4XhxnGQpXhZLm9Jw==" saltValue="PudbDP+Mz29lYMo2wIw5j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D3:J3"/>
    <mergeCell ref="C68:E68"/>
    <mergeCell ref="I68:J68"/>
    <mergeCell ref="I20:J20"/>
    <mergeCell ref="G19:H19"/>
    <mergeCell ref="I46:J46"/>
    <mergeCell ref="C46:E46"/>
    <mergeCell ref="G16:H16"/>
    <mergeCell ref="G17:H17"/>
    <mergeCell ref="G18:H18"/>
    <mergeCell ref="I17:J17"/>
    <mergeCell ref="I18:J18"/>
    <mergeCell ref="E18:F18"/>
    <mergeCell ref="E15:F15"/>
    <mergeCell ref="D11:G11"/>
    <mergeCell ref="D33:E33"/>
    <mergeCell ref="B1:J1"/>
    <mergeCell ref="G25:I25"/>
    <mergeCell ref="G27:I27"/>
    <mergeCell ref="G24:I24"/>
    <mergeCell ref="I16:J16"/>
    <mergeCell ref="I19:J19"/>
    <mergeCell ref="E20:F20"/>
    <mergeCell ref="G20:H20"/>
    <mergeCell ref="G26:I26"/>
    <mergeCell ref="G15:H15"/>
    <mergeCell ref="I15:J15"/>
    <mergeCell ref="E16:F16"/>
    <mergeCell ref="D12:G12"/>
    <mergeCell ref="D13:G13"/>
    <mergeCell ref="D2:J2"/>
    <mergeCell ref="E17:F17"/>
    <mergeCell ref="G23:I23"/>
    <mergeCell ref="G22:I22"/>
    <mergeCell ref="E19:F19"/>
    <mergeCell ref="C37:E37"/>
    <mergeCell ref="B38:E38"/>
    <mergeCell ref="I44:J44"/>
    <mergeCell ref="I45:J45"/>
    <mergeCell ref="C45:E45"/>
    <mergeCell ref="I47:J47"/>
    <mergeCell ref="C47:E47"/>
    <mergeCell ref="I48:J48"/>
    <mergeCell ref="C48:E48"/>
    <mergeCell ref="I49:J49"/>
    <mergeCell ref="C49:E49"/>
    <mergeCell ref="I51:J51"/>
    <mergeCell ref="C51:E51"/>
    <mergeCell ref="C50:E50"/>
    <mergeCell ref="I50:J50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64:J64"/>
    <mergeCell ref="C64:E64"/>
    <mergeCell ref="C57:E57"/>
    <mergeCell ref="I57:J57"/>
    <mergeCell ref="I63:J63"/>
    <mergeCell ref="C63:E63"/>
    <mergeCell ref="I60:J60"/>
    <mergeCell ref="C60:E60"/>
    <mergeCell ref="I61:J61"/>
    <mergeCell ref="C61:E61"/>
    <mergeCell ref="I62:J62"/>
    <mergeCell ref="C62:E62"/>
    <mergeCell ref="I58:J58"/>
    <mergeCell ref="C58:E58"/>
    <mergeCell ref="I59:J59"/>
    <mergeCell ref="C59:E59"/>
    <mergeCell ref="I70:J70"/>
    <mergeCell ref="C65:E65"/>
    <mergeCell ref="I65:J65"/>
    <mergeCell ref="C66:E66"/>
    <mergeCell ref="I66:J66"/>
    <mergeCell ref="C67:E67"/>
    <mergeCell ref="I67:J67"/>
    <mergeCell ref="C69:E69"/>
    <mergeCell ref="I69:J69"/>
  </mergeCells>
  <phoneticPr fontId="0" type="noConversion"/>
  <pageMargins left="0.39370078740157483" right="0.19685039370078741" top="0.59055118110236227" bottom="0.39370078740157483" header="0" footer="0.19685039370078741"/>
  <pageSetup paperSize="9" scale="97" fitToHeight="2" orientation="portrait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92" t="s">
        <v>5</v>
      </c>
      <c r="B1" s="392"/>
      <c r="C1" s="393"/>
      <c r="D1" s="392"/>
      <c r="E1" s="392"/>
      <c r="F1" s="392"/>
      <c r="G1" s="392"/>
    </row>
    <row r="2" spans="1:7" ht="24.95" customHeight="1" x14ac:dyDescent="0.2">
      <c r="A2" s="64" t="s">
        <v>35</v>
      </c>
      <c r="B2" s="63"/>
      <c r="C2" s="394"/>
      <c r="D2" s="394"/>
      <c r="E2" s="394"/>
      <c r="F2" s="394"/>
      <c r="G2" s="395"/>
    </row>
    <row r="3" spans="1:7" ht="24.95" hidden="1" customHeight="1" x14ac:dyDescent="0.2">
      <c r="A3" s="64" t="s">
        <v>6</v>
      </c>
      <c r="B3" s="63"/>
      <c r="C3" s="394"/>
      <c r="D3" s="394"/>
      <c r="E3" s="394"/>
      <c r="F3" s="394"/>
      <c r="G3" s="395"/>
    </row>
    <row r="4" spans="1:7" ht="24.95" hidden="1" customHeight="1" x14ac:dyDescent="0.2">
      <c r="A4" s="64" t="s">
        <v>7</v>
      </c>
      <c r="B4" s="63"/>
      <c r="C4" s="394"/>
      <c r="D4" s="394"/>
      <c r="E4" s="394"/>
      <c r="F4" s="394"/>
      <c r="G4" s="395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997"/>
  <sheetViews>
    <sheetView workbookViewId="0">
      <selection sqref="A1:G1"/>
    </sheetView>
  </sheetViews>
  <sheetFormatPr defaultColWidth="8.85546875" defaultRowHeight="12.75" outlineLevelRow="1" x14ac:dyDescent="0.2"/>
  <cols>
    <col min="1" max="1" width="4.140625" customWidth="1"/>
    <col min="2" max="2" width="14.42578125" style="79" customWidth="1"/>
    <col min="3" max="3" width="63.85546875" style="79" customWidth="1"/>
    <col min="4" max="4" width="5.5703125" customWidth="1"/>
    <col min="5" max="5" width="10.5703125" customWidth="1"/>
    <col min="6" max="6" width="9.85546875" customWidth="1"/>
    <col min="7" max="7" width="12.85546875" customWidth="1"/>
    <col min="9" max="17" width="0" hidden="1" customWidth="1"/>
    <col min="27" max="39" width="0" hidden="1" customWidth="1"/>
  </cols>
  <sheetData>
    <row r="1" spans="1:58" ht="15.75" x14ac:dyDescent="0.25">
      <c r="A1" s="396" t="s">
        <v>489</v>
      </c>
      <c r="B1" s="396"/>
      <c r="C1" s="397"/>
      <c r="D1" s="396"/>
      <c r="E1" s="396"/>
      <c r="F1" s="396"/>
      <c r="G1" s="396"/>
      <c r="AA1" t="s">
        <v>488</v>
      </c>
    </row>
    <row r="2" spans="1:58" x14ac:dyDescent="0.2">
      <c r="A2" s="242"/>
      <c r="B2" s="241" t="s">
        <v>283</v>
      </c>
      <c r="C2" s="398" t="s">
        <v>543</v>
      </c>
      <c r="D2" s="399"/>
      <c r="E2" s="399"/>
      <c r="F2" s="399"/>
      <c r="G2" s="400"/>
    </row>
    <row r="3" spans="1:58" x14ac:dyDescent="0.2">
      <c r="A3" s="242"/>
      <c r="B3" s="241" t="s">
        <v>284</v>
      </c>
      <c r="C3" s="398" t="s">
        <v>36</v>
      </c>
      <c r="D3" s="399"/>
      <c r="E3" s="399"/>
      <c r="F3" s="399"/>
      <c r="G3" s="400"/>
      <c r="AA3" s="79" t="s">
        <v>487</v>
      </c>
    </row>
    <row r="4" spans="1:58" x14ac:dyDescent="0.2">
      <c r="C4" s="240"/>
      <c r="D4" s="10"/>
    </row>
    <row r="6" spans="1:58" ht="25.5" x14ac:dyDescent="0.2">
      <c r="A6" s="236" t="s">
        <v>84</v>
      </c>
      <c r="B6" s="239" t="s">
        <v>85</v>
      </c>
      <c r="C6" s="238" t="s">
        <v>86</v>
      </c>
      <c r="D6" s="237" t="s">
        <v>87</v>
      </c>
      <c r="E6" s="236" t="s">
        <v>88</v>
      </c>
      <c r="F6" s="133" t="s">
        <v>89</v>
      </c>
      <c r="G6" s="133" t="s">
        <v>441</v>
      </c>
      <c r="H6" s="235" t="s">
        <v>94</v>
      </c>
      <c r="I6" s="3"/>
    </row>
    <row r="7" spans="1:58" x14ac:dyDescent="0.2">
      <c r="A7" s="132" t="s">
        <v>95</v>
      </c>
      <c r="B7" s="132" t="s">
        <v>81</v>
      </c>
      <c r="C7" s="157" t="s">
        <v>25</v>
      </c>
      <c r="D7" s="231"/>
      <c r="E7" s="141"/>
      <c r="F7" s="234"/>
      <c r="G7" s="234">
        <f>SUM(G8:G11)</f>
        <v>0</v>
      </c>
      <c r="H7" s="144"/>
      <c r="AC7" t="s">
        <v>481</v>
      </c>
    </row>
    <row r="8" spans="1:58" outlineLevel="1" x14ac:dyDescent="0.2">
      <c r="A8" s="233">
        <v>1</v>
      </c>
      <c r="B8" s="233"/>
      <c r="C8" s="222" t="s">
        <v>486</v>
      </c>
      <c r="D8" s="232" t="s">
        <v>482</v>
      </c>
      <c r="E8" s="220">
        <v>1</v>
      </c>
      <c r="F8" s="219"/>
      <c r="G8" s="218">
        <f>ROUND(E8*F8,2)</f>
        <v>0</v>
      </c>
      <c r="H8" s="218" t="s">
        <v>474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 t="s">
        <v>485</v>
      </c>
      <c r="AD8" s="211"/>
      <c r="AE8" s="211"/>
      <c r="AF8" s="211"/>
      <c r="AG8" s="211"/>
      <c r="AH8" s="211"/>
      <c r="AI8" s="211"/>
      <c r="AJ8" s="211"/>
      <c r="AK8" s="211">
        <v>21</v>
      </c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</row>
    <row r="9" spans="1:58" ht="33.75" outlineLevel="1" x14ac:dyDescent="0.2">
      <c r="A9" s="233">
        <v>2</v>
      </c>
      <c r="B9" s="233"/>
      <c r="C9" s="222" t="s">
        <v>484</v>
      </c>
      <c r="D9" s="232" t="s">
        <v>482</v>
      </c>
      <c r="E9" s="220">
        <v>1</v>
      </c>
      <c r="F9" s="219"/>
      <c r="G9" s="218">
        <f>ROUND(E9*F9,2)</f>
        <v>0</v>
      </c>
      <c r="H9" s="218" t="s">
        <v>474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 t="s">
        <v>473</v>
      </c>
      <c r="AD9" s="211">
        <v>99</v>
      </c>
      <c r="AE9" s="211"/>
      <c r="AF9" s="211"/>
      <c r="AG9" s="211"/>
      <c r="AH9" s="211"/>
      <c r="AI9" s="211"/>
      <c r="AJ9" s="211"/>
      <c r="AK9" s="211">
        <v>21</v>
      </c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</row>
    <row r="10" spans="1:58" ht="22.5" outlineLevel="1" x14ac:dyDescent="0.2">
      <c r="A10" s="233">
        <v>2</v>
      </c>
      <c r="B10" s="233"/>
      <c r="C10" s="222" t="s">
        <v>490</v>
      </c>
      <c r="D10" s="232" t="s">
        <v>482</v>
      </c>
      <c r="E10" s="220">
        <v>1</v>
      </c>
      <c r="F10" s="219"/>
      <c r="G10" s="218">
        <f>ROUND(E10*F10,2)</f>
        <v>0</v>
      </c>
      <c r="H10" s="218" t="s">
        <v>474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 t="s">
        <v>473</v>
      </c>
      <c r="AD10" s="211">
        <v>99</v>
      </c>
      <c r="AE10" s="211"/>
      <c r="AF10" s="211"/>
      <c r="AG10" s="211"/>
      <c r="AH10" s="211"/>
      <c r="AI10" s="211"/>
      <c r="AJ10" s="211"/>
      <c r="AK10" s="211">
        <v>21</v>
      </c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1" spans="1:58" outlineLevel="1" x14ac:dyDescent="0.2">
      <c r="A11" s="233">
        <v>3</v>
      </c>
      <c r="B11" s="233"/>
      <c r="C11" s="222" t="s">
        <v>483</v>
      </c>
      <c r="D11" s="232" t="s">
        <v>482</v>
      </c>
      <c r="E11" s="220">
        <v>1</v>
      </c>
      <c r="F11" s="219"/>
      <c r="G11" s="218">
        <f>ROUND(E11*F11,2)</f>
        <v>0</v>
      </c>
      <c r="H11" s="218" t="s">
        <v>474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 t="s">
        <v>473</v>
      </c>
      <c r="AD11" s="211">
        <v>99</v>
      </c>
      <c r="AE11" s="211"/>
      <c r="AF11" s="211"/>
      <c r="AG11" s="211"/>
      <c r="AH11" s="211"/>
      <c r="AI11" s="211"/>
      <c r="AJ11" s="211"/>
      <c r="AK11" s="211">
        <v>21</v>
      </c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</row>
    <row r="12" spans="1:58" x14ac:dyDescent="0.2">
      <c r="A12" s="132" t="s">
        <v>95</v>
      </c>
      <c r="B12" s="132" t="s">
        <v>82</v>
      </c>
      <c r="C12" s="157" t="s">
        <v>26</v>
      </c>
      <c r="D12" s="231"/>
      <c r="E12" s="141"/>
      <c r="F12" s="230"/>
      <c r="G12" s="144">
        <f>SUM(G13:G20)</f>
        <v>0</v>
      </c>
      <c r="H12" s="144"/>
      <c r="AC12" t="s">
        <v>481</v>
      </c>
    </row>
    <row r="13" spans="1:58" outlineLevel="1" x14ac:dyDescent="0.2">
      <c r="A13" s="229">
        <v>4</v>
      </c>
      <c r="B13" s="229"/>
      <c r="C13" s="228" t="s">
        <v>480</v>
      </c>
      <c r="D13" s="227" t="s">
        <v>185</v>
      </c>
      <c r="E13" s="226">
        <v>1</v>
      </c>
      <c r="F13" s="225"/>
      <c r="G13" s="224">
        <f t="shared" ref="G13:G20" si="0">ROUND(E13*F13,2)</f>
        <v>0</v>
      </c>
      <c r="H13" s="224" t="s">
        <v>474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 t="s">
        <v>473</v>
      </c>
      <c r="AC13" s="211">
        <v>1</v>
      </c>
      <c r="AD13" s="211"/>
      <c r="AE13" s="211"/>
      <c r="AF13" s="211"/>
      <c r="AG13" s="211"/>
      <c r="AH13" s="211"/>
      <c r="AI13" s="211"/>
      <c r="AJ13" s="211">
        <v>21</v>
      </c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</row>
    <row r="14" spans="1:58" outlineLevel="1" x14ac:dyDescent="0.2">
      <c r="A14" s="223">
        <v>5</v>
      </c>
      <c r="B14" s="223"/>
      <c r="C14" s="155" t="s">
        <v>479</v>
      </c>
      <c r="D14" s="221" t="s">
        <v>185</v>
      </c>
      <c r="E14" s="220">
        <v>1</v>
      </c>
      <c r="F14" s="219"/>
      <c r="G14" s="218">
        <f t="shared" si="0"/>
        <v>0</v>
      </c>
      <c r="H14" s="218" t="s">
        <v>474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</row>
    <row r="15" spans="1:58" outlineLevel="1" x14ac:dyDescent="0.2">
      <c r="A15" s="223">
        <v>6</v>
      </c>
      <c r="B15" s="223"/>
      <c r="C15" s="222" t="s">
        <v>478</v>
      </c>
      <c r="D15" s="221" t="s">
        <v>185</v>
      </c>
      <c r="E15" s="220">
        <v>1</v>
      </c>
      <c r="F15" s="219"/>
      <c r="G15" s="218">
        <f t="shared" si="0"/>
        <v>0</v>
      </c>
      <c r="H15" s="218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</row>
    <row r="16" spans="1:58" outlineLevel="1" x14ac:dyDescent="0.2">
      <c r="A16" s="223">
        <v>7</v>
      </c>
      <c r="B16" s="223"/>
      <c r="C16" s="222" t="s">
        <v>477</v>
      </c>
      <c r="D16" s="221" t="s">
        <v>185</v>
      </c>
      <c r="E16" s="220">
        <v>1</v>
      </c>
      <c r="F16" s="219"/>
      <c r="G16" s="218">
        <f t="shared" si="0"/>
        <v>0</v>
      </c>
      <c r="H16" s="218" t="s">
        <v>474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</row>
    <row r="17" spans="1:58" outlineLevel="1" x14ac:dyDescent="0.2">
      <c r="A17" s="223">
        <v>8</v>
      </c>
      <c r="B17" s="223"/>
      <c r="C17" s="222" t="s">
        <v>492</v>
      </c>
      <c r="D17" s="221" t="s">
        <v>185</v>
      </c>
      <c r="E17" s="220">
        <v>1</v>
      </c>
      <c r="F17" s="219"/>
      <c r="G17" s="218">
        <f t="shared" si="0"/>
        <v>0</v>
      </c>
      <c r="H17" s="218" t="s">
        <v>474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 t="s">
        <v>473</v>
      </c>
      <c r="AC17" s="211">
        <v>1</v>
      </c>
      <c r="AD17" s="211"/>
      <c r="AE17" s="211"/>
      <c r="AF17" s="211"/>
      <c r="AG17" s="211"/>
      <c r="AH17" s="211"/>
      <c r="AI17" s="211"/>
      <c r="AJ17" s="211">
        <v>21</v>
      </c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</row>
    <row r="18" spans="1:58" outlineLevel="1" x14ac:dyDescent="0.2">
      <c r="A18" s="223">
        <v>9</v>
      </c>
      <c r="B18" s="223"/>
      <c r="C18" s="222" t="s">
        <v>476</v>
      </c>
      <c r="D18" s="221" t="s">
        <v>185</v>
      </c>
      <c r="E18" s="220">
        <v>1</v>
      </c>
      <c r="F18" s="219"/>
      <c r="G18" s="218">
        <f t="shared" si="0"/>
        <v>0</v>
      </c>
      <c r="H18" s="218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</row>
    <row r="19" spans="1:58" outlineLevel="1" x14ac:dyDescent="0.2">
      <c r="A19" s="223">
        <v>10</v>
      </c>
      <c r="B19" s="223"/>
      <c r="C19" s="222" t="s">
        <v>491</v>
      </c>
      <c r="D19" s="221" t="s">
        <v>185</v>
      </c>
      <c r="E19" s="220">
        <v>1</v>
      </c>
      <c r="F19" s="219"/>
      <c r="G19" s="218">
        <f t="shared" si="0"/>
        <v>0</v>
      </c>
      <c r="H19" s="218" t="s">
        <v>474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</row>
    <row r="20" spans="1:58" outlineLevel="1" x14ac:dyDescent="0.2">
      <c r="A20" s="217">
        <v>11</v>
      </c>
      <c r="B20" s="217"/>
      <c r="C20" s="216" t="s">
        <v>475</v>
      </c>
      <c r="D20" s="215" t="s">
        <v>185</v>
      </c>
      <c r="E20" s="214">
        <v>1</v>
      </c>
      <c r="F20" s="213"/>
      <c r="G20" s="212">
        <f t="shared" si="0"/>
        <v>0</v>
      </c>
      <c r="H20" s="212" t="s">
        <v>474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 t="s">
        <v>473</v>
      </c>
      <c r="AC20" s="211">
        <v>1</v>
      </c>
      <c r="AD20" s="211"/>
      <c r="AE20" s="211"/>
      <c r="AF20" s="211"/>
      <c r="AG20" s="211"/>
      <c r="AH20" s="211"/>
      <c r="AI20" s="211"/>
      <c r="AJ20" s="211">
        <v>21</v>
      </c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</row>
    <row r="21" spans="1:58" ht="15" customHeight="1" x14ac:dyDescent="0.2">
      <c r="A21" s="3"/>
      <c r="B21" s="4" t="s">
        <v>274</v>
      </c>
      <c r="C21" s="210" t="s">
        <v>274</v>
      </c>
      <c r="D21" s="6"/>
      <c r="E21" s="3"/>
      <c r="F21" s="3"/>
      <c r="G21" s="3"/>
      <c r="H21" s="3"/>
    </row>
    <row r="22" spans="1:58" ht="15.75" x14ac:dyDescent="0.25">
      <c r="C22" s="209" t="s">
        <v>407</v>
      </c>
      <c r="D22" s="208"/>
      <c r="E22" s="207"/>
      <c r="F22" s="207"/>
      <c r="G22" s="206">
        <f>G7+G12</f>
        <v>0</v>
      </c>
    </row>
    <row r="23" spans="1:58" x14ac:dyDescent="0.2">
      <c r="D23" s="10"/>
      <c r="G23" s="205"/>
    </row>
    <row r="24" spans="1:58" x14ac:dyDescent="0.2">
      <c r="D24" s="10"/>
    </row>
    <row r="25" spans="1:58" x14ac:dyDescent="0.2">
      <c r="D25" s="10"/>
    </row>
    <row r="26" spans="1:58" x14ac:dyDescent="0.2">
      <c r="D26" s="10"/>
    </row>
    <row r="27" spans="1:58" x14ac:dyDescent="0.2">
      <c r="D27" s="10"/>
    </row>
    <row r="28" spans="1:58" x14ac:dyDescent="0.2">
      <c r="D28" s="10"/>
    </row>
    <row r="29" spans="1:58" x14ac:dyDescent="0.2">
      <c r="B29"/>
      <c r="C29"/>
      <c r="D29" s="10"/>
    </row>
    <row r="30" spans="1:58" x14ac:dyDescent="0.2">
      <c r="B30"/>
      <c r="C30"/>
      <c r="D30" s="10"/>
    </row>
    <row r="31" spans="1:58" x14ac:dyDescent="0.2">
      <c r="B31"/>
      <c r="C31"/>
      <c r="D31" s="10"/>
    </row>
    <row r="32" spans="1:58" x14ac:dyDescent="0.2">
      <c r="B32"/>
      <c r="C32"/>
      <c r="D32" s="10"/>
    </row>
    <row r="33" spans="2:4" x14ac:dyDescent="0.2">
      <c r="B33"/>
      <c r="C33"/>
      <c r="D33" s="10"/>
    </row>
    <row r="34" spans="2:4" x14ac:dyDescent="0.2">
      <c r="B34"/>
      <c r="C34"/>
      <c r="D34" s="10"/>
    </row>
    <row r="35" spans="2:4" x14ac:dyDescent="0.2">
      <c r="B35"/>
      <c r="C35"/>
      <c r="D35" s="10"/>
    </row>
    <row r="36" spans="2:4" x14ac:dyDescent="0.2">
      <c r="B36"/>
      <c r="C36"/>
      <c r="D36" s="10"/>
    </row>
    <row r="37" spans="2:4" x14ac:dyDescent="0.2">
      <c r="B37"/>
      <c r="C37"/>
      <c r="D37" s="10"/>
    </row>
    <row r="38" spans="2:4" x14ac:dyDescent="0.2">
      <c r="B38"/>
      <c r="C38"/>
      <c r="D38" s="10"/>
    </row>
    <row r="39" spans="2:4" x14ac:dyDescent="0.2">
      <c r="B39"/>
      <c r="C39"/>
      <c r="D39" s="10"/>
    </row>
    <row r="40" spans="2:4" x14ac:dyDescent="0.2">
      <c r="B40"/>
      <c r="C40"/>
      <c r="D40" s="10"/>
    </row>
    <row r="41" spans="2:4" x14ac:dyDescent="0.2">
      <c r="B41"/>
      <c r="C41"/>
      <c r="D41" s="10"/>
    </row>
    <row r="42" spans="2:4" x14ac:dyDescent="0.2">
      <c r="B42"/>
      <c r="C42"/>
      <c r="D42" s="10"/>
    </row>
    <row r="43" spans="2:4" x14ac:dyDescent="0.2">
      <c r="B43"/>
      <c r="C43"/>
      <c r="D43" s="10"/>
    </row>
    <row r="44" spans="2:4" x14ac:dyDescent="0.2">
      <c r="B44"/>
      <c r="C44"/>
      <c r="D44" s="10"/>
    </row>
    <row r="45" spans="2:4" x14ac:dyDescent="0.2">
      <c r="B45"/>
      <c r="C45"/>
      <c r="D45" s="10"/>
    </row>
    <row r="46" spans="2:4" x14ac:dyDescent="0.2">
      <c r="B46"/>
      <c r="C46"/>
      <c r="D46" s="10"/>
    </row>
    <row r="47" spans="2:4" x14ac:dyDescent="0.2">
      <c r="B47"/>
      <c r="C47"/>
      <c r="D47" s="10"/>
    </row>
    <row r="48" spans="2:4" x14ac:dyDescent="0.2">
      <c r="B48"/>
      <c r="C48"/>
      <c r="D48" s="10"/>
    </row>
    <row r="49" spans="2:4" x14ac:dyDescent="0.2">
      <c r="B49"/>
      <c r="C49"/>
      <c r="D49" s="10"/>
    </row>
    <row r="50" spans="2:4" x14ac:dyDescent="0.2">
      <c r="B50"/>
      <c r="C50"/>
      <c r="D50" s="10"/>
    </row>
    <row r="51" spans="2:4" x14ac:dyDescent="0.2">
      <c r="B51"/>
      <c r="C51"/>
      <c r="D51" s="10"/>
    </row>
    <row r="52" spans="2:4" x14ac:dyDescent="0.2">
      <c r="B52"/>
      <c r="C52"/>
      <c r="D52" s="10"/>
    </row>
    <row r="53" spans="2:4" x14ac:dyDescent="0.2">
      <c r="B53"/>
      <c r="C53"/>
      <c r="D53" s="10"/>
    </row>
    <row r="54" spans="2:4" x14ac:dyDescent="0.2">
      <c r="B54"/>
      <c r="C54"/>
      <c r="D54" s="10"/>
    </row>
    <row r="55" spans="2:4" x14ac:dyDescent="0.2">
      <c r="B55"/>
      <c r="C55"/>
      <c r="D55" s="10"/>
    </row>
    <row r="56" spans="2:4" x14ac:dyDescent="0.2">
      <c r="B56"/>
      <c r="C56"/>
      <c r="D56" s="10"/>
    </row>
    <row r="57" spans="2:4" x14ac:dyDescent="0.2">
      <c r="B57"/>
      <c r="C57"/>
      <c r="D57" s="10"/>
    </row>
    <row r="58" spans="2:4" x14ac:dyDescent="0.2">
      <c r="B58"/>
      <c r="C58"/>
      <c r="D58" s="10"/>
    </row>
    <row r="59" spans="2:4" x14ac:dyDescent="0.2">
      <c r="B59"/>
      <c r="C59"/>
      <c r="D59" s="10"/>
    </row>
    <row r="60" spans="2:4" x14ac:dyDescent="0.2">
      <c r="B60"/>
      <c r="C60"/>
      <c r="D60" s="10"/>
    </row>
    <row r="61" spans="2:4" x14ac:dyDescent="0.2">
      <c r="B61"/>
      <c r="C61"/>
      <c r="D61" s="10"/>
    </row>
    <row r="62" spans="2:4" x14ac:dyDescent="0.2">
      <c r="B62"/>
      <c r="C62"/>
      <c r="D62" s="10"/>
    </row>
    <row r="63" spans="2:4" x14ac:dyDescent="0.2">
      <c r="B63"/>
      <c r="C63"/>
      <c r="D63" s="10"/>
    </row>
    <row r="64" spans="2:4" x14ac:dyDescent="0.2">
      <c r="B64"/>
      <c r="C64"/>
      <c r="D64" s="10"/>
    </row>
    <row r="65" spans="2:4" x14ac:dyDescent="0.2">
      <c r="B65"/>
      <c r="C65"/>
      <c r="D65" s="10"/>
    </row>
    <row r="66" spans="2:4" x14ac:dyDescent="0.2">
      <c r="B66"/>
      <c r="C66"/>
      <c r="D66" s="10"/>
    </row>
    <row r="67" spans="2:4" x14ac:dyDescent="0.2">
      <c r="B67"/>
      <c r="C67"/>
      <c r="D67" s="10"/>
    </row>
    <row r="68" spans="2:4" x14ac:dyDescent="0.2">
      <c r="B68"/>
      <c r="C68"/>
      <c r="D68" s="10"/>
    </row>
    <row r="69" spans="2:4" x14ac:dyDescent="0.2">
      <c r="B69"/>
      <c r="C69"/>
      <c r="D69" s="10"/>
    </row>
    <row r="70" spans="2:4" x14ac:dyDescent="0.2">
      <c r="B70"/>
      <c r="C70"/>
      <c r="D70" s="10"/>
    </row>
    <row r="71" spans="2:4" x14ac:dyDescent="0.2">
      <c r="B71"/>
      <c r="C71"/>
      <c r="D71" s="10"/>
    </row>
    <row r="72" spans="2:4" x14ac:dyDescent="0.2">
      <c r="B72"/>
      <c r="C72"/>
      <c r="D72" s="10"/>
    </row>
    <row r="73" spans="2:4" x14ac:dyDescent="0.2">
      <c r="B73"/>
      <c r="C73"/>
      <c r="D73" s="10"/>
    </row>
    <row r="74" spans="2:4" x14ac:dyDescent="0.2">
      <c r="B74"/>
      <c r="C74"/>
      <c r="D74" s="10"/>
    </row>
    <row r="75" spans="2:4" x14ac:dyDescent="0.2">
      <c r="B75"/>
      <c r="C75"/>
      <c r="D75" s="10"/>
    </row>
    <row r="76" spans="2:4" x14ac:dyDescent="0.2">
      <c r="B76"/>
      <c r="C76"/>
      <c r="D76" s="10"/>
    </row>
    <row r="77" spans="2:4" x14ac:dyDescent="0.2">
      <c r="B77"/>
      <c r="C77"/>
      <c r="D77" s="10"/>
    </row>
    <row r="78" spans="2:4" x14ac:dyDescent="0.2">
      <c r="B78"/>
      <c r="C78"/>
      <c r="D78" s="10"/>
    </row>
    <row r="79" spans="2:4" x14ac:dyDescent="0.2">
      <c r="B79"/>
      <c r="C79"/>
      <c r="D79" s="10"/>
    </row>
    <row r="80" spans="2:4" x14ac:dyDescent="0.2">
      <c r="B80"/>
      <c r="C80"/>
      <c r="D80" s="10"/>
    </row>
    <row r="81" spans="2:4" x14ac:dyDescent="0.2">
      <c r="B81"/>
      <c r="C81"/>
      <c r="D81" s="10"/>
    </row>
    <row r="82" spans="2:4" x14ac:dyDescent="0.2">
      <c r="B82"/>
      <c r="C82"/>
      <c r="D82" s="10"/>
    </row>
    <row r="83" spans="2:4" x14ac:dyDescent="0.2">
      <c r="B83"/>
      <c r="C83"/>
      <c r="D83" s="10"/>
    </row>
    <row r="84" spans="2:4" x14ac:dyDescent="0.2">
      <c r="B84"/>
      <c r="C84"/>
      <c r="D84" s="10"/>
    </row>
    <row r="85" spans="2:4" x14ac:dyDescent="0.2">
      <c r="B85"/>
      <c r="C85"/>
      <c r="D85" s="10"/>
    </row>
    <row r="86" spans="2:4" x14ac:dyDescent="0.2">
      <c r="B86"/>
      <c r="C86"/>
      <c r="D86" s="10"/>
    </row>
    <row r="87" spans="2:4" x14ac:dyDescent="0.2">
      <c r="B87"/>
      <c r="C87"/>
      <c r="D87" s="10"/>
    </row>
    <row r="88" spans="2:4" x14ac:dyDescent="0.2">
      <c r="B88"/>
      <c r="C88"/>
      <c r="D88" s="10"/>
    </row>
    <row r="89" spans="2:4" x14ac:dyDescent="0.2">
      <c r="B89"/>
      <c r="C89"/>
      <c r="D89" s="10"/>
    </row>
    <row r="90" spans="2:4" x14ac:dyDescent="0.2">
      <c r="B90"/>
      <c r="C90"/>
      <c r="D90" s="10"/>
    </row>
    <row r="91" spans="2:4" x14ac:dyDescent="0.2">
      <c r="B91"/>
      <c r="C91"/>
      <c r="D91" s="10"/>
    </row>
    <row r="92" spans="2:4" x14ac:dyDescent="0.2">
      <c r="B92"/>
      <c r="C92"/>
      <c r="D92" s="10"/>
    </row>
    <row r="93" spans="2:4" x14ac:dyDescent="0.2">
      <c r="B93"/>
      <c r="C93"/>
      <c r="D93" s="10"/>
    </row>
    <row r="94" spans="2:4" x14ac:dyDescent="0.2">
      <c r="B94"/>
      <c r="C94"/>
      <c r="D94" s="10"/>
    </row>
    <row r="95" spans="2:4" x14ac:dyDescent="0.2">
      <c r="B95"/>
      <c r="C95"/>
      <c r="D95" s="10"/>
    </row>
    <row r="96" spans="2:4" x14ac:dyDescent="0.2">
      <c r="B96"/>
      <c r="C96"/>
      <c r="D96" s="10"/>
    </row>
    <row r="97" spans="2:4" x14ac:dyDescent="0.2">
      <c r="B97"/>
      <c r="C97"/>
      <c r="D97" s="10"/>
    </row>
    <row r="98" spans="2:4" x14ac:dyDescent="0.2">
      <c r="B98"/>
      <c r="C98"/>
      <c r="D98" s="10"/>
    </row>
    <row r="99" spans="2:4" x14ac:dyDescent="0.2">
      <c r="B99"/>
      <c r="C99"/>
      <c r="D99" s="10"/>
    </row>
    <row r="100" spans="2:4" x14ac:dyDescent="0.2">
      <c r="B100"/>
      <c r="C100"/>
      <c r="D100" s="10"/>
    </row>
    <row r="101" spans="2:4" x14ac:dyDescent="0.2">
      <c r="B101"/>
      <c r="C101"/>
      <c r="D101" s="10"/>
    </row>
    <row r="102" spans="2:4" x14ac:dyDescent="0.2">
      <c r="B102"/>
      <c r="C102"/>
      <c r="D102" s="10"/>
    </row>
    <row r="103" spans="2:4" x14ac:dyDescent="0.2">
      <c r="B103"/>
      <c r="C103"/>
      <c r="D103" s="10"/>
    </row>
    <row r="104" spans="2:4" x14ac:dyDescent="0.2">
      <c r="B104"/>
      <c r="C104"/>
      <c r="D104" s="10"/>
    </row>
    <row r="105" spans="2:4" x14ac:dyDescent="0.2">
      <c r="B105"/>
      <c r="C105"/>
      <c r="D105" s="10"/>
    </row>
    <row r="106" spans="2:4" x14ac:dyDescent="0.2">
      <c r="B106"/>
      <c r="C106"/>
      <c r="D106" s="10"/>
    </row>
    <row r="107" spans="2:4" x14ac:dyDescent="0.2">
      <c r="B107"/>
      <c r="C107"/>
      <c r="D107" s="10"/>
    </row>
    <row r="108" spans="2:4" x14ac:dyDescent="0.2">
      <c r="B108"/>
      <c r="C108"/>
      <c r="D108" s="10"/>
    </row>
    <row r="109" spans="2:4" x14ac:dyDescent="0.2">
      <c r="B109"/>
      <c r="C109"/>
      <c r="D109" s="10"/>
    </row>
    <row r="110" spans="2:4" x14ac:dyDescent="0.2">
      <c r="B110"/>
      <c r="C110"/>
      <c r="D110" s="10"/>
    </row>
    <row r="111" spans="2:4" x14ac:dyDescent="0.2">
      <c r="B111"/>
      <c r="C111"/>
      <c r="D111" s="10"/>
    </row>
    <row r="112" spans="2:4" x14ac:dyDescent="0.2">
      <c r="B112"/>
      <c r="C112"/>
      <c r="D112" s="10"/>
    </row>
    <row r="113" spans="2:4" x14ac:dyDescent="0.2">
      <c r="B113"/>
      <c r="C113"/>
      <c r="D113" s="10"/>
    </row>
    <row r="114" spans="2:4" x14ac:dyDescent="0.2">
      <c r="B114"/>
      <c r="C114"/>
      <c r="D114" s="10"/>
    </row>
    <row r="115" spans="2:4" x14ac:dyDescent="0.2">
      <c r="B115"/>
      <c r="C115"/>
      <c r="D115" s="10"/>
    </row>
    <row r="116" spans="2:4" x14ac:dyDescent="0.2">
      <c r="B116"/>
      <c r="C116"/>
      <c r="D116" s="10"/>
    </row>
    <row r="117" spans="2:4" x14ac:dyDescent="0.2">
      <c r="B117"/>
      <c r="C117"/>
      <c r="D117" s="10"/>
    </row>
    <row r="118" spans="2:4" x14ac:dyDescent="0.2">
      <c r="B118"/>
      <c r="C118"/>
      <c r="D118" s="10"/>
    </row>
    <row r="119" spans="2:4" x14ac:dyDescent="0.2">
      <c r="B119"/>
      <c r="C119"/>
      <c r="D119" s="10"/>
    </row>
    <row r="120" spans="2:4" x14ac:dyDescent="0.2">
      <c r="B120"/>
      <c r="C120"/>
      <c r="D120" s="10"/>
    </row>
    <row r="121" spans="2:4" x14ac:dyDescent="0.2">
      <c r="B121"/>
      <c r="C121"/>
      <c r="D121" s="10"/>
    </row>
    <row r="122" spans="2:4" x14ac:dyDescent="0.2">
      <c r="B122"/>
      <c r="C122"/>
      <c r="D122" s="10"/>
    </row>
    <row r="123" spans="2:4" x14ac:dyDescent="0.2">
      <c r="B123"/>
      <c r="C123"/>
      <c r="D123" s="10"/>
    </row>
    <row r="124" spans="2:4" x14ac:dyDescent="0.2">
      <c r="B124"/>
      <c r="C124"/>
      <c r="D124" s="10"/>
    </row>
    <row r="125" spans="2:4" x14ac:dyDescent="0.2">
      <c r="B125"/>
      <c r="C125"/>
      <c r="D125" s="10"/>
    </row>
    <row r="126" spans="2:4" x14ac:dyDescent="0.2">
      <c r="B126"/>
      <c r="C126"/>
      <c r="D126" s="10"/>
    </row>
    <row r="127" spans="2:4" x14ac:dyDescent="0.2">
      <c r="B127"/>
      <c r="C127"/>
      <c r="D127" s="10"/>
    </row>
    <row r="128" spans="2:4" x14ac:dyDescent="0.2">
      <c r="B128"/>
      <c r="C128"/>
      <c r="D128" s="10"/>
    </row>
    <row r="129" spans="2:4" x14ac:dyDescent="0.2">
      <c r="B129"/>
      <c r="C129"/>
      <c r="D129" s="10"/>
    </row>
    <row r="130" spans="2:4" x14ac:dyDescent="0.2">
      <c r="B130"/>
      <c r="C130"/>
      <c r="D130" s="10"/>
    </row>
    <row r="131" spans="2:4" x14ac:dyDescent="0.2">
      <c r="B131"/>
      <c r="C131"/>
      <c r="D131" s="10"/>
    </row>
    <row r="132" spans="2:4" x14ac:dyDescent="0.2">
      <c r="B132"/>
      <c r="C132"/>
      <c r="D132" s="10"/>
    </row>
    <row r="133" spans="2:4" x14ac:dyDescent="0.2">
      <c r="B133"/>
      <c r="C133"/>
      <c r="D133" s="10"/>
    </row>
    <row r="134" spans="2:4" x14ac:dyDescent="0.2">
      <c r="B134"/>
      <c r="C134"/>
      <c r="D134" s="10"/>
    </row>
    <row r="135" spans="2:4" x14ac:dyDescent="0.2">
      <c r="B135"/>
      <c r="C135"/>
      <c r="D135" s="10"/>
    </row>
    <row r="136" spans="2:4" x14ac:dyDescent="0.2">
      <c r="B136"/>
      <c r="C136"/>
      <c r="D136" s="10"/>
    </row>
    <row r="137" spans="2:4" x14ac:dyDescent="0.2">
      <c r="B137"/>
      <c r="C137"/>
      <c r="D137" s="10"/>
    </row>
    <row r="138" spans="2:4" x14ac:dyDescent="0.2">
      <c r="B138"/>
      <c r="C138"/>
      <c r="D138" s="10"/>
    </row>
    <row r="139" spans="2:4" x14ac:dyDescent="0.2">
      <c r="B139"/>
      <c r="C139"/>
      <c r="D139" s="10"/>
    </row>
    <row r="140" spans="2:4" x14ac:dyDescent="0.2">
      <c r="B140"/>
      <c r="C140"/>
      <c r="D140" s="10"/>
    </row>
    <row r="141" spans="2:4" x14ac:dyDescent="0.2">
      <c r="B141"/>
      <c r="C141"/>
      <c r="D141" s="10"/>
    </row>
    <row r="142" spans="2:4" x14ac:dyDescent="0.2">
      <c r="B142"/>
      <c r="C142"/>
      <c r="D142" s="10"/>
    </row>
    <row r="143" spans="2:4" x14ac:dyDescent="0.2">
      <c r="B143"/>
      <c r="C143"/>
      <c r="D143" s="10"/>
    </row>
    <row r="144" spans="2:4" x14ac:dyDescent="0.2">
      <c r="B144"/>
      <c r="C144"/>
      <c r="D144" s="10"/>
    </row>
    <row r="145" spans="2:4" x14ac:dyDescent="0.2">
      <c r="B145"/>
      <c r="C145"/>
      <c r="D145" s="10"/>
    </row>
    <row r="146" spans="2:4" x14ac:dyDescent="0.2">
      <c r="B146"/>
      <c r="C146"/>
      <c r="D146" s="10"/>
    </row>
    <row r="147" spans="2:4" x14ac:dyDescent="0.2">
      <c r="B147"/>
      <c r="C147"/>
      <c r="D147" s="10"/>
    </row>
    <row r="148" spans="2:4" x14ac:dyDescent="0.2">
      <c r="B148"/>
      <c r="C148"/>
      <c r="D148" s="10"/>
    </row>
    <row r="149" spans="2:4" x14ac:dyDescent="0.2">
      <c r="B149"/>
      <c r="C149"/>
      <c r="D149" s="10"/>
    </row>
    <row r="150" spans="2:4" x14ac:dyDescent="0.2">
      <c r="B150"/>
      <c r="C150"/>
      <c r="D150" s="10"/>
    </row>
    <row r="151" spans="2:4" x14ac:dyDescent="0.2">
      <c r="B151"/>
      <c r="C151"/>
      <c r="D151" s="10"/>
    </row>
    <row r="152" spans="2:4" x14ac:dyDescent="0.2">
      <c r="B152"/>
      <c r="C152"/>
      <c r="D152" s="10"/>
    </row>
    <row r="153" spans="2:4" x14ac:dyDescent="0.2">
      <c r="B153"/>
      <c r="C153"/>
      <c r="D153" s="10"/>
    </row>
    <row r="154" spans="2:4" x14ac:dyDescent="0.2">
      <c r="B154"/>
      <c r="C154"/>
      <c r="D154" s="10"/>
    </row>
    <row r="155" spans="2:4" x14ac:dyDescent="0.2">
      <c r="B155"/>
      <c r="C155"/>
      <c r="D155" s="10"/>
    </row>
    <row r="156" spans="2:4" x14ac:dyDescent="0.2">
      <c r="B156"/>
      <c r="C156"/>
      <c r="D156" s="10"/>
    </row>
    <row r="157" spans="2:4" x14ac:dyDescent="0.2">
      <c r="B157"/>
      <c r="C157"/>
      <c r="D157" s="10"/>
    </row>
    <row r="158" spans="2:4" x14ac:dyDescent="0.2">
      <c r="B158"/>
      <c r="C158"/>
      <c r="D158" s="10"/>
    </row>
    <row r="159" spans="2:4" x14ac:dyDescent="0.2">
      <c r="B159"/>
      <c r="C159"/>
      <c r="D159" s="10"/>
    </row>
    <row r="160" spans="2:4" x14ac:dyDescent="0.2">
      <c r="B160"/>
      <c r="C160"/>
      <c r="D160" s="10"/>
    </row>
    <row r="161" spans="2:4" x14ac:dyDescent="0.2">
      <c r="B161"/>
      <c r="C161"/>
      <c r="D161" s="10"/>
    </row>
    <row r="162" spans="2:4" x14ac:dyDescent="0.2">
      <c r="B162"/>
      <c r="C162"/>
      <c r="D162" s="10"/>
    </row>
    <row r="163" spans="2:4" x14ac:dyDescent="0.2">
      <c r="B163"/>
      <c r="C163"/>
      <c r="D163" s="10"/>
    </row>
    <row r="164" spans="2:4" x14ac:dyDescent="0.2">
      <c r="B164"/>
      <c r="C164"/>
      <c r="D164" s="10"/>
    </row>
    <row r="165" spans="2:4" x14ac:dyDescent="0.2">
      <c r="B165"/>
      <c r="C165"/>
      <c r="D165" s="10"/>
    </row>
    <row r="166" spans="2:4" x14ac:dyDescent="0.2">
      <c r="B166"/>
      <c r="C166"/>
      <c r="D166" s="10"/>
    </row>
    <row r="167" spans="2:4" x14ac:dyDescent="0.2">
      <c r="B167"/>
      <c r="C167"/>
      <c r="D167" s="10"/>
    </row>
    <row r="168" spans="2:4" x14ac:dyDescent="0.2">
      <c r="B168"/>
      <c r="C168"/>
      <c r="D168" s="10"/>
    </row>
    <row r="169" spans="2:4" x14ac:dyDescent="0.2">
      <c r="B169"/>
      <c r="C169"/>
      <c r="D169" s="10"/>
    </row>
    <row r="170" spans="2:4" x14ac:dyDescent="0.2">
      <c r="B170"/>
      <c r="C170"/>
      <c r="D170" s="10"/>
    </row>
    <row r="171" spans="2:4" x14ac:dyDescent="0.2">
      <c r="B171"/>
      <c r="C171"/>
      <c r="D171" s="10"/>
    </row>
    <row r="172" spans="2:4" x14ac:dyDescent="0.2">
      <c r="B172"/>
      <c r="C172"/>
      <c r="D172" s="10"/>
    </row>
    <row r="173" spans="2:4" x14ac:dyDescent="0.2">
      <c r="B173"/>
      <c r="C173"/>
      <c r="D173" s="10"/>
    </row>
    <row r="174" spans="2:4" x14ac:dyDescent="0.2">
      <c r="B174"/>
      <c r="C174"/>
      <c r="D174" s="10"/>
    </row>
    <row r="175" spans="2:4" x14ac:dyDescent="0.2">
      <c r="B175"/>
      <c r="C175"/>
      <c r="D175" s="10"/>
    </row>
    <row r="176" spans="2:4" x14ac:dyDescent="0.2">
      <c r="B176"/>
      <c r="C176"/>
      <c r="D176" s="10"/>
    </row>
    <row r="177" spans="2:4" x14ac:dyDescent="0.2">
      <c r="B177"/>
      <c r="C177"/>
      <c r="D177" s="10"/>
    </row>
    <row r="178" spans="2:4" x14ac:dyDescent="0.2">
      <c r="B178"/>
      <c r="C178"/>
      <c r="D178" s="10"/>
    </row>
    <row r="179" spans="2:4" x14ac:dyDescent="0.2">
      <c r="B179"/>
      <c r="C179"/>
      <c r="D179" s="10"/>
    </row>
    <row r="180" spans="2:4" x14ac:dyDescent="0.2">
      <c r="B180"/>
      <c r="C180"/>
      <c r="D180" s="10"/>
    </row>
    <row r="181" spans="2:4" x14ac:dyDescent="0.2">
      <c r="B181"/>
      <c r="C181"/>
      <c r="D181" s="10"/>
    </row>
    <row r="182" spans="2:4" x14ac:dyDescent="0.2">
      <c r="B182"/>
      <c r="C182"/>
      <c r="D182" s="10"/>
    </row>
    <row r="183" spans="2:4" x14ac:dyDescent="0.2">
      <c r="B183"/>
      <c r="C183"/>
      <c r="D183" s="10"/>
    </row>
    <row r="184" spans="2:4" x14ac:dyDescent="0.2">
      <c r="B184"/>
      <c r="C184"/>
      <c r="D184" s="10"/>
    </row>
    <row r="185" spans="2:4" x14ac:dyDescent="0.2">
      <c r="B185"/>
      <c r="C185"/>
      <c r="D185" s="10"/>
    </row>
    <row r="186" spans="2:4" x14ac:dyDescent="0.2">
      <c r="B186"/>
      <c r="C186"/>
      <c r="D186" s="10"/>
    </row>
    <row r="187" spans="2:4" x14ac:dyDescent="0.2">
      <c r="B187"/>
      <c r="C187"/>
      <c r="D187" s="10"/>
    </row>
    <row r="188" spans="2:4" x14ac:dyDescent="0.2">
      <c r="B188"/>
      <c r="C188"/>
      <c r="D188" s="10"/>
    </row>
    <row r="189" spans="2:4" x14ac:dyDescent="0.2">
      <c r="B189"/>
      <c r="C189"/>
      <c r="D189" s="10"/>
    </row>
    <row r="190" spans="2:4" x14ac:dyDescent="0.2">
      <c r="B190"/>
      <c r="C190"/>
      <c r="D190" s="10"/>
    </row>
    <row r="191" spans="2:4" x14ac:dyDescent="0.2">
      <c r="B191"/>
      <c r="C191"/>
      <c r="D191" s="10"/>
    </row>
    <row r="192" spans="2:4" x14ac:dyDescent="0.2">
      <c r="B192"/>
      <c r="C192"/>
      <c r="D192" s="10"/>
    </row>
    <row r="193" spans="2:4" x14ac:dyDescent="0.2">
      <c r="B193"/>
      <c r="C193"/>
      <c r="D193" s="10"/>
    </row>
    <row r="194" spans="2:4" x14ac:dyDescent="0.2">
      <c r="B194"/>
      <c r="C194"/>
      <c r="D194" s="10"/>
    </row>
    <row r="195" spans="2:4" x14ac:dyDescent="0.2">
      <c r="B195"/>
      <c r="C195"/>
      <c r="D195" s="10"/>
    </row>
    <row r="196" spans="2:4" x14ac:dyDescent="0.2">
      <c r="B196"/>
      <c r="C196"/>
      <c r="D196" s="10"/>
    </row>
    <row r="197" spans="2:4" x14ac:dyDescent="0.2">
      <c r="B197"/>
      <c r="C197"/>
      <c r="D197" s="10"/>
    </row>
    <row r="198" spans="2:4" x14ac:dyDescent="0.2">
      <c r="B198"/>
      <c r="C198"/>
      <c r="D198" s="10"/>
    </row>
    <row r="199" spans="2:4" x14ac:dyDescent="0.2">
      <c r="B199"/>
      <c r="C199"/>
      <c r="D199" s="10"/>
    </row>
    <row r="200" spans="2:4" x14ac:dyDescent="0.2">
      <c r="B200"/>
      <c r="C200"/>
      <c r="D200" s="10"/>
    </row>
    <row r="201" spans="2:4" x14ac:dyDescent="0.2">
      <c r="B201"/>
      <c r="C201"/>
      <c r="D201" s="10"/>
    </row>
    <row r="202" spans="2:4" x14ac:dyDescent="0.2">
      <c r="B202"/>
      <c r="C202"/>
      <c r="D202" s="10"/>
    </row>
    <row r="203" spans="2:4" x14ac:dyDescent="0.2">
      <c r="B203"/>
      <c r="C203"/>
      <c r="D203" s="10"/>
    </row>
    <row r="204" spans="2:4" x14ac:dyDescent="0.2">
      <c r="B204"/>
      <c r="C204"/>
      <c r="D204" s="10"/>
    </row>
    <row r="205" spans="2:4" x14ac:dyDescent="0.2">
      <c r="B205"/>
      <c r="C205"/>
      <c r="D205" s="10"/>
    </row>
    <row r="206" spans="2:4" x14ac:dyDescent="0.2">
      <c r="B206"/>
      <c r="C206"/>
      <c r="D206" s="10"/>
    </row>
    <row r="207" spans="2:4" x14ac:dyDescent="0.2">
      <c r="B207"/>
      <c r="C207"/>
      <c r="D207" s="10"/>
    </row>
    <row r="208" spans="2:4" x14ac:dyDescent="0.2">
      <c r="B208"/>
      <c r="C208"/>
      <c r="D208" s="10"/>
    </row>
    <row r="209" spans="2:4" x14ac:dyDescent="0.2">
      <c r="B209"/>
      <c r="C209"/>
      <c r="D209" s="10"/>
    </row>
    <row r="210" spans="2:4" x14ac:dyDescent="0.2">
      <c r="B210"/>
      <c r="C210"/>
      <c r="D210" s="10"/>
    </row>
    <row r="211" spans="2:4" x14ac:dyDescent="0.2">
      <c r="B211"/>
      <c r="C211"/>
      <c r="D211" s="10"/>
    </row>
    <row r="212" spans="2:4" x14ac:dyDescent="0.2">
      <c r="B212"/>
      <c r="C212"/>
      <c r="D212" s="10"/>
    </row>
    <row r="213" spans="2:4" x14ac:dyDescent="0.2">
      <c r="B213"/>
      <c r="C213"/>
      <c r="D213" s="10"/>
    </row>
    <row r="214" spans="2:4" x14ac:dyDescent="0.2">
      <c r="B214"/>
      <c r="C214"/>
      <c r="D214" s="10"/>
    </row>
    <row r="215" spans="2:4" x14ac:dyDescent="0.2">
      <c r="B215"/>
      <c r="C215"/>
      <c r="D215" s="10"/>
    </row>
    <row r="216" spans="2:4" x14ac:dyDescent="0.2">
      <c r="B216"/>
      <c r="C216"/>
      <c r="D216" s="10"/>
    </row>
    <row r="217" spans="2:4" x14ac:dyDescent="0.2">
      <c r="B217"/>
      <c r="C217"/>
      <c r="D217" s="10"/>
    </row>
    <row r="218" spans="2:4" x14ac:dyDescent="0.2">
      <c r="B218"/>
      <c r="C218"/>
      <c r="D218" s="10"/>
    </row>
    <row r="219" spans="2:4" x14ac:dyDescent="0.2">
      <c r="B219"/>
      <c r="C219"/>
      <c r="D219" s="10"/>
    </row>
    <row r="220" spans="2:4" x14ac:dyDescent="0.2">
      <c r="B220"/>
      <c r="C220"/>
      <c r="D220" s="10"/>
    </row>
    <row r="221" spans="2:4" x14ac:dyDescent="0.2">
      <c r="B221"/>
      <c r="C221"/>
      <c r="D221" s="10"/>
    </row>
    <row r="222" spans="2:4" x14ac:dyDescent="0.2">
      <c r="B222"/>
      <c r="C222"/>
      <c r="D222" s="10"/>
    </row>
    <row r="223" spans="2:4" x14ac:dyDescent="0.2">
      <c r="B223"/>
      <c r="C223"/>
      <c r="D223" s="10"/>
    </row>
    <row r="224" spans="2:4" x14ac:dyDescent="0.2">
      <c r="B224"/>
      <c r="C224"/>
      <c r="D224" s="10"/>
    </row>
    <row r="225" spans="2:4" x14ac:dyDescent="0.2">
      <c r="B225"/>
      <c r="C225"/>
      <c r="D225" s="10"/>
    </row>
    <row r="226" spans="2:4" x14ac:dyDescent="0.2">
      <c r="B226"/>
      <c r="C226"/>
      <c r="D226" s="10"/>
    </row>
    <row r="227" spans="2:4" x14ac:dyDescent="0.2">
      <c r="B227"/>
      <c r="C227"/>
      <c r="D227" s="10"/>
    </row>
    <row r="228" spans="2:4" x14ac:dyDescent="0.2">
      <c r="B228"/>
      <c r="C228"/>
      <c r="D228" s="10"/>
    </row>
    <row r="229" spans="2:4" x14ac:dyDescent="0.2">
      <c r="B229"/>
      <c r="C229"/>
      <c r="D229" s="10"/>
    </row>
    <row r="230" spans="2:4" x14ac:dyDescent="0.2">
      <c r="B230"/>
      <c r="C230"/>
      <c r="D230" s="10"/>
    </row>
    <row r="231" spans="2:4" x14ac:dyDescent="0.2">
      <c r="B231"/>
      <c r="C231"/>
      <c r="D231" s="10"/>
    </row>
    <row r="232" spans="2:4" x14ac:dyDescent="0.2">
      <c r="B232"/>
      <c r="C232"/>
      <c r="D232" s="10"/>
    </row>
    <row r="233" spans="2:4" x14ac:dyDescent="0.2">
      <c r="B233"/>
      <c r="C233"/>
      <c r="D233" s="10"/>
    </row>
    <row r="234" spans="2:4" x14ac:dyDescent="0.2">
      <c r="B234"/>
      <c r="C234"/>
      <c r="D234" s="10"/>
    </row>
    <row r="235" spans="2:4" x14ac:dyDescent="0.2">
      <c r="B235"/>
      <c r="C235"/>
      <c r="D235" s="10"/>
    </row>
    <row r="236" spans="2:4" x14ac:dyDescent="0.2">
      <c r="B236"/>
      <c r="C236"/>
      <c r="D236" s="10"/>
    </row>
    <row r="237" spans="2:4" x14ac:dyDescent="0.2">
      <c r="B237"/>
      <c r="C237"/>
      <c r="D237" s="10"/>
    </row>
    <row r="238" spans="2:4" x14ac:dyDescent="0.2">
      <c r="B238"/>
      <c r="C238"/>
      <c r="D238" s="10"/>
    </row>
    <row r="239" spans="2:4" x14ac:dyDescent="0.2">
      <c r="B239"/>
      <c r="C239"/>
      <c r="D239" s="10"/>
    </row>
    <row r="240" spans="2:4" x14ac:dyDescent="0.2">
      <c r="B240"/>
      <c r="C240"/>
      <c r="D240" s="10"/>
    </row>
    <row r="241" spans="2:4" x14ac:dyDescent="0.2">
      <c r="B241"/>
      <c r="C241"/>
      <c r="D241" s="10"/>
    </row>
    <row r="242" spans="2:4" x14ac:dyDescent="0.2">
      <c r="B242"/>
      <c r="C242"/>
      <c r="D242" s="10"/>
    </row>
    <row r="243" spans="2:4" x14ac:dyDescent="0.2">
      <c r="B243"/>
      <c r="C243"/>
      <c r="D243" s="10"/>
    </row>
    <row r="244" spans="2:4" x14ac:dyDescent="0.2">
      <c r="B244"/>
      <c r="C244"/>
      <c r="D244" s="10"/>
    </row>
    <row r="245" spans="2:4" x14ac:dyDescent="0.2">
      <c r="B245"/>
      <c r="C245"/>
      <c r="D245" s="10"/>
    </row>
    <row r="246" spans="2:4" x14ac:dyDescent="0.2">
      <c r="B246"/>
      <c r="C246"/>
      <c r="D246" s="10"/>
    </row>
    <row r="247" spans="2:4" x14ac:dyDescent="0.2">
      <c r="B247"/>
      <c r="C247"/>
      <c r="D247" s="10"/>
    </row>
    <row r="248" spans="2:4" x14ac:dyDescent="0.2">
      <c r="B248"/>
      <c r="C248"/>
      <c r="D248" s="10"/>
    </row>
    <row r="249" spans="2:4" x14ac:dyDescent="0.2">
      <c r="B249"/>
      <c r="C249"/>
      <c r="D249" s="10"/>
    </row>
    <row r="250" spans="2:4" x14ac:dyDescent="0.2">
      <c r="B250"/>
      <c r="C250"/>
      <c r="D250" s="10"/>
    </row>
    <row r="251" spans="2:4" x14ac:dyDescent="0.2">
      <c r="B251"/>
      <c r="C251"/>
      <c r="D251" s="10"/>
    </row>
    <row r="252" spans="2:4" x14ac:dyDescent="0.2">
      <c r="B252"/>
      <c r="C252"/>
      <c r="D252" s="10"/>
    </row>
    <row r="253" spans="2:4" x14ac:dyDescent="0.2">
      <c r="B253"/>
      <c r="C253"/>
      <c r="D253" s="10"/>
    </row>
    <row r="254" spans="2:4" x14ac:dyDescent="0.2">
      <c r="B254"/>
      <c r="C254"/>
      <c r="D254" s="10"/>
    </row>
    <row r="255" spans="2:4" x14ac:dyDescent="0.2">
      <c r="B255"/>
      <c r="C255"/>
      <c r="D255" s="10"/>
    </row>
    <row r="256" spans="2:4" x14ac:dyDescent="0.2">
      <c r="B256"/>
      <c r="C256"/>
      <c r="D256" s="10"/>
    </row>
    <row r="257" spans="2:4" x14ac:dyDescent="0.2">
      <c r="B257"/>
      <c r="C257"/>
      <c r="D257" s="10"/>
    </row>
    <row r="258" spans="2:4" x14ac:dyDescent="0.2">
      <c r="B258"/>
      <c r="C258"/>
      <c r="D258" s="10"/>
    </row>
    <row r="259" spans="2:4" x14ac:dyDescent="0.2">
      <c r="B259"/>
      <c r="C259"/>
      <c r="D259" s="10"/>
    </row>
    <row r="260" spans="2:4" x14ac:dyDescent="0.2">
      <c r="B260"/>
      <c r="C260"/>
      <c r="D260" s="10"/>
    </row>
    <row r="261" spans="2:4" x14ac:dyDescent="0.2">
      <c r="B261"/>
      <c r="C261"/>
      <c r="D261" s="10"/>
    </row>
    <row r="262" spans="2:4" x14ac:dyDescent="0.2">
      <c r="B262"/>
      <c r="C262"/>
      <c r="D262" s="10"/>
    </row>
    <row r="263" spans="2:4" x14ac:dyDescent="0.2">
      <c r="B263"/>
      <c r="C263"/>
      <c r="D263" s="10"/>
    </row>
    <row r="264" spans="2:4" x14ac:dyDescent="0.2">
      <c r="B264"/>
      <c r="C264"/>
      <c r="D264" s="10"/>
    </row>
    <row r="265" spans="2:4" x14ac:dyDescent="0.2">
      <c r="B265"/>
      <c r="C265"/>
      <c r="D265" s="10"/>
    </row>
    <row r="266" spans="2:4" x14ac:dyDescent="0.2">
      <c r="B266"/>
      <c r="C266"/>
      <c r="D266" s="10"/>
    </row>
    <row r="267" spans="2:4" x14ac:dyDescent="0.2">
      <c r="B267"/>
      <c r="C267"/>
      <c r="D267" s="10"/>
    </row>
    <row r="268" spans="2:4" x14ac:dyDescent="0.2">
      <c r="B268"/>
      <c r="C268"/>
      <c r="D268" s="10"/>
    </row>
    <row r="269" spans="2:4" x14ac:dyDescent="0.2">
      <c r="B269"/>
      <c r="C269"/>
      <c r="D269" s="10"/>
    </row>
    <row r="270" spans="2:4" x14ac:dyDescent="0.2">
      <c r="B270"/>
      <c r="C270"/>
      <c r="D270" s="10"/>
    </row>
    <row r="271" spans="2:4" x14ac:dyDescent="0.2">
      <c r="B271"/>
      <c r="C271"/>
      <c r="D271" s="10"/>
    </row>
    <row r="272" spans="2:4" x14ac:dyDescent="0.2">
      <c r="B272"/>
      <c r="C272"/>
      <c r="D272" s="10"/>
    </row>
    <row r="273" spans="2:4" x14ac:dyDescent="0.2">
      <c r="B273"/>
      <c r="C273"/>
      <c r="D273" s="10"/>
    </row>
    <row r="274" spans="2:4" x14ac:dyDescent="0.2">
      <c r="B274"/>
      <c r="C274"/>
      <c r="D274" s="10"/>
    </row>
    <row r="275" spans="2:4" x14ac:dyDescent="0.2">
      <c r="B275"/>
      <c r="C275"/>
      <c r="D275" s="10"/>
    </row>
    <row r="276" spans="2:4" x14ac:dyDescent="0.2">
      <c r="B276"/>
      <c r="C276"/>
      <c r="D276" s="10"/>
    </row>
    <row r="277" spans="2:4" x14ac:dyDescent="0.2">
      <c r="B277"/>
      <c r="C277"/>
      <c r="D277" s="10"/>
    </row>
    <row r="278" spans="2:4" x14ac:dyDescent="0.2">
      <c r="B278"/>
      <c r="C278"/>
      <c r="D278" s="10"/>
    </row>
    <row r="279" spans="2:4" x14ac:dyDescent="0.2">
      <c r="B279"/>
      <c r="C279"/>
      <c r="D279" s="10"/>
    </row>
    <row r="280" spans="2:4" x14ac:dyDescent="0.2">
      <c r="B280"/>
      <c r="C280"/>
      <c r="D280" s="10"/>
    </row>
    <row r="281" spans="2:4" x14ac:dyDescent="0.2">
      <c r="B281"/>
      <c r="C281"/>
      <c r="D281" s="10"/>
    </row>
    <row r="282" spans="2:4" x14ac:dyDescent="0.2">
      <c r="B282"/>
      <c r="C282"/>
      <c r="D282" s="10"/>
    </row>
    <row r="283" spans="2:4" x14ac:dyDescent="0.2">
      <c r="B283"/>
      <c r="C283"/>
      <c r="D283" s="10"/>
    </row>
    <row r="284" spans="2:4" x14ac:dyDescent="0.2">
      <c r="B284"/>
      <c r="C284"/>
      <c r="D284" s="10"/>
    </row>
    <row r="285" spans="2:4" x14ac:dyDescent="0.2">
      <c r="B285"/>
      <c r="C285"/>
      <c r="D285" s="10"/>
    </row>
    <row r="286" spans="2:4" x14ac:dyDescent="0.2">
      <c r="B286"/>
      <c r="C286"/>
      <c r="D286" s="10"/>
    </row>
    <row r="287" spans="2:4" x14ac:dyDescent="0.2">
      <c r="B287"/>
      <c r="C287"/>
      <c r="D287" s="10"/>
    </row>
    <row r="288" spans="2:4" x14ac:dyDescent="0.2">
      <c r="B288"/>
      <c r="C288"/>
      <c r="D288" s="10"/>
    </row>
    <row r="289" spans="2:4" x14ac:dyDescent="0.2">
      <c r="B289"/>
      <c r="C289"/>
      <c r="D289" s="10"/>
    </row>
    <row r="290" spans="2:4" x14ac:dyDescent="0.2">
      <c r="B290"/>
      <c r="C290"/>
      <c r="D290" s="10"/>
    </row>
    <row r="291" spans="2:4" x14ac:dyDescent="0.2">
      <c r="B291"/>
      <c r="C291"/>
      <c r="D291" s="10"/>
    </row>
    <row r="292" spans="2:4" x14ac:dyDescent="0.2">
      <c r="B292"/>
      <c r="C292"/>
      <c r="D292" s="10"/>
    </row>
    <row r="293" spans="2:4" x14ac:dyDescent="0.2">
      <c r="B293"/>
      <c r="C293"/>
      <c r="D293" s="10"/>
    </row>
    <row r="294" spans="2:4" x14ac:dyDescent="0.2">
      <c r="B294"/>
      <c r="C294"/>
      <c r="D294" s="10"/>
    </row>
    <row r="295" spans="2:4" x14ac:dyDescent="0.2">
      <c r="B295"/>
      <c r="C295"/>
      <c r="D295" s="10"/>
    </row>
    <row r="296" spans="2:4" x14ac:dyDescent="0.2">
      <c r="B296"/>
      <c r="C296"/>
      <c r="D296" s="10"/>
    </row>
    <row r="297" spans="2:4" x14ac:dyDescent="0.2">
      <c r="B297"/>
      <c r="C297"/>
      <c r="D297" s="10"/>
    </row>
    <row r="298" spans="2:4" x14ac:dyDescent="0.2">
      <c r="B298"/>
      <c r="C298"/>
      <c r="D298" s="10"/>
    </row>
    <row r="299" spans="2:4" x14ac:dyDescent="0.2">
      <c r="B299"/>
      <c r="C299"/>
      <c r="D299" s="10"/>
    </row>
    <row r="300" spans="2:4" x14ac:dyDescent="0.2">
      <c r="B300"/>
      <c r="C300"/>
      <c r="D300" s="10"/>
    </row>
    <row r="301" spans="2:4" x14ac:dyDescent="0.2">
      <c r="B301"/>
      <c r="C301"/>
      <c r="D301" s="10"/>
    </row>
    <row r="302" spans="2:4" x14ac:dyDescent="0.2">
      <c r="B302"/>
      <c r="C302"/>
      <c r="D302" s="10"/>
    </row>
    <row r="303" spans="2:4" x14ac:dyDescent="0.2">
      <c r="B303"/>
      <c r="C303"/>
      <c r="D303" s="10"/>
    </row>
    <row r="304" spans="2:4" x14ac:dyDescent="0.2">
      <c r="B304"/>
      <c r="C304"/>
      <c r="D304" s="10"/>
    </row>
    <row r="305" spans="2:4" x14ac:dyDescent="0.2">
      <c r="B305"/>
      <c r="C305"/>
      <c r="D305" s="10"/>
    </row>
    <row r="306" spans="2:4" x14ac:dyDescent="0.2">
      <c r="B306"/>
      <c r="C306"/>
      <c r="D306" s="10"/>
    </row>
    <row r="307" spans="2:4" x14ac:dyDescent="0.2">
      <c r="B307"/>
      <c r="C307"/>
      <c r="D307" s="10"/>
    </row>
    <row r="308" spans="2:4" x14ac:dyDescent="0.2">
      <c r="B308"/>
      <c r="C308"/>
      <c r="D308" s="10"/>
    </row>
    <row r="309" spans="2:4" x14ac:dyDescent="0.2">
      <c r="B309"/>
      <c r="C309"/>
      <c r="D309" s="10"/>
    </row>
    <row r="310" spans="2:4" x14ac:dyDescent="0.2">
      <c r="B310"/>
      <c r="C310"/>
      <c r="D310" s="10"/>
    </row>
    <row r="311" spans="2:4" x14ac:dyDescent="0.2">
      <c r="B311"/>
      <c r="C311"/>
      <c r="D311" s="10"/>
    </row>
    <row r="312" spans="2:4" x14ac:dyDescent="0.2">
      <c r="B312"/>
      <c r="C312"/>
      <c r="D312" s="10"/>
    </row>
    <row r="313" spans="2:4" x14ac:dyDescent="0.2">
      <c r="B313"/>
      <c r="C313"/>
      <c r="D313" s="10"/>
    </row>
    <row r="314" spans="2:4" x14ac:dyDescent="0.2">
      <c r="B314"/>
      <c r="C314"/>
      <c r="D314" s="10"/>
    </row>
    <row r="315" spans="2:4" x14ac:dyDescent="0.2">
      <c r="B315"/>
      <c r="C315"/>
      <c r="D315" s="10"/>
    </row>
    <row r="316" spans="2:4" x14ac:dyDescent="0.2">
      <c r="B316"/>
      <c r="C316"/>
      <c r="D316" s="10"/>
    </row>
    <row r="317" spans="2:4" x14ac:dyDescent="0.2">
      <c r="B317"/>
      <c r="C317"/>
      <c r="D317" s="10"/>
    </row>
    <row r="318" spans="2:4" x14ac:dyDescent="0.2">
      <c r="B318"/>
      <c r="C318"/>
      <c r="D318" s="10"/>
    </row>
    <row r="319" spans="2:4" x14ac:dyDescent="0.2">
      <c r="B319"/>
      <c r="C319"/>
      <c r="D319" s="10"/>
    </row>
    <row r="320" spans="2:4" x14ac:dyDescent="0.2">
      <c r="B320"/>
      <c r="C320"/>
      <c r="D320" s="10"/>
    </row>
    <row r="321" spans="2:4" x14ac:dyDescent="0.2">
      <c r="B321"/>
      <c r="C321"/>
      <c r="D321" s="10"/>
    </row>
    <row r="322" spans="2:4" x14ac:dyDescent="0.2">
      <c r="B322"/>
      <c r="C322"/>
      <c r="D322" s="10"/>
    </row>
    <row r="323" spans="2:4" x14ac:dyDescent="0.2">
      <c r="B323"/>
      <c r="C323"/>
      <c r="D323" s="10"/>
    </row>
    <row r="324" spans="2:4" x14ac:dyDescent="0.2">
      <c r="B324"/>
      <c r="C324"/>
      <c r="D324" s="10"/>
    </row>
    <row r="325" spans="2:4" x14ac:dyDescent="0.2">
      <c r="B325"/>
      <c r="C325"/>
      <c r="D325" s="10"/>
    </row>
    <row r="326" spans="2:4" x14ac:dyDescent="0.2">
      <c r="B326"/>
      <c r="C326"/>
      <c r="D326" s="10"/>
    </row>
    <row r="327" spans="2:4" x14ac:dyDescent="0.2">
      <c r="B327"/>
      <c r="C327"/>
      <c r="D327" s="10"/>
    </row>
    <row r="328" spans="2:4" x14ac:dyDescent="0.2">
      <c r="B328"/>
      <c r="C328"/>
      <c r="D328" s="10"/>
    </row>
    <row r="329" spans="2:4" x14ac:dyDescent="0.2">
      <c r="B329"/>
      <c r="C329"/>
      <c r="D329" s="10"/>
    </row>
    <row r="330" spans="2:4" x14ac:dyDescent="0.2">
      <c r="B330"/>
      <c r="C330"/>
      <c r="D330" s="10"/>
    </row>
    <row r="331" spans="2:4" x14ac:dyDescent="0.2">
      <c r="B331"/>
      <c r="C331"/>
      <c r="D331" s="10"/>
    </row>
    <row r="332" spans="2:4" x14ac:dyDescent="0.2">
      <c r="B332"/>
      <c r="C332"/>
      <c r="D332" s="10"/>
    </row>
    <row r="333" spans="2:4" x14ac:dyDescent="0.2">
      <c r="B333"/>
      <c r="C333"/>
      <c r="D333" s="10"/>
    </row>
    <row r="334" spans="2:4" x14ac:dyDescent="0.2">
      <c r="B334"/>
      <c r="C334"/>
      <c r="D334" s="10"/>
    </row>
    <row r="335" spans="2:4" x14ac:dyDescent="0.2">
      <c r="B335"/>
      <c r="C335"/>
      <c r="D335" s="10"/>
    </row>
    <row r="336" spans="2:4" x14ac:dyDescent="0.2">
      <c r="B336"/>
      <c r="C336"/>
      <c r="D336" s="10"/>
    </row>
    <row r="337" spans="2:4" x14ac:dyDescent="0.2">
      <c r="B337"/>
      <c r="C337"/>
      <c r="D337" s="10"/>
    </row>
    <row r="338" spans="2:4" x14ac:dyDescent="0.2">
      <c r="B338"/>
      <c r="C338"/>
      <c r="D338" s="10"/>
    </row>
    <row r="339" spans="2:4" x14ac:dyDescent="0.2">
      <c r="B339"/>
      <c r="C339"/>
      <c r="D339" s="10"/>
    </row>
    <row r="340" spans="2:4" x14ac:dyDescent="0.2">
      <c r="B340"/>
      <c r="C340"/>
      <c r="D340" s="10"/>
    </row>
    <row r="341" spans="2:4" x14ac:dyDescent="0.2">
      <c r="B341"/>
      <c r="C341"/>
      <c r="D341" s="10"/>
    </row>
    <row r="342" spans="2:4" x14ac:dyDescent="0.2">
      <c r="B342"/>
      <c r="C342"/>
      <c r="D342" s="10"/>
    </row>
    <row r="343" spans="2:4" x14ac:dyDescent="0.2">
      <c r="B343"/>
      <c r="C343"/>
      <c r="D343" s="10"/>
    </row>
    <row r="344" spans="2:4" x14ac:dyDescent="0.2">
      <c r="B344"/>
      <c r="C344"/>
      <c r="D344" s="10"/>
    </row>
    <row r="345" spans="2:4" x14ac:dyDescent="0.2">
      <c r="B345"/>
      <c r="C345"/>
      <c r="D345" s="10"/>
    </row>
    <row r="346" spans="2:4" x14ac:dyDescent="0.2">
      <c r="B346"/>
      <c r="C346"/>
      <c r="D346" s="10"/>
    </row>
    <row r="347" spans="2:4" x14ac:dyDescent="0.2">
      <c r="B347"/>
      <c r="C347"/>
      <c r="D347" s="10"/>
    </row>
    <row r="348" spans="2:4" x14ac:dyDescent="0.2">
      <c r="B348"/>
      <c r="C348"/>
      <c r="D348" s="10"/>
    </row>
    <row r="349" spans="2:4" x14ac:dyDescent="0.2">
      <c r="B349"/>
      <c r="C349"/>
      <c r="D349" s="10"/>
    </row>
    <row r="350" spans="2:4" x14ac:dyDescent="0.2">
      <c r="B350"/>
      <c r="C350"/>
      <c r="D350" s="10"/>
    </row>
    <row r="351" spans="2:4" x14ac:dyDescent="0.2">
      <c r="B351"/>
      <c r="C351"/>
      <c r="D351" s="10"/>
    </row>
    <row r="352" spans="2:4" x14ac:dyDescent="0.2">
      <c r="B352"/>
      <c r="C352"/>
      <c r="D352" s="10"/>
    </row>
    <row r="353" spans="2:4" x14ac:dyDescent="0.2">
      <c r="B353"/>
      <c r="C353"/>
      <c r="D353" s="10"/>
    </row>
    <row r="354" spans="2:4" x14ac:dyDescent="0.2">
      <c r="B354"/>
      <c r="C354"/>
      <c r="D354" s="10"/>
    </row>
    <row r="355" spans="2:4" x14ac:dyDescent="0.2">
      <c r="B355"/>
      <c r="C355"/>
      <c r="D355" s="10"/>
    </row>
    <row r="356" spans="2:4" x14ac:dyDescent="0.2">
      <c r="B356"/>
      <c r="C356"/>
      <c r="D356" s="10"/>
    </row>
    <row r="357" spans="2:4" x14ac:dyDescent="0.2">
      <c r="B357"/>
      <c r="C357"/>
      <c r="D357" s="10"/>
    </row>
    <row r="358" spans="2:4" x14ac:dyDescent="0.2">
      <c r="B358"/>
      <c r="C358"/>
      <c r="D358" s="10"/>
    </row>
    <row r="359" spans="2:4" x14ac:dyDescent="0.2">
      <c r="B359"/>
      <c r="C359"/>
      <c r="D359" s="10"/>
    </row>
    <row r="360" spans="2:4" x14ac:dyDescent="0.2">
      <c r="B360"/>
      <c r="C360"/>
      <c r="D360" s="10"/>
    </row>
    <row r="361" spans="2:4" x14ac:dyDescent="0.2">
      <c r="B361"/>
      <c r="C361"/>
      <c r="D361" s="10"/>
    </row>
    <row r="362" spans="2:4" x14ac:dyDescent="0.2">
      <c r="B362"/>
      <c r="C362"/>
      <c r="D362" s="10"/>
    </row>
    <row r="363" spans="2:4" x14ac:dyDescent="0.2">
      <c r="B363"/>
      <c r="C363"/>
      <c r="D363" s="10"/>
    </row>
    <row r="364" spans="2:4" x14ac:dyDescent="0.2">
      <c r="B364"/>
      <c r="C364"/>
      <c r="D364" s="10"/>
    </row>
    <row r="365" spans="2:4" x14ac:dyDescent="0.2">
      <c r="B365"/>
      <c r="C365"/>
      <c r="D365" s="10"/>
    </row>
    <row r="366" spans="2:4" x14ac:dyDescent="0.2">
      <c r="B366"/>
      <c r="C366"/>
      <c r="D366" s="10"/>
    </row>
    <row r="367" spans="2:4" x14ac:dyDescent="0.2">
      <c r="B367"/>
      <c r="C367"/>
      <c r="D367" s="10"/>
    </row>
    <row r="368" spans="2:4" x14ac:dyDescent="0.2">
      <c r="B368"/>
      <c r="C368"/>
      <c r="D368" s="10"/>
    </row>
    <row r="369" spans="2:4" x14ac:dyDescent="0.2">
      <c r="B369"/>
      <c r="C369"/>
      <c r="D369" s="10"/>
    </row>
    <row r="370" spans="2:4" x14ac:dyDescent="0.2">
      <c r="B370"/>
      <c r="C370"/>
      <c r="D370" s="10"/>
    </row>
    <row r="371" spans="2:4" x14ac:dyDescent="0.2">
      <c r="B371"/>
      <c r="C371"/>
      <c r="D371" s="10"/>
    </row>
    <row r="372" spans="2:4" x14ac:dyDescent="0.2">
      <c r="B372"/>
      <c r="C372"/>
      <c r="D372" s="10"/>
    </row>
    <row r="373" spans="2:4" x14ac:dyDescent="0.2">
      <c r="B373"/>
      <c r="C373"/>
      <c r="D373" s="10"/>
    </row>
    <row r="374" spans="2:4" x14ac:dyDescent="0.2">
      <c r="B374"/>
      <c r="C374"/>
      <c r="D374" s="10"/>
    </row>
    <row r="375" spans="2:4" x14ac:dyDescent="0.2">
      <c r="B375"/>
      <c r="C375"/>
      <c r="D375" s="10"/>
    </row>
    <row r="376" spans="2:4" x14ac:dyDescent="0.2">
      <c r="B376"/>
      <c r="C376"/>
      <c r="D376" s="10"/>
    </row>
    <row r="377" spans="2:4" x14ac:dyDescent="0.2">
      <c r="B377"/>
      <c r="C377"/>
      <c r="D377" s="10"/>
    </row>
    <row r="378" spans="2:4" x14ac:dyDescent="0.2">
      <c r="B378"/>
      <c r="C378"/>
      <c r="D378" s="10"/>
    </row>
    <row r="379" spans="2:4" x14ac:dyDescent="0.2">
      <c r="B379"/>
      <c r="C379"/>
      <c r="D379" s="10"/>
    </row>
    <row r="380" spans="2:4" x14ac:dyDescent="0.2">
      <c r="B380"/>
      <c r="C380"/>
      <c r="D380" s="10"/>
    </row>
    <row r="381" spans="2:4" x14ac:dyDescent="0.2">
      <c r="B381"/>
      <c r="C381"/>
      <c r="D381" s="10"/>
    </row>
    <row r="382" spans="2:4" x14ac:dyDescent="0.2">
      <c r="B382"/>
      <c r="C382"/>
      <c r="D382" s="10"/>
    </row>
    <row r="383" spans="2:4" x14ac:dyDescent="0.2">
      <c r="B383"/>
      <c r="C383"/>
      <c r="D383" s="10"/>
    </row>
    <row r="384" spans="2:4" x14ac:dyDescent="0.2">
      <c r="B384"/>
      <c r="C384"/>
      <c r="D384" s="10"/>
    </row>
    <row r="385" spans="2:4" x14ac:dyDescent="0.2">
      <c r="B385"/>
      <c r="C385"/>
      <c r="D385" s="10"/>
    </row>
    <row r="386" spans="2:4" x14ac:dyDescent="0.2">
      <c r="B386"/>
      <c r="C386"/>
      <c r="D386" s="10"/>
    </row>
    <row r="387" spans="2:4" x14ac:dyDescent="0.2">
      <c r="B387"/>
      <c r="C387"/>
      <c r="D387" s="10"/>
    </row>
    <row r="388" spans="2:4" x14ac:dyDescent="0.2">
      <c r="B388"/>
      <c r="C388"/>
      <c r="D388" s="10"/>
    </row>
    <row r="389" spans="2:4" x14ac:dyDescent="0.2">
      <c r="B389"/>
      <c r="C389"/>
      <c r="D389" s="10"/>
    </row>
    <row r="390" spans="2:4" x14ac:dyDescent="0.2">
      <c r="B390"/>
      <c r="C390"/>
      <c r="D390" s="10"/>
    </row>
    <row r="391" spans="2:4" x14ac:dyDescent="0.2">
      <c r="B391"/>
      <c r="C391"/>
      <c r="D391" s="10"/>
    </row>
    <row r="392" spans="2:4" x14ac:dyDescent="0.2">
      <c r="B392"/>
      <c r="C392"/>
      <c r="D392" s="10"/>
    </row>
    <row r="393" spans="2:4" x14ac:dyDescent="0.2">
      <c r="B393"/>
      <c r="C393"/>
      <c r="D393" s="10"/>
    </row>
    <row r="394" spans="2:4" x14ac:dyDescent="0.2">
      <c r="B394"/>
      <c r="C394"/>
      <c r="D394" s="10"/>
    </row>
    <row r="395" spans="2:4" x14ac:dyDescent="0.2">
      <c r="B395"/>
      <c r="C395"/>
      <c r="D395" s="10"/>
    </row>
    <row r="396" spans="2:4" x14ac:dyDescent="0.2">
      <c r="B396"/>
      <c r="C396"/>
      <c r="D396" s="10"/>
    </row>
    <row r="397" spans="2:4" x14ac:dyDescent="0.2">
      <c r="B397"/>
      <c r="C397"/>
      <c r="D397" s="10"/>
    </row>
    <row r="398" spans="2:4" x14ac:dyDescent="0.2">
      <c r="B398"/>
      <c r="C398"/>
      <c r="D398" s="10"/>
    </row>
    <row r="399" spans="2:4" x14ac:dyDescent="0.2">
      <c r="B399"/>
      <c r="C399"/>
      <c r="D399" s="10"/>
    </row>
    <row r="400" spans="2:4" x14ac:dyDescent="0.2">
      <c r="B400"/>
      <c r="C400"/>
      <c r="D400" s="10"/>
    </row>
    <row r="401" spans="2:4" x14ac:dyDescent="0.2">
      <c r="B401"/>
      <c r="C401"/>
      <c r="D401" s="10"/>
    </row>
    <row r="402" spans="2:4" x14ac:dyDescent="0.2">
      <c r="B402"/>
      <c r="C402"/>
      <c r="D402" s="10"/>
    </row>
    <row r="403" spans="2:4" x14ac:dyDescent="0.2">
      <c r="B403"/>
      <c r="C403"/>
      <c r="D403" s="10"/>
    </row>
    <row r="404" spans="2:4" x14ac:dyDescent="0.2">
      <c r="B404"/>
      <c r="C404"/>
      <c r="D404" s="10"/>
    </row>
    <row r="405" spans="2:4" x14ac:dyDescent="0.2">
      <c r="B405"/>
      <c r="C405"/>
      <c r="D405" s="10"/>
    </row>
    <row r="406" spans="2:4" x14ac:dyDescent="0.2">
      <c r="B406"/>
      <c r="C406"/>
      <c r="D406" s="10"/>
    </row>
    <row r="407" spans="2:4" x14ac:dyDescent="0.2">
      <c r="B407"/>
      <c r="C407"/>
      <c r="D407" s="10"/>
    </row>
    <row r="408" spans="2:4" x14ac:dyDescent="0.2">
      <c r="B408"/>
      <c r="C408"/>
      <c r="D408" s="10"/>
    </row>
    <row r="409" spans="2:4" x14ac:dyDescent="0.2">
      <c r="B409"/>
      <c r="C409"/>
      <c r="D409" s="10"/>
    </row>
    <row r="410" spans="2:4" x14ac:dyDescent="0.2">
      <c r="B410"/>
      <c r="C410"/>
      <c r="D410" s="10"/>
    </row>
    <row r="411" spans="2:4" x14ac:dyDescent="0.2">
      <c r="B411"/>
      <c r="C411"/>
      <c r="D411" s="10"/>
    </row>
    <row r="412" spans="2:4" x14ac:dyDescent="0.2">
      <c r="B412"/>
      <c r="C412"/>
      <c r="D412" s="10"/>
    </row>
    <row r="413" spans="2:4" x14ac:dyDescent="0.2">
      <c r="B413"/>
      <c r="C413"/>
      <c r="D413" s="10"/>
    </row>
    <row r="414" spans="2:4" x14ac:dyDescent="0.2">
      <c r="B414"/>
      <c r="C414"/>
      <c r="D414" s="10"/>
    </row>
    <row r="415" spans="2:4" x14ac:dyDescent="0.2">
      <c r="B415"/>
      <c r="C415"/>
      <c r="D415" s="10"/>
    </row>
    <row r="416" spans="2:4" x14ac:dyDescent="0.2">
      <c r="B416"/>
      <c r="C416"/>
      <c r="D416" s="10"/>
    </row>
    <row r="417" spans="2:4" x14ac:dyDescent="0.2">
      <c r="B417"/>
      <c r="C417"/>
      <c r="D417" s="10"/>
    </row>
    <row r="418" spans="2:4" x14ac:dyDescent="0.2">
      <c r="B418"/>
      <c r="C418"/>
      <c r="D418" s="10"/>
    </row>
    <row r="419" spans="2:4" x14ac:dyDescent="0.2">
      <c r="B419"/>
      <c r="C419"/>
      <c r="D419" s="10"/>
    </row>
    <row r="420" spans="2:4" x14ac:dyDescent="0.2">
      <c r="B420"/>
      <c r="C420"/>
      <c r="D420" s="10"/>
    </row>
    <row r="421" spans="2:4" x14ac:dyDescent="0.2">
      <c r="B421"/>
      <c r="C421"/>
      <c r="D421" s="10"/>
    </row>
    <row r="422" spans="2:4" x14ac:dyDescent="0.2">
      <c r="B422"/>
      <c r="C422"/>
      <c r="D422" s="10"/>
    </row>
    <row r="423" spans="2:4" x14ac:dyDescent="0.2">
      <c r="B423"/>
      <c r="C423"/>
      <c r="D423" s="10"/>
    </row>
    <row r="424" spans="2:4" x14ac:dyDescent="0.2">
      <c r="B424"/>
      <c r="C424"/>
      <c r="D424" s="10"/>
    </row>
    <row r="425" spans="2:4" x14ac:dyDescent="0.2">
      <c r="B425"/>
      <c r="C425"/>
      <c r="D425" s="10"/>
    </row>
    <row r="426" spans="2:4" x14ac:dyDescent="0.2">
      <c r="B426"/>
      <c r="C426"/>
      <c r="D426" s="10"/>
    </row>
    <row r="427" spans="2:4" x14ac:dyDescent="0.2">
      <c r="B427"/>
      <c r="C427"/>
      <c r="D427" s="10"/>
    </row>
    <row r="428" spans="2:4" x14ac:dyDescent="0.2">
      <c r="B428"/>
      <c r="C428"/>
      <c r="D428" s="10"/>
    </row>
    <row r="429" spans="2:4" x14ac:dyDescent="0.2">
      <c r="B429"/>
      <c r="C429"/>
      <c r="D429" s="10"/>
    </row>
    <row r="430" spans="2:4" x14ac:dyDescent="0.2">
      <c r="B430"/>
      <c r="C430"/>
      <c r="D430" s="10"/>
    </row>
    <row r="431" spans="2:4" x14ac:dyDescent="0.2">
      <c r="B431"/>
      <c r="C431"/>
      <c r="D431" s="10"/>
    </row>
    <row r="432" spans="2:4" x14ac:dyDescent="0.2">
      <c r="B432"/>
      <c r="C432"/>
      <c r="D432" s="10"/>
    </row>
    <row r="433" spans="2:4" x14ac:dyDescent="0.2">
      <c r="B433"/>
      <c r="C433"/>
      <c r="D433" s="10"/>
    </row>
    <row r="434" spans="2:4" x14ac:dyDescent="0.2">
      <c r="B434"/>
      <c r="C434"/>
      <c r="D434" s="10"/>
    </row>
    <row r="435" spans="2:4" x14ac:dyDescent="0.2">
      <c r="B435"/>
      <c r="C435"/>
      <c r="D435" s="10"/>
    </row>
    <row r="436" spans="2:4" x14ac:dyDescent="0.2">
      <c r="B436"/>
      <c r="C436"/>
      <c r="D436" s="10"/>
    </row>
    <row r="437" spans="2:4" x14ac:dyDescent="0.2">
      <c r="B437"/>
      <c r="C437"/>
      <c r="D437" s="10"/>
    </row>
    <row r="438" spans="2:4" x14ac:dyDescent="0.2">
      <c r="B438"/>
      <c r="C438"/>
      <c r="D438" s="10"/>
    </row>
    <row r="439" spans="2:4" x14ac:dyDescent="0.2">
      <c r="B439"/>
      <c r="C439"/>
      <c r="D439" s="10"/>
    </row>
    <row r="440" spans="2:4" x14ac:dyDescent="0.2">
      <c r="B440"/>
      <c r="C440"/>
      <c r="D440" s="10"/>
    </row>
    <row r="441" spans="2:4" x14ac:dyDescent="0.2">
      <c r="B441"/>
      <c r="C441"/>
      <c r="D441" s="10"/>
    </row>
    <row r="442" spans="2:4" x14ac:dyDescent="0.2">
      <c r="B442"/>
      <c r="C442"/>
      <c r="D442" s="10"/>
    </row>
    <row r="443" spans="2:4" x14ac:dyDescent="0.2">
      <c r="B443"/>
      <c r="C443"/>
      <c r="D443" s="10"/>
    </row>
    <row r="444" spans="2:4" x14ac:dyDescent="0.2">
      <c r="B444"/>
      <c r="C444"/>
      <c r="D444" s="10"/>
    </row>
    <row r="445" spans="2:4" x14ac:dyDescent="0.2">
      <c r="B445"/>
      <c r="C445"/>
      <c r="D445" s="10"/>
    </row>
    <row r="446" spans="2:4" x14ac:dyDescent="0.2">
      <c r="B446"/>
      <c r="C446"/>
      <c r="D446" s="10"/>
    </row>
    <row r="447" spans="2:4" x14ac:dyDescent="0.2">
      <c r="B447"/>
      <c r="C447"/>
      <c r="D447" s="10"/>
    </row>
    <row r="448" spans="2:4" x14ac:dyDescent="0.2">
      <c r="B448"/>
      <c r="C448"/>
      <c r="D448" s="10"/>
    </row>
    <row r="449" spans="2:4" x14ac:dyDescent="0.2">
      <c r="B449"/>
      <c r="C449"/>
      <c r="D449" s="10"/>
    </row>
    <row r="450" spans="2:4" x14ac:dyDescent="0.2">
      <c r="B450"/>
      <c r="C450"/>
      <c r="D450" s="10"/>
    </row>
    <row r="451" spans="2:4" x14ac:dyDescent="0.2">
      <c r="B451"/>
      <c r="C451"/>
      <c r="D451" s="10"/>
    </row>
    <row r="452" spans="2:4" x14ac:dyDescent="0.2">
      <c r="B452"/>
      <c r="C452"/>
      <c r="D452" s="10"/>
    </row>
    <row r="453" spans="2:4" x14ac:dyDescent="0.2">
      <c r="B453"/>
      <c r="C453"/>
      <c r="D453" s="10"/>
    </row>
    <row r="454" spans="2:4" x14ac:dyDescent="0.2">
      <c r="B454"/>
      <c r="C454"/>
      <c r="D454" s="10"/>
    </row>
    <row r="455" spans="2:4" x14ac:dyDescent="0.2">
      <c r="B455"/>
      <c r="C455"/>
      <c r="D455" s="10"/>
    </row>
    <row r="456" spans="2:4" x14ac:dyDescent="0.2">
      <c r="B456"/>
      <c r="C456"/>
      <c r="D456" s="10"/>
    </row>
    <row r="457" spans="2:4" x14ac:dyDescent="0.2">
      <c r="B457"/>
      <c r="C457"/>
      <c r="D457" s="10"/>
    </row>
    <row r="458" spans="2:4" x14ac:dyDescent="0.2">
      <c r="B458"/>
      <c r="C458"/>
      <c r="D458" s="10"/>
    </row>
    <row r="459" spans="2:4" x14ac:dyDescent="0.2">
      <c r="B459"/>
      <c r="C459"/>
      <c r="D459" s="10"/>
    </row>
    <row r="460" spans="2:4" x14ac:dyDescent="0.2">
      <c r="B460"/>
      <c r="C460"/>
      <c r="D460" s="10"/>
    </row>
    <row r="461" spans="2:4" x14ac:dyDescent="0.2">
      <c r="B461"/>
      <c r="C461"/>
      <c r="D461" s="10"/>
    </row>
    <row r="462" spans="2:4" x14ac:dyDescent="0.2">
      <c r="B462"/>
      <c r="C462"/>
      <c r="D462" s="10"/>
    </row>
    <row r="463" spans="2:4" x14ac:dyDescent="0.2">
      <c r="B463"/>
      <c r="C463"/>
      <c r="D463" s="10"/>
    </row>
    <row r="464" spans="2:4" x14ac:dyDescent="0.2">
      <c r="B464"/>
      <c r="C464"/>
      <c r="D464" s="10"/>
    </row>
    <row r="465" spans="2:4" x14ac:dyDescent="0.2">
      <c r="B465"/>
      <c r="C465"/>
      <c r="D465" s="10"/>
    </row>
    <row r="466" spans="2:4" x14ac:dyDescent="0.2">
      <c r="B466"/>
      <c r="C466"/>
      <c r="D466" s="10"/>
    </row>
    <row r="467" spans="2:4" x14ac:dyDescent="0.2">
      <c r="B467"/>
      <c r="C467"/>
      <c r="D467" s="10"/>
    </row>
    <row r="468" spans="2:4" x14ac:dyDescent="0.2">
      <c r="B468"/>
      <c r="C468"/>
      <c r="D468" s="10"/>
    </row>
    <row r="469" spans="2:4" x14ac:dyDescent="0.2">
      <c r="B469"/>
      <c r="C469"/>
      <c r="D469" s="10"/>
    </row>
    <row r="470" spans="2:4" x14ac:dyDescent="0.2">
      <c r="B470"/>
      <c r="C470"/>
      <c r="D470" s="10"/>
    </row>
    <row r="471" spans="2:4" x14ac:dyDescent="0.2">
      <c r="B471"/>
      <c r="C471"/>
      <c r="D471" s="10"/>
    </row>
    <row r="472" spans="2:4" x14ac:dyDescent="0.2">
      <c r="B472"/>
      <c r="C472"/>
      <c r="D472" s="10"/>
    </row>
    <row r="473" spans="2:4" x14ac:dyDescent="0.2">
      <c r="B473"/>
      <c r="C473"/>
      <c r="D473" s="10"/>
    </row>
    <row r="474" spans="2:4" x14ac:dyDescent="0.2">
      <c r="B474"/>
      <c r="C474"/>
      <c r="D474" s="10"/>
    </row>
    <row r="475" spans="2:4" x14ac:dyDescent="0.2">
      <c r="B475"/>
      <c r="C475"/>
      <c r="D475" s="10"/>
    </row>
    <row r="476" spans="2:4" x14ac:dyDescent="0.2">
      <c r="B476"/>
      <c r="C476"/>
      <c r="D476" s="10"/>
    </row>
    <row r="477" spans="2:4" x14ac:dyDescent="0.2">
      <c r="B477"/>
      <c r="C477"/>
      <c r="D477" s="10"/>
    </row>
    <row r="478" spans="2:4" x14ac:dyDescent="0.2">
      <c r="B478"/>
      <c r="C478"/>
      <c r="D478" s="10"/>
    </row>
    <row r="479" spans="2:4" x14ac:dyDescent="0.2">
      <c r="B479"/>
      <c r="C479"/>
      <c r="D479" s="10"/>
    </row>
    <row r="480" spans="2:4" x14ac:dyDescent="0.2">
      <c r="B480"/>
      <c r="C480"/>
      <c r="D480" s="10"/>
    </row>
    <row r="481" spans="2:4" x14ac:dyDescent="0.2">
      <c r="B481"/>
      <c r="C481"/>
      <c r="D481" s="10"/>
    </row>
    <row r="482" spans="2:4" x14ac:dyDescent="0.2">
      <c r="B482"/>
      <c r="C482"/>
      <c r="D482" s="10"/>
    </row>
    <row r="483" spans="2:4" x14ac:dyDescent="0.2">
      <c r="B483"/>
      <c r="C483"/>
      <c r="D483" s="10"/>
    </row>
    <row r="484" spans="2:4" x14ac:dyDescent="0.2">
      <c r="B484"/>
      <c r="C484"/>
      <c r="D484" s="10"/>
    </row>
    <row r="485" spans="2:4" x14ac:dyDescent="0.2">
      <c r="B485"/>
      <c r="C485"/>
      <c r="D485" s="10"/>
    </row>
    <row r="486" spans="2:4" x14ac:dyDescent="0.2">
      <c r="B486"/>
      <c r="C486"/>
      <c r="D486" s="10"/>
    </row>
    <row r="487" spans="2:4" x14ac:dyDescent="0.2">
      <c r="B487"/>
      <c r="C487"/>
      <c r="D487" s="10"/>
    </row>
    <row r="488" spans="2:4" x14ac:dyDescent="0.2">
      <c r="B488"/>
      <c r="C488"/>
      <c r="D488" s="10"/>
    </row>
    <row r="489" spans="2:4" x14ac:dyDescent="0.2">
      <c r="B489"/>
      <c r="C489"/>
      <c r="D489" s="10"/>
    </row>
    <row r="490" spans="2:4" x14ac:dyDescent="0.2">
      <c r="B490"/>
      <c r="C490"/>
      <c r="D490" s="10"/>
    </row>
    <row r="491" spans="2:4" x14ac:dyDescent="0.2">
      <c r="B491"/>
      <c r="C491"/>
      <c r="D491" s="10"/>
    </row>
    <row r="492" spans="2:4" x14ac:dyDescent="0.2">
      <c r="B492"/>
      <c r="C492"/>
      <c r="D492" s="10"/>
    </row>
    <row r="493" spans="2:4" x14ac:dyDescent="0.2">
      <c r="B493"/>
      <c r="C493"/>
      <c r="D493" s="10"/>
    </row>
    <row r="494" spans="2:4" x14ac:dyDescent="0.2">
      <c r="B494"/>
      <c r="C494"/>
      <c r="D494" s="10"/>
    </row>
    <row r="495" spans="2:4" x14ac:dyDescent="0.2">
      <c r="B495"/>
      <c r="C495"/>
      <c r="D495" s="10"/>
    </row>
    <row r="496" spans="2:4" x14ac:dyDescent="0.2">
      <c r="B496"/>
      <c r="C496"/>
      <c r="D496" s="10"/>
    </row>
    <row r="497" spans="2:4" x14ac:dyDescent="0.2">
      <c r="B497"/>
      <c r="C497"/>
      <c r="D497" s="10"/>
    </row>
    <row r="498" spans="2:4" x14ac:dyDescent="0.2">
      <c r="B498"/>
      <c r="C498"/>
      <c r="D498" s="10"/>
    </row>
    <row r="499" spans="2:4" x14ac:dyDescent="0.2">
      <c r="B499"/>
      <c r="C499"/>
      <c r="D499" s="10"/>
    </row>
    <row r="500" spans="2:4" x14ac:dyDescent="0.2">
      <c r="B500"/>
      <c r="C500"/>
      <c r="D500" s="10"/>
    </row>
    <row r="501" spans="2:4" x14ac:dyDescent="0.2">
      <c r="B501"/>
      <c r="C501"/>
      <c r="D501" s="10"/>
    </row>
    <row r="502" spans="2:4" x14ac:dyDescent="0.2">
      <c r="B502"/>
      <c r="C502"/>
      <c r="D502" s="10"/>
    </row>
    <row r="503" spans="2:4" x14ac:dyDescent="0.2">
      <c r="B503"/>
      <c r="C503"/>
      <c r="D503" s="10"/>
    </row>
    <row r="504" spans="2:4" x14ac:dyDescent="0.2">
      <c r="B504"/>
      <c r="C504"/>
      <c r="D504" s="10"/>
    </row>
    <row r="505" spans="2:4" x14ac:dyDescent="0.2">
      <c r="B505"/>
      <c r="C505"/>
      <c r="D505" s="10"/>
    </row>
    <row r="506" spans="2:4" x14ac:dyDescent="0.2">
      <c r="B506"/>
      <c r="C506"/>
      <c r="D506" s="10"/>
    </row>
    <row r="507" spans="2:4" x14ac:dyDescent="0.2">
      <c r="B507"/>
      <c r="C507"/>
      <c r="D507" s="10"/>
    </row>
    <row r="508" spans="2:4" x14ac:dyDescent="0.2">
      <c r="B508"/>
      <c r="C508"/>
      <c r="D508" s="10"/>
    </row>
    <row r="509" spans="2:4" x14ac:dyDescent="0.2">
      <c r="B509"/>
      <c r="C509"/>
      <c r="D509" s="10"/>
    </row>
    <row r="510" spans="2:4" x14ac:dyDescent="0.2">
      <c r="B510"/>
      <c r="C510"/>
      <c r="D510" s="10"/>
    </row>
    <row r="511" spans="2:4" x14ac:dyDescent="0.2">
      <c r="B511"/>
      <c r="C511"/>
      <c r="D511" s="10"/>
    </row>
    <row r="512" spans="2:4" x14ac:dyDescent="0.2">
      <c r="B512"/>
      <c r="C512"/>
      <c r="D512" s="10"/>
    </row>
    <row r="513" spans="2:4" x14ac:dyDescent="0.2">
      <c r="B513"/>
      <c r="C513"/>
      <c r="D513" s="10"/>
    </row>
    <row r="514" spans="2:4" x14ac:dyDescent="0.2">
      <c r="B514"/>
      <c r="C514"/>
      <c r="D514" s="10"/>
    </row>
    <row r="515" spans="2:4" x14ac:dyDescent="0.2">
      <c r="B515"/>
      <c r="C515"/>
      <c r="D515" s="10"/>
    </row>
    <row r="516" spans="2:4" x14ac:dyDescent="0.2">
      <c r="B516"/>
      <c r="C516"/>
      <c r="D516" s="10"/>
    </row>
    <row r="517" spans="2:4" x14ac:dyDescent="0.2">
      <c r="B517"/>
      <c r="C517"/>
      <c r="D517" s="10"/>
    </row>
    <row r="518" spans="2:4" x14ac:dyDescent="0.2">
      <c r="B518"/>
      <c r="C518"/>
      <c r="D518" s="10"/>
    </row>
    <row r="519" spans="2:4" x14ac:dyDescent="0.2">
      <c r="B519"/>
      <c r="C519"/>
      <c r="D519" s="10"/>
    </row>
    <row r="520" spans="2:4" x14ac:dyDescent="0.2">
      <c r="B520"/>
      <c r="C520"/>
      <c r="D520" s="10"/>
    </row>
    <row r="521" spans="2:4" x14ac:dyDescent="0.2">
      <c r="B521"/>
      <c r="C521"/>
      <c r="D521" s="10"/>
    </row>
    <row r="522" spans="2:4" x14ac:dyDescent="0.2">
      <c r="B522"/>
      <c r="C522"/>
      <c r="D522" s="10"/>
    </row>
    <row r="523" spans="2:4" x14ac:dyDescent="0.2">
      <c r="B523"/>
      <c r="C523"/>
      <c r="D523" s="10"/>
    </row>
    <row r="524" spans="2:4" x14ac:dyDescent="0.2">
      <c r="B524"/>
      <c r="C524"/>
      <c r="D524" s="10"/>
    </row>
    <row r="525" spans="2:4" x14ac:dyDescent="0.2">
      <c r="B525"/>
      <c r="C525"/>
      <c r="D525" s="10"/>
    </row>
    <row r="526" spans="2:4" x14ac:dyDescent="0.2">
      <c r="B526"/>
      <c r="C526"/>
      <c r="D526" s="10"/>
    </row>
    <row r="527" spans="2:4" x14ac:dyDescent="0.2">
      <c r="B527"/>
      <c r="C527"/>
      <c r="D527" s="10"/>
    </row>
    <row r="528" spans="2:4" x14ac:dyDescent="0.2">
      <c r="B528"/>
      <c r="C528"/>
      <c r="D528" s="10"/>
    </row>
    <row r="529" spans="2:4" x14ac:dyDescent="0.2">
      <c r="B529"/>
      <c r="C529"/>
      <c r="D529" s="10"/>
    </row>
    <row r="530" spans="2:4" x14ac:dyDescent="0.2">
      <c r="B530"/>
      <c r="C530"/>
      <c r="D530" s="10"/>
    </row>
    <row r="531" spans="2:4" x14ac:dyDescent="0.2">
      <c r="B531"/>
      <c r="C531"/>
      <c r="D531" s="10"/>
    </row>
    <row r="532" spans="2:4" x14ac:dyDescent="0.2">
      <c r="B532"/>
      <c r="C532"/>
      <c r="D532" s="10"/>
    </row>
    <row r="533" spans="2:4" x14ac:dyDescent="0.2">
      <c r="B533"/>
      <c r="C533"/>
      <c r="D533" s="10"/>
    </row>
    <row r="534" spans="2:4" x14ac:dyDescent="0.2">
      <c r="B534"/>
      <c r="C534"/>
      <c r="D534" s="10"/>
    </row>
    <row r="535" spans="2:4" x14ac:dyDescent="0.2">
      <c r="B535"/>
      <c r="C535"/>
      <c r="D535" s="10"/>
    </row>
    <row r="536" spans="2:4" x14ac:dyDescent="0.2">
      <c r="B536"/>
      <c r="C536"/>
      <c r="D536" s="10"/>
    </row>
    <row r="537" spans="2:4" x14ac:dyDescent="0.2">
      <c r="B537"/>
      <c r="C537"/>
      <c r="D537" s="10"/>
    </row>
    <row r="538" spans="2:4" x14ac:dyDescent="0.2">
      <c r="B538"/>
      <c r="C538"/>
      <c r="D538" s="10"/>
    </row>
    <row r="539" spans="2:4" x14ac:dyDescent="0.2">
      <c r="B539"/>
      <c r="C539"/>
      <c r="D539" s="10"/>
    </row>
    <row r="540" spans="2:4" x14ac:dyDescent="0.2">
      <c r="B540"/>
      <c r="C540"/>
      <c r="D540" s="10"/>
    </row>
    <row r="541" spans="2:4" x14ac:dyDescent="0.2">
      <c r="B541"/>
      <c r="C541"/>
      <c r="D541" s="10"/>
    </row>
    <row r="542" spans="2:4" x14ac:dyDescent="0.2">
      <c r="B542"/>
      <c r="C542"/>
      <c r="D542" s="10"/>
    </row>
    <row r="543" spans="2:4" x14ac:dyDescent="0.2">
      <c r="B543"/>
      <c r="C543"/>
      <c r="D543" s="10"/>
    </row>
    <row r="544" spans="2:4" x14ac:dyDescent="0.2">
      <c r="B544"/>
      <c r="C544"/>
      <c r="D544" s="10"/>
    </row>
    <row r="545" spans="2:4" x14ac:dyDescent="0.2">
      <c r="B545"/>
      <c r="C545"/>
      <c r="D545" s="10"/>
    </row>
    <row r="546" spans="2:4" x14ac:dyDescent="0.2">
      <c r="B546"/>
      <c r="C546"/>
      <c r="D546" s="10"/>
    </row>
    <row r="547" spans="2:4" x14ac:dyDescent="0.2">
      <c r="B547"/>
      <c r="C547"/>
      <c r="D547" s="10"/>
    </row>
    <row r="548" spans="2:4" x14ac:dyDescent="0.2">
      <c r="B548"/>
      <c r="C548"/>
      <c r="D548" s="10"/>
    </row>
    <row r="549" spans="2:4" x14ac:dyDescent="0.2">
      <c r="B549"/>
      <c r="C549"/>
      <c r="D549" s="10"/>
    </row>
    <row r="550" spans="2:4" x14ac:dyDescent="0.2">
      <c r="B550"/>
      <c r="C550"/>
      <c r="D550" s="10"/>
    </row>
    <row r="551" spans="2:4" x14ac:dyDescent="0.2">
      <c r="B551"/>
      <c r="C551"/>
      <c r="D551" s="10"/>
    </row>
    <row r="552" spans="2:4" x14ac:dyDescent="0.2">
      <c r="B552"/>
      <c r="C552"/>
      <c r="D552" s="10"/>
    </row>
    <row r="553" spans="2:4" x14ac:dyDescent="0.2">
      <c r="B553"/>
      <c r="C553"/>
      <c r="D553" s="10"/>
    </row>
    <row r="554" spans="2:4" x14ac:dyDescent="0.2">
      <c r="B554"/>
      <c r="C554"/>
      <c r="D554" s="10"/>
    </row>
    <row r="555" spans="2:4" x14ac:dyDescent="0.2">
      <c r="B555"/>
      <c r="C555"/>
      <c r="D555" s="10"/>
    </row>
    <row r="556" spans="2:4" x14ac:dyDescent="0.2">
      <c r="B556"/>
      <c r="C556"/>
      <c r="D556" s="10"/>
    </row>
    <row r="557" spans="2:4" x14ac:dyDescent="0.2">
      <c r="B557"/>
      <c r="C557"/>
      <c r="D557" s="10"/>
    </row>
    <row r="558" spans="2:4" x14ac:dyDescent="0.2">
      <c r="B558"/>
      <c r="C558"/>
      <c r="D558" s="10"/>
    </row>
    <row r="559" spans="2:4" x14ac:dyDescent="0.2">
      <c r="B559"/>
      <c r="C559"/>
      <c r="D559" s="10"/>
    </row>
    <row r="560" spans="2:4" x14ac:dyDescent="0.2">
      <c r="B560"/>
      <c r="C560"/>
      <c r="D560" s="10"/>
    </row>
    <row r="561" spans="2:4" x14ac:dyDescent="0.2">
      <c r="B561"/>
      <c r="C561"/>
      <c r="D561" s="10"/>
    </row>
    <row r="562" spans="2:4" x14ac:dyDescent="0.2">
      <c r="B562"/>
      <c r="C562"/>
      <c r="D562" s="10"/>
    </row>
    <row r="563" spans="2:4" x14ac:dyDescent="0.2">
      <c r="B563"/>
      <c r="C563"/>
      <c r="D563" s="10"/>
    </row>
    <row r="564" spans="2:4" x14ac:dyDescent="0.2">
      <c r="B564"/>
      <c r="C564"/>
      <c r="D564" s="10"/>
    </row>
    <row r="565" spans="2:4" x14ac:dyDescent="0.2">
      <c r="B565"/>
      <c r="C565"/>
      <c r="D565" s="10"/>
    </row>
    <row r="566" spans="2:4" x14ac:dyDescent="0.2">
      <c r="B566"/>
      <c r="C566"/>
      <c r="D566" s="10"/>
    </row>
    <row r="567" spans="2:4" x14ac:dyDescent="0.2">
      <c r="B567"/>
      <c r="C567"/>
      <c r="D567" s="10"/>
    </row>
    <row r="568" spans="2:4" x14ac:dyDescent="0.2">
      <c r="B568"/>
      <c r="C568"/>
      <c r="D568" s="10"/>
    </row>
    <row r="569" spans="2:4" x14ac:dyDescent="0.2">
      <c r="B569"/>
      <c r="C569"/>
      <c r="D569" s="10"/>
    </row>
    <row r="570" spans="2:4" x14ac:dyDescent="0.2">
      <c r="B570"/>
      <c r="C570"/>
      <c r="D570" s="10"/>
    </row>
    <row r="571" spans="2:4" x14ac:dyDescent="0.2">
      <c r="B571"/>
      <c r="C571"/>
      <c r="D571" s="10"/>
    </row>
    <row r="572" spans="2:4" x14ac:dyDescent="0.2">
      <c r="B572"/>
      <c r="C572"/>
      <c r="D572" s="10"/>
    </row>
    <row r="573" spans="2:4" x14ac:dyDescent="0.2">
      <c r="B573"/>
      <c r="C573"/>
      <c r="D573" s="10"/>
    </row>
    <row r="574" spans="2:4" x14ac:dyDescent="0.2">
      <c r="B574"/>
      <c r="C574"/>
      <c r="D574" s="10"/>
    </row>
    <row r="575" spans="2:4" x14ac:dyDescent="0.2">
      <c r="B575"/>
      <c r="C575"/>
      <c r="D575" s="10"/>
    </row>
    <row r="576" spans="2:4" x14ac:dyDescent="0.2">
      <c r="B576"/>
      <c r="C576"/>
      <c r="D576" s="10"/>
    </row>
    <row r="577" spans="2:4" x14ac:dyDescent="0.2">
      <c r="B577"/>
      <c r="C577"/>
      <c r="D577" s="10"/>
    </row>
    <row r="578" spans="2:4" x14ac:dyDescent="0.2">
      <c r="B578"/>
      <c r="C578"/>
      <c r="D578" s="10"/>
    </row>
    <row r="579" spans="2:4" x14ac:dyDescent="0.2">
      <c r="B579"/>
      <c r="C579"/>
      <c r="D579" s="10"/>
    </row>
    <row r="580" spans="2:4" x14ac:dyDescent="0.2">
      <c r="B580"/>
      <c r="C580"/>
      <c r="D580" s="10"/>
    </row>
    <row r="581" spans="2:4" x14ac:dyDescent="0.2">
      <c r="B581"/>
      <c r="C581"/>
      <c r="D581" s="10"/>
    </row>
    <row r="582" spans="2:4" x14ac:dyDescent="0.2">
      <c r="B582"/>
      <c r="C582"/>
      <c r="D582" s="10"/>
    </row>
    <row r="583" spans="2:4" x14ac:dyDescent="0.2">
      <c r="B583"/>
      <c r="C583"/>
      <c r="D583" s="10"/>
    </row>
    <row r="584" spans="2:4" x14ac:dyDescent="0.2">
      <c r="B584"/>
      <c r="C584"/>
      <c r="D584" s="10"/>
    </row>
    <row r="585" spans="2:4" x14ac:dyDescent="0.2">
      <c r="B585"/>
      <c r="C585"/>
      <c r="D585" s="10"/>
    </row>
    <row r="586" spans="2:4" x14ac:dyDescent="0.2">
      <c r="B586"/>
      <c r="C586"/>
      <c r="D586" s="10"/>
    </row>
    <row r="587" spans="2:4" x14ac:dyDescent="0.2">
      <c r="B587"/>
      <c r="C587"/>
      <c r="D587" s="10"/>
    </row>
    <row r="588" spans="2:4" x14ac:dyDescent="0.2">
      <c r="B588"/>
      <c r="C588"/>
      <c r="D588" s="10"/>
    </row>
    <row r="589" spans="2:4" x14ac:dyDescent="0.2">
      <c r="B589"/>
      <c r="C589"/>
      <c r="D589" s="10"/>
    </row>
    <row r="590" spans="2:4" x14ac:dyDescent="0.2">
      <c r="B590"/>
      <c r="C590"/>
      <c r="D590" s="10"/>
    </row>
    <row r="591" spans="2:4" x14ac:dyDescent="0.2">
      <c r="B591"/>
      <c r="C591"/>
      <c r="D591" s="10"/>
    </row>
    <row r="592" spans="2:4" x14ac:dyDescent="0.2">
      <c r="B592"/>
      <c r="C592"/>
      <c r="D592" s="10"/>
    </row>
    <row r="593" spans="2:4" x14ac:dyDescent="0.2">
      <c r="B593"/>
      <c r="C593"/>
      <c r="D593" s="10"/>
    </row>
    <row r="594" spans="2:4" x14ac:dyDescent="0.2">
      <c r="B594"/>
      <c r="C594"/>
      <c r="D594" s="10"/>
    </row>
    <row r="595" spans="2:4" x14ac:dyDescent="0.2">
      <c r="B595"/>
      <c r="C595"/>
      <c r="D595" s="10"/>
    </row>
    <row r="596" spans="2:4" x14ac:dyDescent="0.2">
      <c r="B596"/>
      <c r="C596"/>
      <c r="D596" s="10"/>
    </row>
    <row r="597" spans="2:4" x14ac:dyDescent="0.2">
      <c r="B597"/>
      <c r="C597"/>
      <c r="D597" s="10"/>
    </row>
    <row r="598" spans="2:4" x14ac:dyDescent="0.2">
      <c r="B598"/>
      <c r="C598"/>
      <c r="D598" s="10"/>
    </row>
    <row r="599" spans="2:4" x14ac:dyDescent="0.2">
      <c r="B599"/>
      <c r="C599"/>
      <c r="D599" s="10"/>
    </row>
    <row r="600" spans="2:4" x14ac:dyDescent="0.2">
      <c r="B600"/>
      <c r="C600"/>
      <c r="D600" s="10"/>
    </row>
    <row r="601" spans="2:4" x14ac:dyDescent="0.2">
      <c r="B601"/>
      <c r="C601"/>
      <c r="D601" s="10"/>
    </row>
    <row r="602" spans="2:4" x14ac:dyDescent="0.2">
      <c r="B602"/>
      <c r="C602"/>
      <c r="D602" s="10"/>
    </row>
    <row r="603" spans="2:4" x14ac:dyDescent="0.2">
      <c r="B603"/>
      <c r="C603"/>
      <c r="D603" s="10"/>
    </row>
    <row r="604" spans="2:4" x14ac:dyDescent="0.2">
      <c r="B604"/>
      <c r="C604"/>
      <c r="D604" s="10"/>
    </row>
    <row r="605" spans="2:4" x14ac:dyDescent="0.2">
      <c r="B605"/>
      <c r="C605"/>
      <c r="D605" s="10"/>
    </row>
    <row r="606" spans="2:4" x14ac:dyDescent="0.2">
      <c r="B606"/>
      <c r="C606"/>
      <c r="D606" s="10"/>
    </row>
    <row r="607" spans="2:4" x14ac:dyDescent="0.2">
      <c r="B607"/>
      <c r="C607"/>
      <c r="D607" s="10"/>
    </row>
    <row r="608" spans="2:4" x14ac:dyDescent="0.2">
      <c r="B608"/>
      <c r="C608"/>
      <c r="D608" s="10"/>
    </row>
    <row r="609" spans="2:4" x14ac:dyDescent="0.2">
      <c r="B609"/>
      <c r="C609"/>
      <c r="D609" s="10"/>
    </row>
    <row r="610" spans="2:4" x14ac:dyDescent="0.2">
      <c r="B610"/>
      <c r="C610"/>
      <c r="D610" s="10"/>
    </row>
    <row r="611" spans="2:4" x14ac:dyDescent="0.2">
      <c r="B611"/>
      <c r="C611"/>
      <c r="D611" s="10"/>
    </row>
    <row r="612" spans="2:4" x14ac:dyDescent="0.2">
      <c r="B612"/>
      <c r="C612"/>
      <c r="D612" s="10"/>
    </row>
    <row r="613" spans="2:4" x14ac:dyDescent="0.2">
      <c r="B613"/>
      <c r="C613"/>
      <c r="D613" s="10"/>
    </row>
    <row r="614" spans="2:4" x14ac:dyDescent="0.2">
      <c r="B614"/>
      <c r="C614"/>
      <c r="D614" s="10"/>
    </row>
    <row r="615" spans="2:4" x14ac:dyDescent="0.2">
      <c r="B615"/>
      <c r="C615"/>
      <c r="D615" s="10"/>
    </row>
    <row r="616" spans="2:4" x14ac:dyDescent="0.2">
      <c r="B616"/>
      <c r="C616"/>
      <c r="D616" s="10"/>
    </row>
    <row r="617" spans="2:4" x14ac:dyDescent="0.2">
      <c r="B617"/>
      <c r="C617"/>
      <c r="D617" s="10"/>
    </row>
    <row r="618" spans="2:4" x14ac:dyDescent="0.2">
      <c r="B618"/>
      <c r="C618"/>
      <c r="D618" s="10"/>
    </row>
    <row r="619" spans="2:4" x14ac:dyDescent="0.2">
      <c r="B619"/>
      <c r="C619"/>
      <c r="D619" s="10"/>
    </row>
    <row r="620" spans="2:4" x14ac:dyDescent="0.2">
      <c r="B620"/>
      <c r="C620"/>
      <c r="D620" s="10"/>
    </row>
    <row r="621" spans="2:4" x14ac:dyDescent="0.2">
      <c r="B621"/>
      <c r="C621"/>
      <c r="D621" s="10"/>
    </row>
    <row r="622" spans="2:4" x14ac:dyDescent="0.2">
      <c r="B622"/>
      <c r="C622"/>
      <c r="D622" s="10"/>
    </row>
    <row r="623" spans="2:4" x14ac:dyDescent="0.2">
      <c r="B623"/>
      <c r="C623"/>
      <c r="D623" s="10"/>
    </row>
    <row r="624" spans="2:4" x14ac:dyDescent="0.2">
      <c r="B624"/>
      <c r="C624"/>
      <c r="D624" s="10"/>
    </row>
    <row r="625" spans="2:4" x14ac:dyDescent="0.2">
      <c r="B625"/>
      <c r="C625"/>
      <c r="D625" s="10"/>
    </row>
    <row r="626" spans="2:4" x14ac:dyDescent="0.2">
      <c r="B626"/>
      <c r="C626"/>
      <c r="D626" s="10"/>
    </row>
    <row r="627" spans="2:4" x14ac:dyDescent="0.2">
      <c r="B627"/>
      <c r="C627"/>
      <c r="D627" s="10"/>
    </row>
    <row r="628" spans="2:4" x14ac:dyDescent="0.2">
      <c r="B628"/>
      <c r="C628"/>
      <c r="D628" s="10"/>
    </row>
    <row r="629" spans="2:4" x14ac:dyDescent="0.2">
      <c r="B629"/>
      <c r="C629"/>
      <c r="D629" s="10"/>
    </row>
    <row r="630" spans="2:4" x14ac:dyDescent="0.2">
      <c r="B630"/>
      <c r="C630"/>
      <c r="D630" s="10"/>
    </row>
    <row r="631" spans="2:4" x14ac:dyDescent="0.2">
      <c r="B631"/>
      <c r="C631"/>
      <c r="D631" s="10"/>
    </row>
    <row r="632" spans="2:4" x14ac:dyDescent="0.2">
      <c r="B632"/>
      <c r="C632"/>
      <c r="D632" s="10"/>
    </row>
    <row r="633" spans="2:4" x14ac:dyDescent="0.2">
      <c r="B633"/>
      <c r="C633"/>
      <c r="D633" s="10"/>
    </row>
    <row r="634" spans="2:4" x14ac:dyDescent="0.2">
      <c r="B634"/>
      <c r="C634"/>
      <c r="D634" s="10"/>
    </row>
    <row r="635" spans="2:4" x14ac:dyDescent="0.2">
      <c r="B635"/>
      <c r="C635"/>
      <c r="D635" s="10"/>
    </row>
    <row r="636" spans="2:4" x14ac:dyDescent="0.2">
      <c r="B636"/>
      <c r="C636"/>
      <c r="D636" s="10"/>
    </row>
    <row r="637" spans="2:4" x14ac:dyDescent="0.2">
      <c r="B637"/>
      <c r="C637"/>
      <c r="D637" s="10"/>
    </row>
    <row r="638" spans="2:4" x14ac:dyDescent="0.2">
      <c r="B638"/>
      <c r="C638"/>
      <c r="D638" s="10"/>
    </row>
    <row r="639" spans="2:4" x14ac:dyDescent="0.2">
      <c r="B639"/>
      <c r="C639"/>
      <c r="D639" s="10"/>
    </row>
    <row r="640" spans="2:4" x14ac:dyDescent="0.2">
      <c r="B640"/>
      <c r="C640"/>
      <c r="D640" s="10"/>
    </row>
    <row r="641" spans="2:4" x14ac:dyDescent="0.2">
      <c r="B641"/>
      <c r="C641"/>
      <c r="D641" s="10"/>
    </row>
    <row r="642" spans="2:4" x14ac:dyDescent="0.2">
      <c r="B642"/>
      <c r="C642"/>
      <c r="D642" s="10"/>
    </row>
    <row r="643" spans="2:4" x14ac:dyDescent="0.2">
      <c r="B643"/>
      <c r="C643"/>
      <c r="D643" s="10"/>
    </row>
    <row r="644" spans="2:4" x14ac:dyDescent="0.2">
      <c r="B644"/>
      <c r="C644"/>
      <c r="D644" s="10"/>
    </row>
    <row r="645" spans="2:4" x14ac:dyDescent="0.2">
      <c r="B645"/>
      <c r="C645"/>
      <c r="D645" s="10"/>
    </row>
    <row r="646" spans="2:4" x14ac:dyDescent="0.2">
      <c r="B646"/>
      <c r="C646"/>
      <c r="D646" s="10"/>
    </row>
    <row r="647" spans="2:4" x14ac:dyDescent="0.2">
      <c r="B647"/>
      <c r="C647"/>
      <c r="D647" s="10"/>
    </row>
    <row r="648" spans="2:4" x14ac:dyDescent="0.2">
      <c r="B648"/>
      <c r="C648"/>
      <c r="D648" s="10"/>
    </row>
    <row r="649" spans="2:4" x14ac:dyDescent="0.2">
      <c r="B649"/>
      <c r="C649"/>
      <c r="D649" s="10"/>
    </row>
    <row r="650" spans="2:4" x14ac:dyDescent="0.2">
      <c r="B650"/>
      <c r="C650"/>
      <c r="D650" s="10"/>
    </row>
    <row r="651" spans="2:4" x14ac:dyDescent="0.2">
      <c r="B651"/>
      <c r="C651"/>
      <c r="D651" s="10"/>
    </row>
    <row r="652" spans="2:4" x14ac:dyDescent="0.2">
      <c r="B652"/>
      <c r="C652"/>
      <c r="D652" s="10"/>
    </row>
    <row r="653" spans="2:4" x14ac:dyDescent="0.2">
      <c r="B653"/>
      <c r="C653"/>
      <c r="D653" s="10"/>
    </row>
    <row r="654" spans="2:4" x14ac:dyDescent="0.2">
      <c r="B654"/>
      <c r="C654"/>
      <c r="D654" s="10"/>
    </row>
    <row r="655" spans="2:4" x14ac:dyDescent="0.2">
      <c r="B655"/>
      <c r="C655"/>
      <c r="D655" s="10"/>
    </row>
    <row r="656" spans="2:4" x14ac:dyDescent="0.2">
      <c r="B656"/>
      <c r="C656"/>
      <c r="D656" s="10"/>
    </row>
    <row r="657" spans="2:4" x14ac:dyDescent="0.2">
      <c r="B657"/>
      <c r="C657"/>
      <c r="D657" s="10"/>
    </row>
    <row r="658" spans="2:4" x14ac:dyDescent="0.2">
      <c r="B658"/>
      <c r="C658"/>
      <c r="D658" s="10"/>
    </row>
    <row r="659" spans="2:4" x14ac:dyDescent="0.2">
      <c r="B659"/>
      <c r="C659"/>
      <c r="D659" s="10"/>
    </row>
    <row r="660" spans="2:4" x14ac:dyDescent="0.2">
      <c r="B660"/>
      <c r="C660"/>
      <c r="D660" s="10"/>
    </row>
    <row r="661" spans="2:4" x14ac:dyDescent="0.2">
      <c r="B661"/>
      <c r="C661"/>
      <c r="D661" s="10"/>
    </row>
    <row r="662" spans="2:4" x14ac:dyDescent="0.2">
      <c r="B662"/>
      <c r="C662"/>
      <c r="D662" s="10"/>
    </row>
    <row r="663" spans="2:4" x14ac:dyDescent="0.2">
      <c r="B663"/>
      <c r="C663"/>
      <c r="D663" s="10"/>
    </row>
    <row r="664" spans="2:4" x14ac:dyDescent="0.2">
      <c r="B664"/>
      <c r="C664"/>
      <c r="D664" s="10"/>
    </row>
    <row r="665" spans="2:4" x14ac:dyDescent="0.2">
      <c r="B665"/>
      <c r="C665"/>
      <c r="D665" s="10"/>
    </row>
    <row r="666" spans="2:4" x14ac:dyDescent="0.2">
      <c r="B666"/>
      <c r="C666"/>
      <c r="D666" s="10"/>
    </row>
    <row r="667" spans="2:4" x14ac:dyDescent="0.2">
      <c r="B667"/>
      <c r="C667"/>
      <c r="D667" s="10"/>
    </row>
    <row r="668" spans="2:4" x14ac:dyDescent="0.2">
      <c r="B668"/>
      <c r="C668"/>
      <c r="D668" s="10"/>
    </row>
    <row r="669" spans="2:4" x14ac:dyDescent="0.2">
      <c r="B669"/>
      <c r="C669"/>
      <c r="D669" s="10"/>
    </row>
    <row r="670" spans="2:4" x14ac:dyDescent="0.2">
      <c r="B670"/>
      <c r="C670"/>
      <c r="D670" s="10"/>
    </row>
    <row r="671" spans="2:4" x14ac:dyDescent="0.2">
      <c r="B671"/>
      <c r="C671"/>
      <c r="D671" s="10"/>
    </row>
    <row r="672" spans="2:4" x14ac:dyDescent="0.2">
      <c r="B672"/>
      <c r="C672"/>
      <c r="D672" s="10"/>
    </row>
    <row r="673" spans="2:4" x14ac:dyDescent="0.2">
      <c r="B673"/>
      <c r="C673"/>
      <c r="D673" s="10"/>
    </row>
    <row r="674" spans="2:4" x14ac:dyDescent="0.2">
      <c r="B674"/>
      <c r="C674"/>
      <c r="D674" s="10"/>
    </row>
    <row r="675" spans="2:4" x14ac:dyDescent="0.2">
      <c r="B675"/>
      <c r="C675"/>
      <c r="D675" s="10"/>
    </row>
    <row r="676" spans="2:4" x14ac:dyDescent="0.2">
      <c r="B676"/>
      <c r="C676"/>
      <c r="D676" s="10"/>
    </row>
    <row r="677" spans="2:4" x14ac:dyDescent="0.2">
      <c r="B677"/>
      <c r="C677"/>
      <c r="D677" s="10"/>
    </row>
    <row r="678" spans="2:4" x14ac:dyDescent="0.2">
      <c r="B678"/>
      <c r="C678"/>
      <c r="D678" s="10"/>
    </row>
    <row r="679" spans="2:4" x14ac:dyDescent="0.2">
      <c r="B679"/>
      <c r="C679"/>
      <c r="D679" s="10"/>
    </row>
    <row r="680" spans="2:4" x14ac:dyDescent="0.2">
      <c r="B680"/>
      <c r="C680"/>
      <c r="D680" s="10"/>
    </row>
    <row r="681" spans="2:4" x14ac:dyDescent="0.2">
      <c r="B681"/>
      <c r="C681"/>
      <c r="D681" s="10"/>
    </row>
    <row r="682" spans="2:4" x14ac:dyDescent="0.2">
      <c r="B682"/>
      <c r="C682"/>
      <c r="D682" s="10"/>
    </row>
    <row r="683" spans="2:4" x14ac:dyDescent="0.2">
      <c r="B683"/>
      <c r="C683"/>
      <c r="D683" s="10"/>
    </row>
    <row r="684" spans="2:4" x14ac:dyDescent="0.2">
      <c r="B684"/>
      <c r="C684"/>
      <c r="D684" s="10"/>
    </row>
    <row r="685" spans="2:4" x14ac:dyDescent="0.2">
      <c r="B685"/>
      <c r="C685"/>
      <c r="D685" s="10"/>
    </row>
    <row r="686" spans="2:4" x14ac:dyDescent="0.2">
      <c r="B686"/>
      <c r="C686"/>
      <c r="D686" s="10"/>
    </row>
    <row r="687" spans="2:4" x14ac:dyDescent="0.2">
      <c r="B687"/>
      <c r="C687"/>
      <c r="D687" s="10"/>
    </row>
    <row r="688" spans="2:4" x14ac:dyDescent="0.2">
      <c r="B688"/>
      <c r="C688"/>
      <c r="D688" s="10"/>
    </row>
    <row r="689" spans="2:4" x14ac:dyDescent="0.2">
      <c r="B689"/>
      <c r="C689"/>
      <c r="D689" s="10"/>
    </row>
    <row r="690" spans="2:4" x14ac:dyDescent="0.2">
      <c r="B690"/>
      <c r="C690"/>
      <c r="D690" s="10"/>
    </row>
    <row r="691" spans="2:4" x14ac:dyDescent="0.2">
      <c r="B691"/>
      <c r="C691"/>
      <c r="D691" s="10"/>
    </row>
    <row r="692" spans="2:4" x14ac:dyDescent="0.2">
      <c r="B692"/>
      <c r="C692"/>
      <c r="D692" s="10"/>
    </row>
    <row r="693" spans="2:4" x14ac:dyDescent="0.2">
      <c r="B693"/>
      <c r="C693"/>
      <c r="D693" s="10"/>
    </row>
    <row r="694" spans="2:4" x14ac:dyDescent="0.2">
      <c r="B694"/>
      <c r="C694"/>
      <c r="D694" s="10"/>
    </row>
    <row r="695" spans="2:4" x14ac:dyDescent="0.2">
      <c r="B695"/>
      <c r="C695"/>
      <c r="D695" s="10"/>
    </row>
    <row r="696" spans="2:4" x14ac:dyDescent="0.2">
      <c r="B696"/>
      <c r="C696"/>
      <c r="D696" s="10"/>
    </row>
    <row r="697" spans="2:4" x14ac:dyDescent="0.2">
      <c r="B697"/>
      <c r="C697"/>
      <c r="D697" s="10"/>
    </row>
    <row r="698" spans="2:4" x14ac:dyDescent="0.2">
      <c r="B698"/>
      <c r="C698"/>
      <c r="D698" s="10"/>
    </row>
    <row r="699" spans="2:4" x14ac:dyDescent="0.2">
      <c r="B699"/>
      <c r="C699"/>
      <c r="D699" s="10"/>
    </row>
    <row r="700" spans="2:4" x14ac:dyDescent="0.2">
      <c r="B700"/>
      <c r="C700"/>
      <c r="D700" s="10"/>
    </row>
    <row r="701" spans="2:4" x14ac:dyDescent="0.2">
      <c r="B701"/>
      <c r="C701"/>
      <c r="D701" s="10"/>
    </row>
    <row r="702" spans="2:4" x14ac:dyDescent="0.2">
      <c r="B702"/>
      <c r="C702"/>
      <c r="D702" s="10"/>
    </row>
    <row r="703" spans="2:4" x14ac:dyDescent="0.2">
      <c r="B703"/>
      <c r="C703"/>
      <c r="D703" s="10"/>
    </row>
    <row r="704" spans="2:4" x14ac:dyDescent="0.2">
      <c r="B704"/>
      <c r="C704"/>
      <c r="D704" s="10"/>
    </row>
    <row r="705" spans="2:4" x14ac:dyDescent="0.2">
      <c r="B705"/>
      <c r="C705"/>
      <c r="D705" s="10"/>
    </row>
    <row r="706" spans="2:4" x14ac:dyDescent="0.2">
      <c r="B706"/>
      <c r="C706"/>
      <c r="D706" s="10"/>
    </row>
    <row r="707" spans="2:4" x14ac:dyDescent="0.2">
      <c r="B707"/>
      <c r="C707"/>
      <c r="D707" s="10"/>
    </row>
    <row r="708" spans="2:4" x14ac:dyDescent="0.2">
      <c r="B708"/>
      <c r="C708"/>
      <c r="D708" s="10"/>
    </row>
    <row r="709" spans="2:4" x14ac:dyDescent="0.2">
      <c r="B709"/>
      <c r="C709"/>
      <c r="D709" s="10"/>
    </row>
    <row r="710" spans="2:4" x14ac:dyDescent="0.2">
      <c r="B710"/>
      <c r="C710"/>
      <c r="D710" s="10"/>
    </row>
    <row r="711" spans="2:4" x14ac:dyDescent="0.2">
      <c r="B711"/>
      <c r="C711"/>
      <c r="D711" s="10"/>
    </row>
    <row r="712" spans="2:4" x14ac:dyDescent="0.2">
      <c r="B712"/>
      <c r="C712"/>
      <c r="D712" s="10"/>
    </row>
    <row r="713" spans="2:4" x14ac:dyDescent="0.2">
      <c r="B713"/>
      <c r="C713"/>
      <c r="D713" s="10"/>
    </row>
    <row r="714" spans="2:4" x14ac:dyDescent="0.2">
      <c r="B714"/>
      <c r="C714"/>
      <c r="D714" s="10"/>
    </row>
    <row r="715" spans="2:4" x14ac:dyDescent="0.2">
      <c r="B715"/>
      <c r="C715"/>
      <c r="D715" s="10"/>
    </row>
    <row r="716" spans="2:4" x14ac:dyDescent="0.2">
      <c r="B716"/>
      <c r="C716"/>
      <c r="D716" s="10"/>
    </row>
    <row r="717" spans="2:4" x14ac:dyDescent="0.2">
      <c r="B717"/>
      <c r="C717"/>
      <c r="D717" s="10"/>
    </row>
    <row r="718" spans="2:4" x14ac:dyDescent="0.2">
      <c r="B718"/>
      <c r="C718"/>
      <c r="D718" s="10"/>
    </row>
    <row r="719" spans="2:4" x14ac:dyDescent="0.2">
      <c r="B719"/>
      <c r="C719"/>
      <c r="D719" s="10"/>
    </row>
    <row r="720" spans="2:4" x14ac:dyDescent="0.2">
      <c r="B720"/>
      <c r="C720"/>
      <c r="D720" s="10"/>
    </row>
    <row r="721" spans="2:4" x14ac:dyDescent="0.2">
      <c r="B721"/>
      <c r="C721"/>
      <c r="D721" s="10"/>
    </row>
    <row r="722" spans="2:4" x14ac:dyDescent="0.2">
      <c r="B722"/>
      <c r="C722"/>
      <c r="D722" s="10"/>
    </row>
    <row r="723" spans="2:4" x14ac:dyDescent="0.2">
      <c r="B723"/>
      <c r="C723"/>
      <c r="D723" s="10"/>
    </row>
    <row r="724" spans="2:4" x14ac:dyDescent="0.2">
      <c r="B724"/>
      <c r="C724"/>
      <c r="D724" s="10"/>
    </row>
    <row r="725" spans="2:4" x14ac:dyDescent="0.2">
      <c r="B725"/>
      <c r="C725"/>
      <c r="D725" s="10"/>
    </row>
    <row r="726" spans="2:4" x14ac:dyDescent="0.2">
      <c r="B726"/>
      <c r="C726"/>
      <c r="D726" s="10"/>
    </row>
    <row r="727" spans="2:4" x14ac:dyDescent="0.2">
      <c r="B727"/>
      <c r="C727"/>
      <c r="D727" s="10"/>
    </row>
    <row r="728" spans="2:4" x14ac:dyDescent="0.2">
      <c r="B728"/>
      <c r="C728"/>
      <c r="D728" s="10"/>
    </row>
    <row r="729" spans="2:4" x14ac:dyDescent="0.2">
      <c r="B729"/>
      <c r="C729"/>
      <c r="D729" s="10"/>
    </row>
    <row r="730" spans="2:4" x14ac:dyDescent="0.2">
      <c r="B730"/>
      <c r="C730"/>
      <c r="D730" s="10"/>
    </row>
    <row r="731" spans="2:4" x14ac:dyDescent="0.2">
      <c r="B731"/>
      <c r="C731"/>
      <c r="D731" s="10"/>
    </row>
    <row r="732" spans="2:4" x14ac:dyDescent="0.2">
      <c r="B732"/>
      <c r="C732"/>
      <c r="D732" s="10"/>
    </row>
    <row r="733" spans="2:4" x14ac:dyDescent="0.2">
      <c r="B733"/>
      <c r="C733"/>
      <c r="D733" s="10"/>
    </row>
    <row r="734" spans="2:4" x14ac:dyDescent="0.2">
      <c r="B734"/>
      <c r="C734"/>
      <c r="D734" s="10"/>
    </row>
    <row r="735" spans="2:4" x14ac:dyDescent="0.2">
      <c r="B735"/>
      <c r="C735"/>
      <c r="D735" s="10"/>
    </row>
    <row r="736" spans="2:4" x14ac:dyDescent="0.2">
      <c r="B736"/>
      <c r="C736"/>
      <c r="D736" s="10"/>
    </row>
    <row r="737" spans="2:4" x14ac:dyDescent="0.2">
      <c r="B737"/>
      <c r="C737"/>
      <c r="D737" s="10"/>
    </row>
    <row r="738" spans="2:4" x14ac:dyDescent="0.2">
      <c r="B738"/>
      <c r="C738"/>
      <c r="D738" s="10"/>
    </row>
    <row r="739" spans="2:4" x14ac:dyDescent="0.2">
      <c r="B739"/>
      <c r="C739"/>
      <c r="D739" s="10"/>
    </row>
    <row r="740" spans="2:4" x14ac:dyDescent="0.2">
      <c r="B740"/>
      <c r="C740"/>
      <c r="D740" s="10"/>
    </row>
    <row r="741" spans="2:4" x14ac:dyDescent="0.2">
      <c r="B741"/>
      <c r="C741"/>
      <c r="D741" s="10"/>
    </row>
    <row r="742" spans="2:4" x14ac:dyDescent="0.2">
      <c r="B742"/>
      <c r="C742"/>
      <c r="D742" s="10"/>
    </row>
    <row r="743" spans="2:4" x14ac:dyDescent="0.2">
      <c r="B743"/>
      <c r="C743"/>
      <c r="D743" s="10"/>
    </row>
    <row r="744" spans="2:4" x14ac:dyDescent="0.2">
      <c r="B744"/>
      <c r="C744"/>
      <c r="D744" s="10"/>
    </row>
    <row r="745" spans="2:4" x14ac:dyDescent="0.2">
      <c r="B745"/>
      <c r="C745"/>
      <c r="D745" s="10"/>
    </row>
    <row r="746" spans="2:4" x14ac:dyDescent="0.2">
      <c r="B746"/>
      <c r="C746"/>
      <c r="D746" s="10"/>
    </row>
    <row r="747" spans="2:4" x14ac:dyDescent="0.2">
      <c r="B747"/>
      <c r="C747"/>
      <c r="D747" s="10"/>
    </row>
    <row r="748" spans="2:4" x14ac:dyDescent="0.2">
      <c r="B748"/>
      <c r="C748"/>
      <c r="D748" s="10"/>
    </row>
    <row r="749" spans="2:4" x14ac:dyDescent="0.2">
      <c r="B749"/>
      <c r="C749"/>
      <c r="D749" s="10"/>
    </row>
    <row r="750" spans="2:4" x14ac:dyDescent="0.2">
      <c r="B750"/>
      <c r="C750"/>
      <c r="D750" s="10"/>
    </row>
    <row r="751" spans="2:4" x14ac:dyDescent="0.2">
      <c r="B751"/>
      <c r="C751"/>
      <c r="D751" s="10"/>
    </row>
    <row r="752" spans="2:4" x14ac:dyDescent="0.2">
      <c r="B752"/>
      <c r="C752"/>
      <c r="D752" s="10"/>
    </row>
    <row r="753" spans="2:4" x14ac:dyDescent="0.2">
      <c r="B753"/>
      <c r="C753"/>
      <c r="D753" s="10"/>
    </row>
    <row r="754" spans="2:4" x14ac:dyDescent="0.2">
      <c r="B754"/>
      <c r="C754"/>
      <c r="D754" s="10"/>
    </row>
    <row r="755" spans="2:4" x14ac:dyDescent="0.2">
      <c r="B755"/>
      <c r="C755"/>
      <c r="D755" s="10"/>
    </row>
    <row r="756" spans="2:4" x14ac:dyDescent="0.2">
      <c r="B756"/>
      <c r="C756"/>
      <c r="D756" s="10"/>
    </row>
    <row r="757" spans="2:4" x14ac:dyDescent="0.2">
      <c r="B757"/>
      <c r="C757"/>
      <c r="D757" s="10"/>
    </row>
    <row r="758" spans="2:4" x14ac:dyDescent="0.2">
      <c r="B758"/>
      <c r="C758"/>
      <c r="D758" s="10"/>
    </row>
    <row r="759" spans="2:4" x14ac:dyDescent="0.2">
      <c r="B759"/>
      <c r="C759"/>
      <c r="D759" s="10"/>
    </row>
    <row r="760" spans="2:4" x14ac:dyDescent="0.2">
      <c r="B760"/>
      <c r="C760"/>
      <c r="D760" s="10"/>
    </row>
    <row r="761" spans="2:4" x14ac:dyDescent="0.2">
      <c r="B761"/>
      <c r="C761"/>
      <c r="D761" s="10"/>
    </row>
    <row r="762" spans="2:4" x14ac:dyDescent="0.2">
      <c r="B762"/>
      <c r="C762"/>
      <c r="D762" s="10"/>
    </row>
    <row r="763" spans="2:4" x14ac:dyDescent="0.2">
      <c r="B763"/>
      <c r="C763"/>
      <c r="D763" s="10"/>
    </row>
    <row r="764" spans="2:4" x14ac:dyDescent="0.2">
      <c r="B764"/>
      <c r="C764"/>
      <c r="D764" s="10"/>
    </row>
    <row r="765" spans="2:4" x14ac:dyDescent="0.2">
      <c r="B765"/>
      <c r="C765"/>
      <c r="D765" s="10"/>
    </row>
    <row r="766" spans="2:4" x14ac:dyDescent="0.2">
      <c r="B766"/>
      <c r="C766"/>
      <c r="D766" s="10"/>
    </row>
    <row r="767" spans="2:4" x14ac:dyDescent="0.2">
      <c r="B767"/>
      <c r="C767"/>
      <c r="D767" s="10"/>
    </row>
    <row r="768" spans="2:4" x14ac:dyDescent="0.2">
      <c r="B768"/>
      <c r="C768"/>
      <c r="D768" s="10"/>
    </row>
    <row r="769" spans="2:4" x14ac:dyDescent="0.2">
      <c r="B769"/>
      <c r="C769"/>
      <c r="D769" s="10"/>
    </row>
    <row r="770" spans="2:4" x14ac:dyDescent="0.2">
      <c r="B770"/>
      <c r="C770"/>
      <c r="D770" s="10"/>
    </row>
    <row r="771" spans="2:4" x14ac:dyDescent="0.2">
      <c r="B771"/>
      <c r="C771"/>
      <c r="D771" s="10"/>
    </row>
    <row r="772" spans="2:4" x14ac:dyDescent="0.2">
      <c r="B772"/>
      <c r="C772"/>
      <c r="D772" s="10"/>
    </row>
    <row r="773" spans="2:4" x14ac:dyDescent="0.2">
      <c r="B773"/>
      <c r="C773"/>
      <c r="D773" s="10"/>
    </row>
    <row r="774" spans="2:4" x14ac:dyDescent="0.2">
      <c r="B774"/>
      <c r="C774"/>
      <c r="D774" s="10"/>
    </row>
    <row r="775" spans="2:4" x14ac:dyDescent="0.2">
      <c r="B775"/>
      <c r="C775"/>
      <c r="D775" s="10"/>
    </row>
    <row r="776" spans="2:4" x14ac:dyDescent="0.2">
      <c r="B776"/>
      <c r="C776"/>
      <c r="D776" s="10"/>
    </row>
    <row r="777" spans="2:4" x14ac:dyDescent="0.2">
      <c r="B777"/>
      <c r="C777"/>
      <c r="D777" s="10"/>
    </row>
    <row r="778" spans="2:4" x14ac:dyDescent="0.2">
      <c r="B778"/>
      <c r="C778"/>
      <c r="D778" s="10"/>
    </row>
    <row r="779" spans="2:4" x14ac:dyDescent="0.2">
      <c r="B779"/>
      <c r="C779"/>
      <c r="D779" s="10"/>
    </row>
    <row r="780" spans="2:4" x14ac:dyDescent="0.2">
      <c r="B780"/>
      <c r="C780"/>
      <c r="D780" s="10"/>
    </row>
    <row r="781" spans="2:4" x14ac:dyDescent="0.2">
      <c r="B781"/>
      <c r="C781"/>
      <c r="D781" s="10"/>
    </row>
    <row r="782" spans="2:4" x14ac:dyDescent="0.2">
      <c r="B782"/>
      <c r="C782"/>
      <c r="D782" s="10"/>
    </row>
    <row r="783" spans="2:4" x14ac:dyDescent="0.2">
      <c r="B783"/>
      <c r="C783"/>
      <c r="D783" s="10"/>
    </row>
    <row r="784" spans="2:4" x14ac:dyDescent="0.2">
      <c r="B784"/>
      <c r="C784"/>
      <c r="D784" s="10"/>
    </row>
    <row r="785" spans="2:4" x14ac:dyDescent="0.2">
      <c r="B785"/>
      <c r="C785"/>
      <c r="D785" s="10"/>
    </row>
    <row r="786" spans="2:4" x14ac:dyDescent="0.2">
      <c r="B786"/>
      <c r="C786"/>
      <c r="D786" s="10"/>
    </row>
    <row r="787" spans="2:4" x14ac:dyDescent="0.2">
      <c r="B787"/>
      <c r="C787"/>
      <c r="D787" s="10"/>
    </row>
    <row r="788" spans="2:4" x14ac:dyDescent="0.2">
      <c r="B788"/>
      <c r="C788"/>
      <c r="D788" s="10"/>
    </row>
    <row r="789" spans="2:4" x14ac:dyDescent="0.2">
      <c r="B789"/>
      <c r="C789"/>
      <c r="D789" s="10"/>
    </row>
    <row r="790" spans="2:4" x14ac:dyDescent="0.2">
      <c r="B790"/>
      <c r="C790"/>
      <c r="D790" s="10"/>
    </row>
    <row r="791" spans="2:4" x14ac:dyDescent="0.2">
      <c r="B791"/>
      <c r="C791"/>
      <c r="D791" s="10"/>
    </row>
    <row r="792" spans="2:4" x14ac:dyDescent="0.2">
      <c r="B792"/>
      <c r="C792"/>
      <c r="D792" s="10"/>
    </row>
    <row r="793" spans="2:4" x14ac:dyDescent="0.2">
      <c r="B793"/>
      <c r="C793"/>
      <c r="D793" s="10"/>
    </row>
    <row r="794" spans="2:4" x14ac:dyDescent="0.2">
      <c r="B794"/>
      <c r="C794"/>
      <c r="D794" s="10"/>
    </row>
    <row r="795" spans="2:4" x14ac:dyDescent="0.2">
      <c r="B795"/>
      <c r="C795"/>
      <c r="D795" s="10"/>
    </row>
    <row r="796" spans="2:4" x14ac:dyDescent="0.2">
      <c r="B796"/>
      <c r="C796"/>
      <c r="D796" s="10"/>
    </row>
    <row r="797" spans="2:4" x14ac:dyDescent="0.2">
      <c r="B797"/>
      <c r="C797"/>
      <c r="D797" s="10"/>
    </row>
    <row r="798" spans="2:4" x14ac:dyDescent="0.2">
      <c r="B798"/>
      <c r="C798"/>
      <c r="D798" s="10"/>
    </row>
    <row r="799" spans="2:4" x14ac:dyDescent="0.2">
      <c r="B799"/>
      <c r="C799"/>
      <c r="D799" s="10"/>
    </row>
    <row r="800" spans="2:4" x14ac:dyDescent="0.2">
      <c r="B800"/>
      <c r="C800"/>
      <c r="D800" s="10"/>
    </row>
    <row r="801" spans="2:4" x14ac:dyDescent="0.2">
      <c r="B801"/>
      <c r="C801"/>
      <c r="D801" s="10"/>
    </row>
    <row r="802" spans="2:4" x14ac:dyDescent="0.2">
      <c r="B802"/>
      <c r="C802"/>
      <c r="D802" s="10"/>
    </row>
    <row r="803" spans="2:4" x14ac:dyDescent="0.2">
      <c r="B803"/>
      <c r="C803"/>
      <c r="D803" s="10"/>
    </row>
    <row r="804" spans="2:4" x14ac:dyDescent="0.2">
      <c r="B804"/>
      <c r="C804"/>
      <c r="D804" s="10"/>
    </row>
    <row r="805" spans="2:4" x14ac:dyDescent="0.2">
      <c r="B805"/>
      <c r="C805"/>
      <c r="D805" s="10"/>
    </row>
    <row r="806" spans="2:4" x14ac:dyDescent="0.2">
      <c r="B806"/>
      <c r="C806"/>
      <c r="D806" s="10"/>
    </row>
    <row r="807" spans="2:4" x14ac:dyDescent="0.2">
      <c r="B807"/>
      <c r="C807"/>
      <c r="D807" s="10"/>
    </row>
    <row r="808" spans="2:4" x14ac:dyDescent="0.2">
      <c r="B808"/>
      <c r="C808"/>
      <c r="D808" s="10"/>
    </row>
    <row r="809" spans="2:4" x14ac:dyDescent="0.2">
      <c r="B809"/>
      <c r="C809"/>
      <c r="D809" s="10"/>
    </row>
    <row r="810" spans="2:4" x14ac:dyDescent="0.2">
      <c r="B810"/>
      <c r="C810"/>
      <c r="D810" s="10"/>
    </row>
    <row r="811" spans="2:4" x14ac:dyDescent="0.2">
      <c r="B811"/>
      <c r="C811"/>
      <c r="D811" s="10"/>
    </row>
    <row r="812" spans="2:4" x14ac:dyDescent="0.2">
      <c r="B812"/>
      <c r="C812"/>
      <c r="D812" s="10"/>
    </row>
    <row r="813" spans="2:4" x14ac:dyDescent="0.2">
      <c r="B813"/>
      <c r="C813"/>
      <c r="D813" s="10"/>
    </row>
    <row r="814" spans="2:4" x14ac:dyDescent="0.2">
      <c r="B814"/>
      <c r="C814"/>
      <c r="D814" s="10"/>
    </row>
    <row r="815" spans="2:4" x14ac:dyDescent="0.2">
      <c r="B815"/>
      <c r="C815"/>
      <c r="D815" s="10"/>
    </row>
    <row r="816" spans="2:4" x14ac:dyDescent="0.2">
      <c r="B816"/>
      <c r="C816"/>
      <c r="D816" s="10"/>
    </row>
    <row r="817" spans="2:4" x14ac:dyDescent="0.2">
      <c r="B817"/>
      <c r="C817"/>
      <c r="D817" s="10"/>
    </row>
    <row r="818" spans="2:4" x14ac:dyDescent="0.2">
      <c r="B818"/>
      <c r="C818"/>
      <c r="D818" s="10"/>
    </row>
    <row r="819" spans="2:4" x14ac:dyDescent="0.2">
      <c r="B819"/>
      <c r="C819"/>
      <c r="D819" s="10"/>
    </row>
    <row r="820" spans="2:4" x14ac:dyDescent="0.2">
      <c r="B820"/>
      <c r="C820"/>
      <c r="D820" s="10"/>
    </row>
    <row r="821" spans="2:4" x14ac:dyDescent="0.2">
      <c r="B821"/>
      <c r="C821"/>
      <c r="D821" s="10"/>
    </row>
    <row r="822" spans="2:4" x14ac:dyDescent="0.2">
      <c r="B822"/>
      <c r="C822"/>
      <c r="D822" s="10"/>
    </row>
    <row r="823" spans="2:4" x14ac:dyDescent="0.2">
      <c r="B823"/>
      <c r="C823"/>
      <c r="D823" s="10"/>
    </row>
    <row r="824" spans="2:4" x14ac:dyDescent="0.2">
      <c r="B824"/>
      <c r="C824"/>
      <c r="D824" s="10"/>
    </row>
    <row r="825" spans="2:4" x14ac:dyDescent="0.2">
      <c r="B825"/>
      <c r="C825"/>
      <c r="D825" s="10"/>
    </row>
    <row r="826" spans="2:4" x14ac:dyDescent="0.2">
      <c r="B826"/>
      <c r="C826"/>
      <c r="D826" s="10"/>
    </row>
    <row r="827" spans="2:4" x14ac:dyDescent="0.2">
      <c r="B827"/>
      <c r="C827"/>
      <c r="D827" s="10"/>
    </row>
    <row r="828" spans="2:4" x14ac:dyDescent="0.2">
      <c r="B828"/>
      <c r="C828"/>
      <c r="D828" s="10"/>
    </row>
    <row r="829" spans="2:4" x14ac:dyDescent="0.2">
      <c r="B829"/>
      <c r="C829"/>
      <c r="D829" s="10"/>
    </row>
    <row r="830" spans="2:4" x14ac:dyDescent="0.2">
      <c r="B830"/>
      <c r="C830"/>
      <c r="D830" s="10"/>
    </row>
    <row r="831" spans="2:4" x14ac:dyDescent="0.2">
      <c r="B831"/>
      <c r="C831"/>
      <c r="D831" s="10"/>
    </row>
    <row r="832" spans="2:4" x14ac:dyDescent="0.2">
      <c r="B832"/>
      <c r="C832"/>
      <c r="D832" s="10"/>
    </row>
    <row r="833" spans="2:4" x14ac:dyDescent="0.2">
      <c r="B833"/>
      <c r="C833"/>
      <c r="D833" s="10"/>
    </row>
    <row r="834" spans="2:4" x14ac:dyDescent="0.2">
      <c r="B834"/>
      <c r="C834"/>
      <c r="D834" s="10"/>
    </row>
    <row r="835" spans="2:4" x14ac:dyDescent="0.2">
      <c r="B835"/>
      <c r="C835"/>
      <c r="D835" s="10"/>
    </row>
    <row r="836" spans="2:4" x14ac:dyDescent="0.2">
      <c r="B836"/>
      <c r="C836"/>
      <c r="D836" s="10"/>
    </row>
    <row r="837" spans="2:4" x14ac:dyDescent="0.2">
      <c r="B837"/>
      <c r="C837"/>
      <c r="D837" s="10"/>
    </row>
    <row r="838" spans="2:4" x14ac:dyDescent="0.2">
      <c r="B838"/>
      <c r="C838"/>
      <c r="D838" s="10"/>
    </row>
    <row r="839" spans="2:4" x14ac:dyDescent="0.2">
      <c r="B839"/>
      <c r="C839"/>
      <c r="D839" s="10"/>
    </row>
    <row r="840" spans="2:4" x14ac:dyDescent="0.2">
      <c r="B840"/>
      <c r="C840"/>
      <c r="D840" s="10"/>
    </row>
    <row r="841" spans="2:4" x14ac:dyDescent="0.2">
      <c r="B841"/>
      <c r="C841"/>
      <c r="D841" s="10"/>
    </row>
    <row r="842" spans="2:4" x14ac:dyDescent="0.2">
      <c r="B842"/>
      <c r="C842"/>
      <c r="D842" s="10"/>
    </row>
    <row r="843" spans="2:4" x14ac:dyDescent="0.2">
      <c r="B843"/>
      <c r="C843"/>
      <c r="D843" s="10"/>
    </row>
    <row r="844" spans="2:4" x14ac:dyDescent="0.2">
      <c r="B844"/>
      <c r="C844"/>
      <c r="D844" s="10"/>
    </row>
    <row r="845" spans="2:4" x14ac:dyDescent="0.2">
      <c r="B845"/>
      <c r="C845"/>
      <c r="D845" s="10"/>
    </row>
    <row r="846" spans="2:4" x14ac:dyDescent="0.2">
      <c r="B846"/>
      <c r="C846"/>
      <c r="D846" s="10"/>
    </row>
    <row r="847" spans="2:4" x14ac:dyDescent="0.2">
      <c r="B847"/>
      <c r="C847"/>
      <c r="D847" s="10"/>
    </row>
    <row r="848" spans="2:4" x14ac:dyDescent="0.2">
      <c r="B848"/>
      <c r="C848"/>
      <c r="D848" s="10"/>
    </row>
    <row r="849" spans="2:4" x14ac:dyDescent="0.2">
      <c r="B849"/>
      <c r="C849"/>
      <c r="D849" s="10"/>
    </row>
    <row r="850" spans="2:4" x14ac:dyDescent="0.2">
      <c r="B850"/>
      <c r="C850"/>
      <c r="D850" s="10"/>
    </row>
    <row r="851" spans="2:4" x14ac:dyDescent="0.2">
      <c r="B851"/>
      <c r="C851"/>
      <c r="D851" s="10"/>
    </row>
    <row r="852" spans="2:4" x14ac:dyDescent="0.2">
      <c r="B852"/>
      <c r="C852"/>
      <c r="D852" s="10"/>
    </row>
    <row r="853" spans="2:4" x14ac:dyDescent="0.2">
      <c r="B853"/>
      <c r="C853"/>
      <c r="D853" s="10"/>
    </row>
    <row r="854" spans="2:4" x14ac:dyDescent="0.2">
      <c r="B854"/>
      <c r="C854"/>
      <c r="D854" s="10"/>
    </row>
    <row r="855" spans="2:4" x14ac:dyDescent="0.2">
      <c r="B855"/>
      <c r="C855"/>
      <c r="D855" s="10"/>
    </row>
    <row r="856" spans="2:4" x14ac:dyDescent="0.2">
      <c r="B856"/>
      <c r="C856"/>
      <c r="D856" s="10"/>
    </row>
    <row r="857" spans="2:4" x14ac:dyDescent="0.2">
      <c r="B857"/>
      <c r="C857"/>
      <c r="D857" s="10"/>
    </row>
    <row r="858" spans="2:4" x14ac:dyDescent="0.2">
      <c r="B858"/>
      <c r="C858"/>
      <c r="D858" s="10"/>
    </row>
    <row r="859" spans="2:4" x14ac:dyDescent="0.2">
      <c r="B859"/>
      <c r="C859"/>
      <c r="D859" s="10"/>
    </row>
    <row r="860" spans="2:4" x14ac:dyDescent="0.2">
      <c r="B860"/>
      <c r="C860"/>
      <c r="D860" s="10"/>
    </row>
    <row r="861" spans="2:4" x14ac:dyDescent="0.2">
      <c r="B861"/>
      <c r="C861"/>
      <c r="D861" s="10"/>
    </row>
    <row r="862" spans="2:4" x14ac:dyDescent="0.2">
      <c r="B862"/>
      <c r="C862"/>
      <c r="D862" s="10"/>
    </row>
    <row r="863" spans="2:4" x14ac:dyDescent="0.2">
      <c r="B863"/>
      <c r="C863"/>
      <c r="D863" s="10"/>
    </row>
    <row r="864" spans="2:4" x14ac:dyDescent="0.2">
      <c r="B864"/>
      <c r="C864"/>
      <c r="D864" s="10"/>
    </row>
    <row r="865" spans="2:4" x14ac:dyDescent="0.2">
      <c r="B865"/>
      <c r="C865"/>
      <c r="D865" s="10"/>
    </row>
    <row r="866" spans="2:4" x14ac:dyDescent="0.2">
      <c r="B866"/>
      <c r="C866"/>
      <c r="D866" s="10"/>
    </row>
    <row r="867" spans="2:4" x14ac:dyDescent="0.2">
      <c r="B867"/>
      <c r="C867"/>
      <c r="D867" s="10"/>
    </row>
    <row r="868" spans="2:4" x14ac:dyDescent="0.2">
      <c r="B868"/>
      <c r="C868"/>
      <c r="D868" s="10"/>
    </row>
    <row r="869" spans="2:4" x14ac:dyDescent="0.2">
      <c r="B869"/>
      <c r="C869"/>
      <c r="D869" s="10"/>
    </row>
    <row r="870" spans="2:4" x14ac:dyDescent="0.2">
      <c r="B870"/>
      <c r="C870"/>
      <c r="D870" s="10"/>
    </row>
    <row r="871" spans="2:4" x14ac:dyDescent="0.2">
      <c r="B871"/>
      <c r="C871"/>
      <c r="D871" s="10"/>
    </row>
    <row r="872" spans="2:4" x14ac:dyDescent="0.2">
      <c r="B872"/>
      <c r="C872"/>
      <c r="D872" s="10"/>
    </row>
    <row r="873" spans="2:4" x14ac:dyDescent="0.2">
      <c r="B873"/>
      <c r="C873"/>
      <c r="D873" s="10"/>
    </row>
    <row r="874" spans="2:4" x14ac:dyDescent="0.2">
      <c r="B874"/>
      <c r="C874"/>
      <c r="D874" s="10"/>
    </row>
    <row r="875" spans="2:4" x14ac:dyDescent="0.2">
      <c r="B875"/>
      <c r="C875"/>
      <c r="D875" s="10"/>
    </row>
    <row r="876" spans="2:4" x14ac:dyDescent="0.2">
      <c r="B876"/>
      <c r="C876"/>
      <c r="D876" s="10"/>
    </row>
    <row r="877" spans="2:4" x14ac:dyDescent="0.2">
      <c r="B877"/>
      <c r="C877"/>
      <c r="D877" s="10"/>
    </row>
    <row r="878" spans="2:4" x14ac:dyDescent="0.2">
      <c r="B878"/>
      <c r="C878"/>
      <c r="D878" s="10"/>
    </row>
    <row r="879" spans="2:4" x14ac:dyDescent="0.2">
      <c r="B879"/>
      <c r="C879"/>
      <c r="D879" s="10"/>
    </row>
    <row r="880" spans="2:4" x14ac:dyDescent="0.2">
      <c r="B880"/>
      <c r="C880"/>
      <c r="D880" s="10"/>
    </row>
    <row r="881" spans="2:4" x14ac:dyDescent="0.2">
      <c r="B881"/>
      <c r="C881"/>
      <c r="D881" s="10"/>
    </row>
    <row r="882" spans="2:4" x14ac:dyDescent="0.2">
      <c r="B882"/>
      <c r="C882"/>
      <c r="D882" s="10"/>
    </row>
    <row r="883" spans="2:4" x14ac:dyDescent="0.2">
      <c r="B883"/>
      <c r="C883"/>
      <c r="D883" s="10"/>
    </row>
    <row r="884" spans="2:4" x14ac:dyDescent="0.2">
      <c r="B884"/>
      <c r="C884"/>
      <c r="D884" s="10"/>
    </row>
    <row r="885" spans="2:4" x14ac:dyDescent="0.2">
      <c r="B885"/>
      <c r="C885"/>
      <c r="D885" s="10"/>
    </row>
    <row r="886" spans="2:4" x14ac:dyDescent="0.2">
      <c r="B886"/>
      <c r="C886"/>
      <c r="D886" s="10"/>
    </row>
    <row r="887" spans="2:4" x14ac:dyDescent="0.2">
      <c r="B887"/>
      <c r="C887"/>
      <c r="D887" s="10"/>
    </row>
    <row r="888" spans="2:4" x14ac:dyDescent="0.2">
      <c r="B888"/>
      <c r="C888"/>
      <c r="D888" s="10"/>
    </row>
    <row r="889" spans="2:4" x14ac:dyDescent="0.2">
      <c r="B889"/>
      <c r="C889"/>
      <c r="D889" s="10"/>
    </row>
    <row r="890" spans="2:4" x14ac:dyDescent="0.2">
      <c r="B890"/>
      <c r="C890"/>
      <c r="D890" s="10"/>
    </row>
    <row r="891" spans="2:4" x14ac:dyDescent="0.2">
      <c r="B891"/>
      <c r="C891"/>
      <c r="D891" s="10"/>
    </row>
    <row r="892" spans="2:4" x14ac:dyDescent="0.2">
      <c r="B892"/>
      <c r="C892"/>
      <c r="D892" s="10"/>
    </row>
    <row r="893" spans="2:4" x14ac:dyDescent="0.2">
      <c r="B893"/>
      <c r="C893"/>
      <c r="D893" s="10"/>
    </row>
    <row r="894" spans="2:4" x14ac:dyDescent="0.2">
      <c r="B894"/>
      <c r="C894"/>
      <c r="D894" s="10"/>
    </row>
    <row r="895" spans="2:4" x14ac:dyDescent="0.2">
      <c r="B895"/>
      <c r="C895"/>
      <c r="D895" s="10"/>
    </row>
    <row r="896" spans="2:4" x14ac:dyDescent="0.2">
      <c r="B896"/>
      <c r="C896"/>
      <c r="D896" s="10"/>
    </row>
    <row r="897" spans="2:4" x14ac:dyDescent="0.2">
      <c r="B897"/>
      <c r="C897"/>
      <c r="D897" s="10"/>
    </row>
    <row r="898" spans="2:4" x14ac:dyDescent="0.2">
      <c r="B898"/>
      <c r="C898"/>
      <c r="D898" s="10"/>
    </row>
    <row r="899" spans="2:4" x14ac:dyDescent="0.2">
      <c r="B899"/>
      <c r="C899"/>
      <c r="D899" s="10"/>
    </row>
    <row r="900" spans="2:4" x14ac:dyDescent="0.2">
      <c r="B900"/>
      <c r="C900"/>
      <c r="D900" s="10"/>
    </row>
    <row r="901" spans="2:4" x14ac:dyDescent="0.2">
      <c r="B901"/>
      <c r="C901"/>
      <c r="D901" s="10"/>
    </row>
    <row r="902" spans="2:4" x14ac:dyDescent="0.2">
      <c r="B902"/>
      <c r="C902"/>
      <c r="D902" s="10"/>
    </row>
    <row r="903" spans="2:4" x14ac:dyDescent="0.2">
      <c r="B903"/>
      <c r="C903"/>
      <c r="D903" s="10"/>
    </row>
    <row r="904" spans="2:4" x14ac:dyDescent="0.2">
      <c r="B904"/>
      <c r="C904"/>
      <c r="D904" s="10"/>
    </row>
    <row r="905" spans="2:4" x14ac:dyDescent="0.2">
      <c r="B905"/>
      <c r="C905"/>
      <c r="D905" s="10"/>
    </row>
    <row r="906" spans="2:4" x14ac:dyDescent="0.2">
      <c r="B906"/>
      <c r="C906"/>
      <c r="D906" s="10"/>
    </row>
    <row r="907" spans="2:4" x14ac:dyDescent="0.2">
      <c r="B907"/>
      <c r="C907"/>
      <c r="D907" s="10"/>
    </row>
    <row r="908" spans="2:4" x14ac:dyDescent="0.2">
      <c r="B908"/>
      <c r="C908"/>
      <c r="D908" s="10"/>
    </row>
    <row r="909" spans="2:4" x14ac:dyDescent="0.2">
      <c r="B909"/>
      <c r="C909"/>
      <c r="D909" s="10"/>
    </row>
    <row r="910" spans="2:4" x14ac:dyDescent="0.2">
      <c r="B910"/>
      <c r="C910"/>
      <c r="D910" s="10"/>
    </row>
    <row r="911" spans="2:4" x14ac:dyDescent="0.2">
      <c r="B911"/>
      <c r="C911"/>
      <c r="D911" s="10"/>
    </row>
    <row r="912" spans="2:4" x14ac:dyDescent="0.2">
      <c r="B912"/>
      <c r="C912"/>
      <c r="D912" s="10"/>
    </row>
    <row r="913" spans="2:4" x14ac:dyDescent="0.2">
      <c r="B913"/>
      <c r="C913"/>
      <c r="D913" s="10"/>
    </row>
    <row r="914" spans="2:4" x14ac:dyDescent="0.2">
      <c r="B914"/>
      <c r="C914"/>
      <c r="D914" s="10"/>
    </row>
    <row r="915" spans="2:4" x14ac:dyDescent="0.2">
      <c r="B915"/>
      <c r="C915"/>
      <c r="D915" s="10"/>
    </row>
    <row r="916" spans="2:4" x14ac:dyDescent="0.2">
      <c r="B916"/>
      <c r="C916"/>
      <c r="D916" s="10"/>
    </row>
    <row r="917" spans="2:4" x14ac:dyDescent="0.2">
      <c r="B917"/>
      <c r="C917"/>
      <c r="D917" s="10"/>
    </row>
    <row r="918" spans="2:4" x14ac:dyDescent="0.2">
      <c r="B918"/>
      <c r="C918"/>
      <c r="D918" s="10"/>
    </row>
    <row r="919" spans="2:4" x14ac:dyDescent="0.2">
      <c r="B919"/>
      <c r="C919"/>
      <c r="D919" s="10"/>
    </row>
    <row r="920" spans="2:4" x14ac:dyDescent="0.2">
      <c r="B920"/>
      <c r="C920"/>
      <c r="D920" s="10"/>
    </row>
    <row r="921" spans="2:4" x14ac:dyDescent="0.2">
      <c r="B921"/>
      <c r="C921"/>
      <c r="D921" s="10"/>
    </row>
    <row r="922" spans="2:4" x14ac:dyDescent="0.2">
      <c r="B922"/>
      <c r="C922"/>
      <c r="D922" s="10"/>
    </row>
    <row r="923" spans="2:4" x14ac:dyDescent="0.2">
      <c r="B923"/>
      <c r="C923"/>
      <c r="D923" s="10"/>
    </row>
    <row r="924" spans="2:4" x14ac:dyDescent="0.2">
      <c r="B924"/>
      <c r="C924"/>
      <c r="D924" s="10"/>
    </row>
    <row r="925" spans="2:4" x14ac:dyDescent="0.2">
      <c r="B925"/>
      <c r="C925"/>
      <c r="D925" s="10"/>
    </row>
    <row r="926" spans="2:4" x14ac:dyDescent="0.2">
      <c r="B926"/>
      <c r="C926"/>
      <c r="D926" s="10"/>
    </row>
    <row r="927" spans="2:4" x14ac:dyDescent="0.2">
      <c r="B927"/>
      <c r="C927"/>
      <c r="D927" s="10"/>
    </row>
    <row r="928" spans="2:4" x14ac:dyDescent="0.2">
      <c r="B928"/>
      <c r="C928"/>
      <c r="D928" s="10"/>
    </row>
    <row r="929" spans="2:4" x14ac:dyDescent="0.2">
      <c r="B929"/>
      <c r="C929"/>
      <c r="D929" s="10"/>
    </row>
    <row r="930" spans="2:4" x14ac:dyDescent="0.2">
      <c r="B930"/>
      <c r="C930"/>
      <c r="D930" s="10"/>
    </row>
    <row r="931" spans="2:4" x14ac:dyDescent="0.2">
      <c r="B931"/>
      <c r="C931"/>
      <c r="D931" s="10"/>
    </row>
    <row r="932" spans="2:4" x14ac:dyDescent="0.2">
      <c r="B932"/>
      <c r="C932"/>
      <c r="D932" s="10"/>
    </row>
    <row r="933" spans="2:4" x14ac:dyDescent="0.2">
      <c r="B933"/>
      <c r="C933"/>
      <c r="D933" s="10"/>
    </row>
    <row r="934" spans="2:4" x14ac:dyDescent="0.2">
      <c r="B934"/>
      <c r="C934"/>
      <c r="D934" s="10"/>
    </row>
    <row r="935" spans="2:4" x14ac:dyDescent="0.2">
      <c r="B935"/>
      <c r="C935"/>
      <c r="D935" s="10"/>
    </row>
    <row r="936" spans="2:4" x14ac:dyDescent="0.2">
      <c r="B936"/>
      <c r="C936"/>
      <c r="D936" s="10"/>
    </row>
    <row r="937" spans="2:4" x14ac:dyDescent="0.2">
      <c r="B937"/>
      <c r="C937"/>
      <c r="D937" s="10"/>
    </row>
    <row r="938" spans="2:4" x14ac:dyDescent="0.2">
      <c r="B938"/>
      <c r="C938"/>
      <c r="D938" s="10"/>
    </row>
    <row r="939" spans="2:4" x14ac:dyDescent="0.2">
      <c r="B939"/>
      <c r="C939"/>
      <c r="D939" s="10"/>
    </row>
    <row r="940" spans="2:4" x14ac:dyDescent="0.2">
      <c r="B940"/>
      <c r="C940"/>
      <c r="D940" s="10"/>
    </row>
    <row r="941" spans="2:4" x14ac:dyDescent="0.2">
      <c r="B941"/>
      <c r="C941"/>
      <c r="D941" s="10"/>
    </row>
    <row r="942" spans="2:4" x14ac:dyDescent="0.2">
      <c r="B942"/>
      <c r="C942"/>
      <c r="D942" s="10"/>
    </row>
    <row r="943" spans="2:4" x14ac:dyDescent="0.2">
      <c r="B943"/>
      <c r="C943"/>
      <c r="D943" s="10"/>
    </row>
    <row r="944" spans="2:4" x14ac:dyDescent="0.2">
      <c r="B944"/>
      <c r="C944"/>
      <c r="D944" s="10"/>
    </row>
    <row r="945" spans="2:4" x14ac:dyDescent="0.2">
      <c r="B945"/>
      <c r="C945"/>
      <c r="D945" s="10"/>
    </row>
    <row r="946" spans="2:4" x14ac:dyDescent="0.2">
      <c r="B946"/>
      <c r="C946"/>
      <c r="D946" s="10"/>
    </row>
    <row r="947" spans="2:4" x14ac:dyDescent="0.2">
      <c r="B947"/>
      <c r="C947"/>
      <c r="D947" s="10"/>
    </row>
    <row r="948" spans="2:4" x14ac:dyDescent="0.2">
      <c r="B948"/>
      <c r="C948"/>
      <c r="D948" s="10"/>
    </row>
    <row r="949" spans="2:4" x14ac:dyDescent="0.2">
      <c r="B949"/>
      <c r="C949"/>
      <c r="D949" s="10"/>
    </row>
    <row r="950" spans="2:4" x14ac:dyDescent="0.2">
      <c r="B950"/>
      <c r="C950"/>
      <c r="D950" s="10"/>
    </row>
    <row r="951" spans="2:4" x14ac:dyDescent="0.2">
      <c r="B951"/>
      <c r="C951"/>
      <c r="D951" s="10"/>
    </row>
    <row r="952" spans="2:4" x14ac:dyDescent="0.2">
      <c r="B952"/>
      <c r="C952"/>
      <c r="D952" s="10"/>
    </row>
    <row r="953" spans="2:4" x14ac:dyDescent="0.2">
      <c r="B953"/>
      <c r="C953"/>
      <c r="D953" s="10"/>
    </row>
    <row r="954" spans="2:4" x14ac:dyDescent="0.2">
      <c r="B954"/>
      <c r="C954"/>
      <c r="D954" s="10"/>
    </row>
    <row r="955" spans="2:4" x14ac:dyDescent="0.2">
      <c r="B955"/>
      <c r="C955"/>
      <c r="D955" s="10"/>
    </row>
    <row r="956" spans="2:4" x14ac:dyDescent="0.2">
      <c r="B956"/>
      <c r="C956"/>
      <c r="D956" s="10"/>
    </row>
    <row r="957" spans="2:4" x14ac:dyDescent="0.2">
      <c r="B957"/>
      <c r="C957"/>
      <c r="D957" s="10"/>
    </row>
    <row r="958" spans="2:4" x14ac:dyDescent="0.2">
      <c r="B958"/>
      <c r="C958"/>
      <c r="D958" s="10"/>
    </row>
    <row r="959" spans="2:4" x14ac:dyDescent="0.2">
      <c r="B959"/>
      <c r="C959"/>
      <c r="D959" s="10"/>
    </row>
    <row r="960" spans="2:4" x14ac:dyDescent="0.2">
      <c r="B960"/>
      <c r="C960"/>
      <c r="D960" s="10"/>
    </row>
    <row r="961" spans="2:4" x14ac:dyDescent="0.2">
      <c r="B961"/>
      <c r="C961"/>
      <c r="D961" s="10"/>
    </row>
    <row r="962" spans="2:4" x14ac:dyDescent="0.2">
      <c r="B962"/>
      <c r="C962"/>
      <c r="D962" s="10"/>
    </row>
    <row r="963" spans="2:4" x14ac:dyDescent="0.2">
      <c r="B963"/>
      <c r="C963"/>
      <c r="D963" s="10"/>
    </row>
    <row r="964" spans="2:4" x14ac:dyDescent="0.2">
      <c r="B964"/>
      <c r="C964"/>
      <c r="D964" s="10"/>
    </row>
    <row r="965" spans="2:4" x14ac:dyDescent="0.2">
      <c r="B965"/>
      <c r="C965"/>
      <c r="D965" s="10"/>
    </row>
    <row r="966" spans="2:4" x14ac:dyDescent="0.2">
      <c r="B966"/>
      <c r="C966"/>
      <c r="D966" s="10"/>
    </row>
    <row r="967" spans="2:4" x14ac:dyDescent="0.2">
      <c r="B967"/>
      <c r="C967"/>
      <c r="D967" s="10"/>
    </row>
    <row r="968" spans="2:4" x14ac:dyDescent="0.2">
      <c r="B968"/>
      <c r="C968"/>
      <c r="D968" s="10"/>
    </row>
    <row r="969" spans="2:4" x14ac:dyDescent="0.2">
      <c r="B969"/>
      <c r="C969"/>
      <c r="D969" s="10"/>
    </row>
    <row r="970" spans="2:4" x14ac:dyDescent="0.2">
      <c r="B970"/>
      <c r="C970"/>
      <c r="D970" s="10"/>
    </row>
    <row r="971" spans="2:4" x14ac:dyDescent="0.2">
      <c r="B971"/>
      <c r="C971"/>
      <c r="D971" s="10"/>
    </row>
    <row r="972" spans="2:4" x14ac:dyDescent="0.2">
      <c r="B972"/>
      <c r="C972"/>
      <c r="D972" s="10"/>
    </row>
    <row r="973" spans="2:4" x14ac:dyDescent="0.2">
      <c r="B973"/>
      <c r="C973"/>
      <c r="D973" s="10"/>
    </row>
    <row r="974" spans="2:4" x14ac:dyDescent="0.2">
      <c r="B974"/>
      <c r="C974"/>
      <c r="D974" s="10"/>
    </row>
    <row r="975" spans="2:4" x14ac:dyDescent="0.2">
      <c r="B975"/>
      <c r="C975"/>
      <c r="D975" s="10"/>
    </row>
    <row r="976" spans="2:4" x14ac:dyDescent="0.2">
      <c r="B976"/>
      <c r="C976"/>
      <c r="D976" s="10"/>
    </row>
    <row r="977" spans="2:4" x14ac:dyDescent="0.2">
      <c r="B977"/>
      <c r="C977"/>
      <c r="D977" s="10"/>
    </row>
    <row r="978" spans="2:4" x14ac:dyDescent="0.2">
      <c r="B978"/>
      <c r="C978"/>
      <c r="D978" s="10"/>
    </row>
    <row r="979" spans="2:4" x14ac:dyDescent="0.2">
      <c r="B979"/>
      <c r="C979"/>
      <c r="D979" s="10"/>
    </row>
    <row r="980" spans="2:4" x14ac:dyDescent="0.2">
      <c r="B980"/>
      <c r="C980"/>
      <c r="D980" s="10"/>
    </row>
    <row r="981" spans="2:4" x14ac:dyDescent="0.2">
      <c r="B981"/>
      <c r="C981"/>
      <c r="D981" s="10"/>
    </row>
    <row r="982" spans="2:4" x14ac:dyDescent="0.2">
      <c r="B982"/>
      <c r="C982"/>
      <c r="D982" s="10"/>
    </row>
    <row r="983" spans="2:4" x14ac:dyDescent="0.2">
      <c r="B983"/>
      <c r="C983"/>
      <c r="D983" s="10"/>
    </row>
    <row r="984" spans="2:4" x14ac:dyDescent="0.2">
      <c r="B984"/>
      <c r="C984"/>
      <c r="D984" s="10"/>
    </row>
    <row r="985" spans="2:4" x14ac:dyDescent="0.2">
      <c r="B985"/>
      <c r="C985"/>
      <c r="D985" s="10"/>
    </row>
    <row r="986" spans="2:4" x14ac:dyDescent="0.2">
      <c r="B986"/>
      <c r="C986"/>
      <c r="D986" s="10"/>
    </row>
    <row r="987" spans="2:4" x14ac:dyDescent="0.2">
      <c r="B987"/>
      <c r="C987"/>
      <c r="D987" s="10"/>
    </row>
    <row r="988" spans="2:4" x14ac:dyDescent="0.2">
      <c r="B988"/>
      <c r="C988"/>
      <c r="D988" s="10"/>
    </row>
    <row r="989" spans="2:4" x14ac:dyDescent="0.2">
      <c r="B989"/>
      <c r="C989"/>
      <c r="D989" s="10"/>
    </row>
    <row r="990" spans="2:4" x14ac:dyDescent="0.2">
      <c r="B990"/>
      <c r="C990"/>
      <c r="D990" s="10"/>
    </row>
    <row r="991" spans="2:4" x14ac:dyDescent="0.2">
      <c r="B991"/>
      <c r="C991"/>
      <c r="D991" s="10"/>
    </row>
    <row r="992" spans="2:4" x14ac:dyDescent="0.2">
      <c r="B992"/>
      <c r="C992"/>
      <c r="D992" s="10"/>
    </row>
    <row r="993" spans="2:4" x14ac:dyDescent="0.2">
      <c r="B993"/>
      <c r="C993"/>
      <c r="D993" s="10"/>
    </row>
    <row r="994" spans="2:4" x14ac:dyDescent="0.2">
      <c r="B994"/>
      <c r="C994"/>
      <c r="D994" s="10"/>
    </row>
    <row r="995" spans="2:4" x14ac:dyDescent="0.2">
      <c r="B995"/>
      <c r="C995"/>
      <c r="D995" s="10"/>
    </row>
    <row r="996" spans="2:4" x14ac:dyDescent="0.2">
      <c r="B996"/>
      <c r="C996"/>
      <c r="D996" s="10"/>
    </row>
    <row r="997" spans="2:4" x14ac:dyDescent="0.2">
      <c r="B997"/>
      <c r="C997"/>
      <c r="D997" s="10"/>
    </row>
    <row r="998" spans="2:4" x14ac:dyDescent="0.2">
      <c r="B998"/>
      <c r="C998"/>
      <c r="D998" s="10"/>
    </row>
    <row r="999" spans="2:4" x14ac:dyDescent="0.2">
      <c r="B999"/>
      <c r="C999"/>
      <c r="D999" s="10"/>
    </row>
    <row r="1000" spans="2:4" x14ac:dyDescent="0.2">
      <c r="B1000"/>
      <c r="C1000"/>
      <c r="D1000" s="10"/>
    </row>
    <row r="1001" spans="2:4" x14ac:dyDescent="0.2">
      <c r="B1001"/>
      <c r="C1001"/>
      <c r="D1001" s="10"/>
    </row>
    <row r="1002" spans="2:4" x14ac:dyDescent="0.2">
      <c r="B1002"/>
      <c r="C1002"/>
      <c r="D1002" s="10"/>
    </row>
    <row r="1003" spans="2:4" x14ac:dyDescent="0.2">
      <c r="B1003"/>
      <c r="C1003"/>
      <c r="D1003" s="10"/>
    </row>
    <row r="1004" spans="2:4" x14ac:dyDescent="0.2">
      <c r="B1004"/>
      <c r="C1004"/>
      <c r="D1004" s="10"/>
    </row>
    <row r="1005" spans="2:4" x14ac:dyDescent="0.2">
      <c r="B1005"/>
      <c r="C1005"/>
      <c r="D1005" s="10"/>
    </row>
    <row r="1006" spans="2:4" x14ac:dyDescent="0.2">
      <c r="B1006"/>
      <c r="C1006"/>
      <c r="D1006" s="10"/>
    </row>
    <row r="1007" spans="2:4" x14ac:dyDescent="0.2">
      <c r="B1007"/>
      <c r="C1007"/>
      <c r="D1007" s="10"/>
    </row>
    <row r="1008" spans="2:4" x14ac:dyDescent="0.2">
      <c r="B1008"/>
      <c r="C1008"/>
      <c r="D1008" s="10"/>
    </row>
    <row r="1009" spans="2:4" x14ac:dyDescent="0.2">
      <c r="B1009"/>
      <c r="C1009"/>
      <c r="D1009" s="10"/>
    </row>
    <row r="1010" spans="2:4" x14ac:dyDescent="0.2">
      <c r="B1010"/>
      <c r="C1010"/>
      <c r="D1010" s="10"/>
    </row>
    <row r="1011" spans="2:4" x14ac:dyDescent="0.2">
      <c r="B1011"/>
      <c r="C1011"/>
      <c r="D1011" s="10"/>
    </row>
    <row r="1012" spans="2:4" x14ac:dyDescent="0.2">
      <c r="B1012"/>
      <c r="C1012"/>
      <c r="D1012" s="10"/>
    </row>
    <row r="1013" spans="2:4" x14ac:dyDescent="0.2">
      <c r="B1013"/>
      <c r="C1013"/>
      <c r="D1013" s="10"/>
    </row>
    <row r="1014" spans="2:4" x14ac:dyDescent="0.2">
      <c r="B1014"/>
      <c r="C1014"/>
      <c r="D1014" s="10"/>
    </row>
    <row r="1015" spans="2:4" x14ac:dyDescent="0.2">
      <c r="B1015"/>
      <c r="C1015"/>
      <c r="D1015" s="10"/>
    </row>
    <row r="1016" spans="2:4" x14ac:dyDescent="0.2">
      <c r="B1016"/>
      <c r="C1016"/>
      <c r="D1016" s="10"/>
    </row>
    <row r="1017" spans="2:4" x14ac:dyDescent="0.2">
      <c r="B1017"/>
      <c r="C1017"/>
      <c r="D1017" s="10"/>
    </row>
    <row r="1018" spans="2:4" x14ac:dyDescent="0.2">
      <c r="B1018"/>
      <c r="C1018"/>
      <c r="D1018" s="10"/>
    </row>
    <row r="1019" spans="2:4" x14ac:dyDescent="0.2">
      <c r="B1019"/>
      <c r="C1019"/>
      <c r="D1019" s="10"/>
    </row>
    <row r="1020" spans="2:4" x14ac:dyDescent="0.2">
      <c r="B1020"/>
      <c r="C1020"/>
      <c r="D1020" s="10"/>
    </row>
    <row r="1021" spans="2:4" x14ac:dyDescent="0.2">
      <c r="B1021"/>
      <c r="C1021"/>
      <c r="D1021" s="10"/>
    </row>
    <row r="1022" spans="2:4" x14ac:dyDescent="0.2">
      <c r="B1022"/>
      <c r="C1022"/>
      <c r="D1022" s="10"/>
    </row>
    <row r="1023" spans="2:4" x14ac:dyDescent="0.2">
      <c r="B1023"/>
      <c r="C1023"/>
      <c r="D1023" s="10"/>
    </row>
    <row r="1024" spans="2:4" x14ac:dyDescent="0.2">
      <c r="B1024"/>
      <c r="C1024"/>
      <c r="D1024" s="10"/>
    </row>
    <row r="1025" spans="2:4" x14ac:dyDescent="0.2">
      <c r="B1025"/>
      <c r="C1025"/>
      <c r="D1025" s="10"/>
    </row>
    <row r="1026" spans="2:4" x14ac:dyDescent="0.2">
      <c r="B1026"/>
      <c r="C1026"/>
      <c r="D1026" s="10"/>
    </row>
    <row r="1027" spans="2:4" x14ac:dyDescent="0.2">
      <c r="B1027"/>
      <c r="C1027"/>
      <c r="D1027" s="10"/>
    </row>
    <row r="1028" spans="2:4" x14ac:dyDescent="0.2">
      <c r="B1028"/>
      <c r="C1028"/>
      <c r="D1028" s="10"/>
    </row>
    <row r="1029" spans="2:4" x14ac:dyDescent="0.2">
      <c r="B1029"/>
      <c r="C1029"/>
      <c r="D1029" s="10"/>
    </row>
    <row r="1030" spans="2:4" x14ac:dyDescent="0.2">
      <c r="B1030"/>
      <c r="C1030"/>
      <c r="D1030" s="10"/>
    </row>
    <row r="1031" spans="2:4" x14ac:dyDescent="0.2">
      <c r="B1031"/>
      <c r="C1031"/>
      <c r="D1031" s="10"/>
    </row>
    <row r="1032" spans="2:4" x14ac:dyDescent="0.2">
      <c r="B1032"/>
      <c r="C1032"/>
      <c r="D1032" s="10"/>
    </row>
    <row r="1033" spans="2:4" x14ac:dyDescent="0.2">
      <c r="B1033"/>
      <c r="C1033"/>
      <c r="D1033" s="10"/>
    </row>
    <row r="1034" spans="2:4" x14ac:dyDescent="0.2">
      <c r="B1034"/>
      <c r="C1034"/>
      <c r="D1034" s="10"/>
    </row>
    <row r="1035" spans="2:4" x14ac:dyDescent="0.2">
      <c r="B1035"/>
      <c r="C1035"/>
      <c r="D1035" s="10"/>
    </row>
    <row r="1036" spans="2:4" x14ac:dyDescent="0.2">
      <c r="B1036"/>
      <c r="C1036"/>
      <c r="D1036" s="10"/>
    </row>
    <row r="1037" spans="2:4" x14ac:dyDescent="0.2">
      <c r="B1037"/>
      <c r="C1037"/>
      <c r="D1037" s="10"/>
    </row>
    <row r="1038" spans="2:4" x14ac:dyDescent="0.2">
      <c r="B1038"/>
      <c r="C1038"/>
      <c r="D1038" s="10"/>
    </row>
    <row r="1039" spans="2:4" x14ac:dyDescent="0.2">
      <c r="B1039"/>
      <c r="C1039"/>
      <c r="D1039" s="10"/>
    </row>
    <row r="1040" spans="2:4" x14ac:dyDescent="0.2">
      <c r="B1040"/>
      <c r="C1040"/>
      <c r="D1040" s="10"/>
    </row>
    <row r="1041" spans="2:4" x14ac:dyDescent="0.2">
      <c r="B1041"/>
      <c r="C1041"/>
      <c r="D1041" s="10"/>
    </row>
    <row r="1042" spans="2:4" x14ac:dyDescent="0.2">
      <c r="B1042"/>
      <c r="C1042"/>
      <c r="D1042" s="10"/>
    </row>
    <row r="1043" spans="2:4" x14ac:dyDescent="0.2">
      <c r="B1043"/>
      <c r="C1043"/>
      <c r="D1043" s="10"/>
    </row>
    <row r="1044" spans="2:4" x14ac:dyDescent="0.2">
      <c r="B1044"/>
      <c r="C1044"/>
      <c r="D1044" s="10"/>
    </row>
    <row r="1045" spans="2:4" x14ac:dyDescent="0.2">
      <c r="B1045"/>
      <c r="C1045"/>
      <c r="D1045" s="10"/>
    </row>
    <row r="1046" spans="2:4" x14ac:dyDescent="0.2">
      <c r="B1046"/>
      <c r="C1046"/>
      <c r="D1046" s="10"/>
    </row>
    <row r="1047" spans="2:4" x14ac:dyDescent="0.2">
      <c r="B1047"/>
      <c r="C1047"/>
      <c r="D1047" s="10"/>
    </row>
    <row r="1048" spans="2:4" x14ac:dyDescent="0.2">
      <c r="B1048"/>
      <c r="C1048"/>
      <c r="D1048" s="10"/>
    </row>
    <row r="1049" spans="2:4" x14ac:dyDescent="0.2">
      <c r="B1049"/>
      <c r="C1049"/>
      <c r="D1049" s="10"/>
    </row>
    <row r="1050" spans="2:4" x14ac:dyDescent="0.2">
      <c r="B1050"/>
      <c r="C1050"/>
      <c r="D1050" s="10"/>
    </row>
    <row r="1051" spans="2:4" x14ac:dyDescent="0.2">
      <c r="B1051"/>
      <c r="C1051"/>
      <c r="D1051" s="10"/>
    </row>
    <row r="1052" spans="2:4" x14ac:dyDescent="0.2">
      <c r="B1052"/>
      <c r="C1052"/>
      <c r="D1052" s="10"/>
    </row>
    <row r="1053" spans="2:4" x14ac:dyDescent="0.2">
      <c r="B1053"/>
      <c r="C1053"/>
      <c r="D1053" s="10"/>
    </row>
    <row r="1054" spans="2:4" x14ac:dyDescent="0.2">
      <c r="B1054"/>
      <c r="C1054"/>
      <c r="D1054" s="10"/>
    </row>
    <row r="1055" spans="2:4" x14ac:dyDescent="0.2">
      <c r="B1055"/>
      <c r="C1055"/>
      <c r="D1055" s="10"/>
    </row>
    <row r="1056" spans="2:4" x14ac:dyDescent="0.2">
      <c r="B1056"/>
      <c r="C1056"/>
      <c r="D1056" s="10"/>
    </row>
    <row r="1057" spans="2:4" x14ac:dyDescent="0.2">
      <c r="B1057"/>
      <c r="C1057"/>
      <c r="D1057" s="10"/>
    </row>
    <row r="1058" spans="2:4" x14ac:dyDescent="0.2">
      <c r="B1058"/>
      <c r="C1058"/>
      <c r="D1058" s="10"/>
    </row>
    <row r="1059" spans="2:4" x14ac:dyDescent="0.2">
      <c r="B1059"/>
      <c r="C1059"/>
      <c r="D1059" s="10"/>
    </row>
    <row r="1060" spans="2:4" x14ac:dyDescent="0.2">
      <c r="B1060"/>
      <c r="C1060"/>
      <c r="D1060" s="10"/>
    </row>
    <row r="1061" spans="2:4" x14ac:dyDescent="0.2">
      <c r="B1061"/>
      <c r="C1061"/>
      <c r="D1061" s="10"/>
    </row>
    <row r="1062" spans="2:4" x14ac:dyDescent="0.2">
      <c r="B1062"/>
      <c r="C1062"/>
      <c r="D1062" s="10"/>
    </row>
    <row r="1063" spans="2:4" x14ac:dyDescent="0.2">
      <c r="B1063"/>
      <c r="C1063"/>
      <c r="D1063" s="10"/>
    </row>
    <row r="1064" spans="2:4" x14ac:dyDescent="0.2">
      <c r="B1064"/>
      <c r="C1064"/>
      <c r="D1064" s="10"/>
    </row>
    <row r="1065" spans="2:4" x14ac:dyDescent="0.2">
      <c r="B1065"/>
      <c r="C1065"/>
      <c r="D1065" s="10"/>
    </row>
    <row r="1066" spans="2:4" x14ac:dyDescent="0.2">
      <c r="B1066"/>
      <c r="C1066"/>
      <c r="D1066" s="10"/>
    </row>
    <row r="1067" spans="2:4" x14ac:dyDescent="0.2">
      <c r="B1067"/>
      <c r="C1067"/>
      <c r="D1067" s="10"/>
    </row>
    <row r="1068" spans="2:4" x14ac:dyDescent="0.2">
      <c r="B1068"/>
      <c r="C1068"/>
      <c r="D1068" s="10"/>
    </row>
    <row r="1069" spans="2:4" x14ac:dyDescent="0.2">
      <c r="B1069"/>
      <c r="C1069"/>
      <c r="D1069" s="10"/>
    </row>
    <row r="1070" spans="2:4" x14ac:dyDescent="0.2">
      <c r="B1070"/>
      <c r="C1070"/>
      <c r="D1070" s="10"/>
    </row>
    <row r="1071" spans="2:4" x14ac:dyDescent="0.2">
      <c r="B1071"/>
      <c r="C1071"/>
      <c r="D1071" s="10"/>
    </row>
    <row r="1072" spans="2:4" x14ac:dyDescent="0.2">
      <c r="B1072"/>
      <c r="C1072"/>
      <c r="D1072" s="10"/>
    </row>
    <row r="1073" spans="2:4" x14ac:dyDescent="0.2">
      <c r="B1073"/>
      <c r="C1073"/>
      <c r="D1073" s="10"/>
    </row>
    <row r="1074" spans="2:4" x14ac:dyDescent="0.2">
      <c r="B1074"/>
      <c r="C1074"/>
      <c r="D1074" s="10"/>
    </row>
    <row r="1075" spans="2:4" x14ac:dyDescent="0.2">
      <c r="B1075"/>
      <c r="C1075"/>
      <c r="D1075" s="10"/>
    </row>
    <row r="1076" spans="2:4" x14ac:dyDescent="0.2">
      <c r="B1076"/>
      <c r="C1076"/>
      <c r="D1076" s="10"/>
    </row>
    <row r="1077" spans="2:4" x14ac:dyDescent="0.2">
      <c r="B1077"/>
      <c r="C1077"/>
      <c r="D1077" s="10"/>
    </row>
    <row r="1078" spans="2:4" x14ac:dyDescent="0.2">
      <c r="B1078"/>
      <c r="C1078"/>
      <c r="D1078" s="10"/>
    </row>
    <row r="1079" spans="2:4" x14ac:dyDescent="0.2">
      <c r="B1079"/>
      <c r="C1079"/>
      <c r="D1079" s="10"/>
    </row>
    <row r="1080" spans="2:4" x14ac:dyDescent="0.2">
      <c r="B1080"/>
      <c r="C1080"/>
      <c r="D1080" s="10"/>
    </row>
    <row r="1081" spans="2:4" x14ac:dyDescent="0.2">
      <c r="B1081"/>
      <c r="C1081"/>
      <c r="D1081" s="10"/>
    </row>
    <row r="1082" spans="2:4" x14ac:dyDescent="0.2">
      <c r="B1082"/>
      <c r="C1082"/>
      <c r="D1082" s="10"/>
    </row>
    <row r="1083" spans="2:4" x14ac:dyDescent="0.2">
      <c r="B1083"/>
      <c r="C1083"/>
      <c r="D1083" s="10"/>
    </row>
    <row r="1084" spans="2:4" x14ac:dyDescent="0.2">
      <c r="B1084"/>
      <c r="C1084"/>
      <c r="D1084" s="10"/>
    </row>
    <row r="1085" spans="2:4" x14ac:dyDescent="0.2">
      <c r="B1085"/>
      <c r="C1085"/>
      <c r="D1085" s="10"/>
    </row>
    <row r="1086" spans="2:4" x14ac:dyDescent="0.2">
      <c r="B1086"/>
      <c r="C1086"/>
      <c r="D1086" s="10"/>
    </row>
    <row r="1087" spans="2:4" x14ac:dyDescent="0.2">
      <c r="B1087"/>
      <c r="C1087"/>
      <c r="D1087" s="10"/>
    </row>
    <row r="1088" spans="2:4" x14ac:dyDescent="0.2">
      <c r="B1088"/>
      <c r="C1088"/>
      <c r="D1088" s="10"/>
    </row>
    <row r="1089" spans="2:4" x14ac:dyDescent="0.2">
      <c r="B1089"/>
      <c r="C1089"/>
      <c r="D1089" s="10"/>
    </row>
    <row r="1090" spans="2:4" x14ac:dyDescent="0.2">
      <c r="B1090"/>
      <c r="C1090"/>
      <c r="D1090" s="10"/>
    </row>
    <row r="1091" spans="2:4" x14ac:dyDescent="0.2">
      <c r="B1091"/>
      <c r="C1091"/>
      <c r="D1091" s="10"/>
    </row>
    <row r="1092" spans="2:4" x14ac:dyDescent="0.2">
      <c r="B1092"/>
      <c r="C1092"/>
      <c r="D1092" s="10"/>
    </row>
    <row r="1093" spans="2:4" x14ac:dyDescent="0.2">
      <c r="B1093"/>
      <c r="C1093"/>
      <c r="D1093" s="10"/>
    </row>
    <row r="1094" spans="2:4" x14ac:dyDescent="0.2">
      <c r="B1094"/>
      <c r="C1094"/>
      <c r="D1094" s="10"/>
    </row>
    <row r="1095" spans="2:4" x14ac:dyDescent="0.2">
      <c r="B1095"/>
      <c r="C1095"/>
      <c r="D1095" s="10"/>
    </row>
    <row r="1096" spans="2:4" x14ac:dyDescent="0.2">
      <c r="B1096"/>
      <c r="C1096"/>
      <c r="D1096" s="10"/>
    </row>
    <row r="1097" spans="2:4" x14ac:dyDescent="0.2">
      <c r="B1097"/>
      <c r="C1097"/>
      <c r="D1097" s="10"/>
    </row>
    <row r="1098" spans="2:4" x14ac:dyDescent="0.2">
      <c r="B1098"/>
      <c r="C1098"/>
      <c r="D1098" s="10"/>
    </row>
    <row r="1099" spans="2:4" x14ac:dyDescent="0.2">
      <c r="B1099"/>
      <c r="C1099"/>
      <c r="D1099" s="10"/>
    </row>
    <row r="1100" spans="2:4" x14ac:dyDescent="0.2">
      <c r="B1100"/>
      <c r="C1100"/>
      <c r="D1100" s="10"/>
    </row>
    <row r="1101" spans="2:4" x14ac:dyDescent="0.2">
      <c r="B1101"/>
      <c r="C1101"/>
      <c r="D1101" s="10"/>
    </row>
    <row r="1102" spans="2:4" x14ac:dyDescent="0.2">
      <c r="B1102"/>
      <c r="C1102"/>
      <c r="D1102" s="10"/>
    </row>
    <row r="1103" spans="2:4" x14ac:dyDescent="0.2">
      <c r="B1103"/>
      <c r="C1103"/>
      <c r="D1103" s="10"/>
    </row>
    <row r="1104" spans="2:4" x14ac:dyDescent="0.2">
      <c r="B1104"/>
      <c r="C1104"/>
      <c r="D1104" s="10"/>
    </row>
    <row r="1105" spans="2:4" x14ac:dyDescent="0.2">
      <c r="B1105"/>
      <c r="C1105"/>
      <c r="D1105" s="10"/>
    </row>
    <row r="1106" spans="2:4" x14ac:dyDescent="0.2">
      <c r="B1106"/>
      <c r="C1106"/>
      <c r="D1106" s="10"/>
    </row>
    <row r="1107" spans="2:4" x14ac:dyDescent="0.2">
      <c r="B1107"/>
      <c r="C1107"/>
      <c r="D1107" s="10"/>
    </row>
    <row r="1108" spans="2:4" x14ac:dyDescent="0.2">
      <c r="B1108"/>
      <c r="C1108"/>
      <c r="D1108" s="10"/>
    </row>
    <row r="1109" spans="2:4" x14ac:dyDescent="0.2">
      <c r="B1109"/>
      <c r="C1109"/>
      <c r="D1109" s="10"/>
    </row>
    <row r="1110" spans="2:4" x14ac:dyDescent="0.2">
      <c r="B1110"/>
      <c r="C1110"/>
      <c r="D1110" s="10"/>
    </row>
    <row r="1111" spans="2:4" x14ac:dyDescent="0.2">
      <c r="B1111"/>
      <c r="C1111"/>
      <c r="D1111" s="10"/>
    </row>
    <row r="1112" spans="2:4" x14ac:dyDescent="0.2">
      <c r="B1112"/>
      <c r="C1112"/>
      <c r="D1112" s="10"/>
    </row>
    <row r="1113" spans="2:4" x14ac:dyDescent="0.2">
      <c r="B1113"/>
      <c r="C1113"/>
      <c r="D1113" s="10"/>
    </row>
    <row r="1114" spans="2:4" x14ac:dyDescent="0.2">
      <c r="B1114"/>
      <c r="C1114"/>
      <c r="D1114" s="10"/>
    </row>
    <row r="1115" spans="2:4" x14ac:dyDescent="0.2">
      <c r="B1115"/>
      <c r="C1115"/>
      <c r="D1115" s="10"/>
    </row>
    <row r="1116" spans="2:4" x14ac:dyDescent="0.2">
      <c r="B1116"/>
      <c r="C1116"/>
      <c r="D1116" s="10"/>
    </row>
    <row r="1117" spans="2:4" x14ac:dyDescent="0.2">
      <c r="B1117"/>
      <c r="C1117"/>
      <c r="D1117" s="10"/>
    </row>
    <row r="1118" spans="2:4" x14ac:dyDescent="0.2">
      <c r="B1118"/>
      <c r="C1118"/>
      <c r="D1118" s="10"/>
    </row>
    <row r="1119" spans="2:4" x14ac:dyDescent="0.2">
      <c r="B1119"/>
      <c r="C1119"/>
      <c r="D1119" s="10"/>
    </row>
    <row r="1120" spans="2:4" x14ac:dyDescent="0.2">
      <c r="B1120"/>
      <c r="C1120"/>
      <c r="D1120" s="10"/>
    </row>
    <row r="1121" spans="2:4" x14ac:dyDescent="0.2">
      <c r="B1121"/>
      <c r="C1121"/>
      <c r="D1121" s="10"/>
    </row>
    <row r="1122" spans="2:4" x14ac:dyDescent="0.2">
      <c r="B1122"/>
      <c r="C1122"/>
      <c r="D1122" s="10"/>
    </row>
    <row r="1123" spans="2:4" x14ac:dyDescent="0.2">
      <c r="B1123"/>
      <c r="C1123"/>
      <c r="D1123" s="10"/>
    </row>
    <row r="1124" spans="2:4" x14ac:dyDescent="0.2">
      <c r="B1124"/>
      <c r="C1124"/>
      <c r="D1124" s="10"/>
    </row>
    <row r="1125" spans="2:4" x14ac:dyDescent="0.2">
      <c r="B1125"/>
      <c r="C1125"/>
      <c r="D1125" s="10"/>
    </row>
    <row r="1126" spans="2:4" x14ac:dyDescent="0.2">
      <c r="B1126"/>
      <c r="C1126"/>
      <c r="D1126" s="10"/>
    </row>
    <row r="1127" spans="2:4" x14ac:dyDescent="0.2">
      <c r="B1127"/>
      <c r="C1127"/>
      <c r="D1127" s="10"/>
    </row>
    <row r="1128" spans="2:4" x14ac:dyDescent="0.2">
      <c r="B1128"/>
      <c r="C1128"/>
      <c r="D1128" s="10"/>
    </row>
    <row r="1129" spans="2:4" x14ac:dyDescent="0.2">
      <c r="B1129"/>
      <c r="C1129"/>
      <c r="D1129" s="10"/>
    </row>
    <row r="1130" spans="2:4" x14ac:dyDescent="0.2">
      <c r="B1130"/>
      <c r="C1130"/>
      <c r="D1130" s="10"/>
    </row>
    <row r="1131" spans="2:4" x14ac:dyDescent="0.2">
      <c r="B1131"/>
      <c r="C1131"/>
      <c r="D1131" s="10"/>
    </row>
    <row r="1132" spans="2:4" x14ac:dyDescent="0.2">
      <c r="B1132"/>
      <c r="C1132"/>
      <c r="D1132" s="10"/>
    </row>
    <row r="1133" spans="2:4" x14ac:dyDescent="0.2">
      <c r="B1133"/>
      <c r="C1133"/>
      <c r="D1133" s="10"/>
    </row>
    <row r="1134" spans="2:4" x14ac:dyDescent="0.2">
      <c r="B1134"/>
      <c r="C1134"/>
      <c r="D1134" s="10"/>
    </row>
    <row r="1135" spans="2:4" x14ac:dyDescent="0.2">
      <c r="B1135"/>
      <c r="C1135"/>
      <c r="D1135" s="10"/>
    </row>
    <row r="1136" spans="2:4" x14ac:dyDescent="0.2">
      <c r="B1136"/>
      <c r="C1136"/>
      <c r="D1136" s="10"/>
    </row>
    <row r="1137" spans="2:4" x14ac:dyDescent="0.2">
      <c r="B1137"/>
      <c r="C1137"/>
      <c r="D1137" s="10"/>
    </row>
    <row r="1138" spans="2:4" x14ac:dyDescent="0.2">
      <c r="B1138"/>
      <c r="C1138"/>
      <c r="D1138" s="10"/>
    </row>
    <row r="1139" spans="2:4" x14ac:dyDescent="0.2">
      <c r="B1139"/>
      <c r="C1139"/>
      <c r="D1139" s="10"/>
    </row>
    <row r="1140" spans="2:4" x14ac:dyDescent="0.2">
      <c r="B1140"/>
      <c r="C1140"/>
      <c r="D1140" s="10"/>
    </row>
    <row r="1141" spans="2:4" x14ac:dyDescent="0.2">
      <c r="B1141"/>
      <c r="C1141"/>
      <c r="D1141" s="10"/>
    </row>
    <row r="1142" spans="2:4" x14ac:dyDescent="0.2">
      <c r="B1142"/>
      <c r="C1142"/>
      <c r="D1142" s="10"/>
    </row>
    <row r="1143" spans="2:4" x14ac:dyDescent="0.2">
      <c r="B1143"/>
      <c r="C1143"/>
      <c r="D1143" s="10"/>
    </row>
    <row r="1144" spans="2:4" x14ac:dyDescent="0.2">
      <c r="B1144"/>
      <c r="C1144"/>
      <c r="D1144" s="10"/>
    </row>
    <row r="1145" spans="2:4" x14ac:dyDescent="0.2">
      <c r="B1145"/>
      <c r="C1145"/>
      <c r="D1145" s="10"/>
    </row>
    <row r="1146" spans="2:4" x14ac:dyDescent="0.2">
      <c r="B1146"/>
      <c r="C1146"/>
      <c r="D1146" s="10"/>
    </row>
    <row r="1147" spans="2:4" x14ac:dyDescent="0.2">
      <c r="B1147"/>
      <c r="C1147"/>
      <c r="D1147" s="10"/>
    </row>
    <row r="1148" spans="2:4" x14ac:dyDescent="0.2">
      <c r="B1148"/>
      <c r="C1148"/>
      <c r="D1148" s="10"/>
    </row>
    <row r="1149" spans="2:4" x14ac:dyDescent="0.2">
      <c r="B1149"/>
      <c r="C1149"/>
      <c r="D1149" s="10"/>
    </row>
    <row r="1150" spans="2:4" x14ac:dyDescent="0.2">
      <c r="B1150"/>
      <c r="C1150"/>
      <c r="D1150" s="10"/>
    </row>
    <row r="1151" spans="2:4" x14ac:dyDescent="0.2">
      <c r="B1151"/>
      <c r="C1151"/>
      <c r="D1151" s="10"/>
    </row>
    <row r="1152" spans="2:4" x14ac:dyDescent="0.2">
      <c r="B1152"/>
      <c r="C1152"/>
      <c r="D1152" s="10"/>
    </row>
    <row r="1153" spans="2:4" x14ac:dyDescent="0.2">
      <c r="B1153"/>
      <c r="C1153"/>
      <c r="D1153" s="10"/>
    </row>
    <row r="1154" spans="2:4" x14ac:dyDescent="0.2">
      <c r="B1154"/>
      <c r="C1154"/>
      <c r="D1154" s="10"/>
    </row>
    <row r="1155" spans="2:4" x14ac:dyDescent="0.2">
      <c r="B1155"/>
      <c r="C1155"/>
      <c r="D1155" s="10"/>
    </row>
    <row r="1156" spans="2:4" x14ac:dyDescent="0.2">
      <c r="B1156"/>
      <c r="C1156"/>
      <c r="D1156" s="10"/>
    </row>
    <row r="1157" spans="2:4" x14ac:dyDescent="0.2">
      <c r="B1157"/>
      <c r="C1157"/>
      <c r="D1157" s="10"/>
    </row>
    <row r="1158" spans="2:4" x14ac:dyDescent="0.2">
      <c r="B1158"/>
      <c r="C1158"/>
      <c r="D1158" s="10"/>
    </row>
    <row r="1159" spans="2:4" x14ac:dyDescent="0.2">
      <c r="B1159"/>
      <c r="C1159"/>
      <c r="D1159" s="10"/>
    </row>
    <row r="1160" spans="2:4" x14ac:dyDescent="0.2">
      <c r="B1160"/>
      <c r="C1160"/>
      <c r="D1160" s="10"/>
    </row>
    <row r="1161" spans="2:4" x14ac:dyDescent="0.2">
      <c r="B1161"/>
      <c r="C1161"/>
      <c r="D1161" s="10"/>
    </row>
    <row r="1162" spans="2:4" x14ac:dyDescent="0.2">
      <c r="B1162"/>
      <c r="C1162"/>
      <c r="D1162" s="10"/>
    </row>
    <row r="1163" spans="2:4" x14ac:dyDescent="0.2">
      <c r="B1163"/>
      <c r="C1163"/>
      <c r="D1163" s="10"/>
    </row>
    <row r="1164" spans="2:4" x14ac:dyDescent="0.2">
      <c r="B1164"/>
      <c r="C1164"/>
      <c r="D1164" s="10"/>
    </row>
    <row r="1165" spans="2:4" x14ac:dyDescent="0.2">
      <c r="B1165"/>
      <c r="C1165"/>
      <c r="D1165" s="10"/>
    </row>
    <row r="1166" spans="2:4" x14ac:dyDescent="0.2">
      <c r="B1166"/>
      <c r="C1166"/>
      <c r="D1166" s="10"/>
    </row>
    <row r="1167" spans="2:4" x14ac:dyDescent="0.2">
      <c r="B1167"/>
      <c r="C1167"/>
      <c r="D1167" s="10"/>
    </row>
    <row r="1168" spans="2:4" x14ac:dyDescent="0.2">
      <c r="B1168"/>
      <c r="C1168"/>
      <c r="D1168" s="10"/>
    </row>
    <row r="1169" spans="2:4" x14ac:dyDescent="0.2">
      <c r="B1169"/>
      <c r="C1169"/>
      <c r="D1169" s="10"/>
    </row>
    <row r="1170" spans="2:4" x14ac:dyDescent="0.2">
      <c r="B1170"/>
      <c r="C1170"/>
      <c r="D1170" s="10"/>
    </row>
    <row r="1171" spans="2:4" x14ac:dyDescent="0.2">
      <c r="B1171"/>
      <c r="C1171"/>
      <c r="D1171" s="10"/>
    </row>
    <row r="1172" spans="2:4" x14ac:dyDescent="0.2">
      <c r="B1172"/>
      <c r="C1172"/>
      <c r="D1172" s="10"/>
    </row>
    <row r="1173" spans="2:4" x14ac:dyDescent="0.2">
      <c r="B1173"/>
      <c r="C1173"/>
      <c r="D1173" s="10"/>
    </row>
    <row r="1174" spans="2:4" x14ac:dyDescent="0.2">
      <c r="B1174"/>
      <c r="C1174"/>
      <c r="D1174" s="10"/>
    </row>
    <row r="1175" spans="2:4" x14ac:dyDescent="0.2">
      <c r="B1175"/>
      <c r="C1175"/>
      <c r="D1175" s="10"/>
    </row>
    <row r="1176" spans="2:4" x14ac:dyDescent="0.2">
      <c r="B1176"/>
      <c r="C1176"/>
      <c r="D1176" s="10"/>
    </row>
    <row r="1177" spans="2:4" x14ac:dyDescent="0.2">
      <c r="B1177"/>
      <c r="C1177"/>
      <c r="D1177" s="10"/>
    </row>
    <row r="1178" spans="2:4" x14ac:dyDescent="0.2">
      <c r="B1178"/>
      <c r="C1178"/>
      <c r="D1178" s="10"/>
    </row>
    <row r="1179" spans="2:4" x14ac:dyDescent="0.2">
      <c r="B1179"/>
      <c r="C1179"/>
      <c r="D1179" s="10"/>
    </row>
    <row r="1180" spans="2:4" x14ac:dyDescent="0.2">
      <c r="B1180"/>
      <c r="C1180"/>
      <c r="D1180" s="10"/>
    </row>
    <row r="1181" spans="2:4" x14ac:dyDescent="0.2">
      <c r="B1181"/>
      <c r="C1181"/>
      <c r="D1181" s="10"/>
    </row>
    <row r="1182" spans="2:4" x14ac:dyDescent="0.2">
      <c r="B1182"/>
      <c r="C1182"/>
      <c r="D1182" s="10"/>
    </row>
    <row r="1183" spans="2:4" x14ac:dyDescent="0.2">
      <c r="B1183"/>
      <c r="C1183"/>
      <c r="D1183" s="10"/>
    </row>
    <row r="1184" spans="2:4" x14ac:dyDescent="0.2">
      <c r="B1184"/>
      <c r="C1184"/>
      <c r="D1184" s="10"/>
    </row>
    <row r="1185" spans="2:4" x14ac:dyDescent="0.2">
      <c r="B1185"/>
      <c r="C1185"/>
      <c r="D1185" s="10"/>
    </row>
    <row r="1186" spans="2:4" x14ac:dyDescent="0.2">
      <c r="B1186"/>
      <c r="C1186"/>
      <c r="D1186" s="10"/>
    </row>
    <row r="1187" spans="2:4" x14ac:dyDescent="0.2">
      <c r="B1187"/>
      <c r="C1187"/>
      <c r="D1187" s="10"/>
    </row>
    <row r="1188" spans="2:4" x14ac:dyDescent="0.2">
      <c r="B1188"/>
      <c r="C1188"/>
      <c r="D1188" s="10"/>
    </row>
    <row r="1189" spans="2:4" x14ac:dyDescent="0.2">
      <c r="B1189"/>
      <c r="C1189"/>
      <c r="D1189" s="10"/>
    </row>
    <row r="1190" spans="2:4" x14ac:dyDescent="0.2">
      <c r="B1190"/>
      <c r="C1190"/>
      <c r="D1190" s="10"/>
    </row>
    <row r="1191" spans="2:4" x14ac:dyDescent="0.2">
      <c r="B1191"/>
      <c r="C1191"/>
      <c r="D1191" s="10"/>
    </row>
    <row r="1192" spans="2:4" x14ac:dyDescent="0.2">
      <c r="B1192"/>
      <c r="C1192"/>
      <c r="D1192" s="10"/>
    </row>
    <row r="1193" spans="2:4" x14ac:dyDescent="0.2">
      <c r="B1193"/>
      <c r="C1193"/>
      <c r="D1193" s="10"/>
    </row>
    <row r="1194" spans="2:4" x14ac:dyDescent="0.2">
      <c r="B1194"/>
      <c r="C1194"/>
      <c r="D1194" s="10"/>
    </row>
    <row r="1195" spans="2:4" x14ac:dyDescent="0.2">
      <c r="B1195"/>
      <c r="C1195"/>
      <c r="D1195" s="10"/>
    </row>
    <row r="1196" spans="2:4" x14ac:dyDescent="0.2">
      <c r="B1196"/>
      <c r="C1196"/>
      <c r="D1196" s="10"/>
    </row>
    <row r="1197" spans="2:4" x14ac:dyDescent="0.2">
      <c r="B1197"/>
      <c r="C1197"/>
      <c r="D1197" s="10"/>
    </row>
    <row r="1198" spans="2:4" x14ac:dyDescent="0.2">
      <c r="B1198"/>
      <c r="C1198"/>
      <c r="D1198" s="10"/>
    </row>
    <row r="1199" spans="2:4" x14ac:dyDescent="0.2">
      <c r="B1199"/>
      <c r="C1199"/>
      <c r="D1199" s="10"/>
    </row>
    <row r="1200" spans="2:4" x14ac:dyDescent="0.2">
      <c r="B1200"/>
      <c r="C1200"/>
      <c r="D1200" s="10"/>
    </row>
    <row r="1201" spans="2:4" x14ac:dyDescent="0.2">
      <c r="B1201"/>
      <c r="C1201"/>
      <c r="D1201" s="10"/>
    </row>
    <row r="1202" spans="2:4" x14ac:dyDescent="0.2">
      <c r="B1202"/>
      <c r="C1202"/>
      <c r="D1202" s="10"/>
    </row>
    <row r="1203" spans="2:4" x14ac:dyDescent="0.2">
      <c r="B1203"/>
      <c r="C1203"/>
      <c r="D1203" s="10"/>
    </row>
    <row r="1204" spans="2:4" x14ac:dyDescent="0.2">
      <c r="B1204"/>
      <c r="C1204"/>
      <c r="D1204" s="10"/>
    </row>
    <row r="1205" spans="2:4" x14ac:dyDescent="0.2">
      <c r="B1205"/>
      <c r="C1205"/>
      <c r="D1205" s="10"/>
    </row>
    <row r="1206" spans="2:4" x14ac:dyDescent="0.2">
      <c r="B1206"/>
      <c r="C1206"/>
      <c r="D1206" s="10"/>
    </row>
    <row r="1207" spans="2:4" x14ac:dyDescent="0.2">
      <c r="B1207"/>
      <c r="C1207"/>
      <c r="D1207" s="10"/>
    </row>
    <row r="1208" spans="2:4" x14ac:dyDescent="0.2">
      <c r="B1208"/>
      <c r="C1208"/>
      <c r="D1208" s="10"/>
    </row>
    <row r="1209" spans="2:4" x14ac:dyDescent="0.2">
      <c r="B1209"/>
      <c r="C1209"/>
      <c r="D1209" s="10"/>
    </row>
    <row r="1210" spans="2:4" x14ac:dyDescent="0.2">
      <c r="B1210"/>
      <c r="C1210"/>
      <c r="D1210" s="10"/>
    </row>
    <row r="1211" spans="2:4" x14ac:dyDescent="0.2">
      <c r="B1211"/>
      <c r="C1211"/>
      <c r="D1211" s="10"/>
    </row>
    <row r="1212" spans="2:4" x14ac:dyDescent="0.2">
      <c r="B1212"/>
      <c r="C1212"/>
      <c r="D1212" s="10"/>
    </row>
    <row r="1213" spans="2:4" x14ac:dyDescent="0.2">
      <c r="B1213"/>
      <c r="C1213"/>
      <c r="D1213" s="10"/>
    </row>
    <row r="1214" spans="2:4" x14ac:dyDescent="0.2">
      <c r="B1214"/>
      <c r="C1214"/>
      <c r="D1214" s="10"/>
    </row>
    <row r="1215" spans="2:4" x14ac:dyDescent="0.2">
      <c r="B1215"/>
      <c r="C1215"/>
      <c r="D1215" s="10"/>
    </row>
    <row r="1216" spans="2:4" x14ac:dyDescent="0.2">
      <c r="B1216"/>
      <c r="C1216"/>
      <c r="D1216" s="10"/>
    </row>
    <row r="1217" spans="2:4" x14ac:dyDescent="0.2">
      <c r="B1217"/>
      <c r="C1217"/>
      <c r="D1217" s="10"/>
    </row>
    <row r="1218" spans="2:4" x14ac:dyDescent="0.2">
      <c r="B1218"/>
      <c r="C1218"/>
      <c r="D1218" s="10"/>
    </row>
    <row r="1219" spans="2:4" x14ac:dyDescent="0.2">
      <c r="B1219"/>
      <c r="C1219"/>
      <c r="D1219" s="10"/>
    </row>
    <row r="1220" spans="2:4" x14ac:dyDescent="0.2">
      <c r="B1220"/>
      <c r="C1220"/>
      <c r="D1220" s="10"/>
    </row>
    <row r="1221" spans="2:4" x14ac:dyDescent="0.2">
      <c r="B1221"/>
      <c r="C1221"/>
      <c r="D1221" s="10"/>
    </row>
    <row r="1222" spans="2:4" x14ac:dyDescent="0.2">
      <c r="B1222"/>
      <c r="C1222"/>
      <c r="D1222" s="10"/>
    </row>
    <row r="1223" spans="2:4" x14ac:dyDescent="0.2">
      <c r="B1223"/>
      <c r="C1223"/>
      <c r="D1223" s="10"/>
    </row>
    <row r="1224" spans="2:4" x14ac:dyDescent="0.2">
      <c r="B1224"/>
      <c r="C1224"/>
      <c r="D1224" s="10"/>
    </row>
    <row r="1225" spans="2:4" x14ac:dyDescent="0.2">
      <c r="B1225"/>
      <c r="C1225"/>
      <c r="D1225" s="10"/>
    </row>
    <row r="1226" spans="2:4" x14ac:dyDescent="0.2">
      <c r="B1226"/>
      <c r="C1226"/>
      <c r="D1226" s="10"/>
    </row>
    <row r="1227" spans="2:4" x14ac:dyDescent="0.2">
      <c r="B1227"/>
      <c r="C1227"/>
      <c r="D1227" s="10"/>
    </row>
    <row r="1228" spans="2:4" x14ac:dyDescent="0.2">
      <c r="B1228"/>
      <c r="C1228"/>
      <c r="D1228" s="10"/>
    </row>
    <row r="1229" spans="2:4" x14ac:dyDescent="0.2">
      <c r="B1229"/>
      <c r="C1229"/>
      <c r="D1229" s="10"/>
    </row>
    <row r="1230" spans="2:4" x14ac:dyDescent="0.2">
      <c r="B1230"/>
      <c r="C1230"/>
      <c r="D1230" s="10"/>
    </row>
    <row r="1231" spans="2:4" x14ac:dyDescent="0.2">
      <c r="B1231"/>
      <c r="C1231"/>
      <c r="D1231" s="10"/>
    </row>
    <row r="1232" spans="2:4" x14ac:dyDescent="0.2">
      <c r="B1232"/>
      <c r="C1232"/>
      <c r="D1232" s="10"/>
    </row>
    <row r="1233" spans="2:4" x14ac:dyDescent="0.2">
      <c r="B1233"/>
      <c r="C1233"/>
      <c r="D1233" s="10"/>
    </row>
    <row r="1234" spans="2:4" x14ac:dyDescent="0.2">
      <c r="B1234"/>
      <c r="C1234"/>
      <c r="D1234" s="10"/>
    </row>
    <row r="1235" spans="2:4" x14ac:dyDescent="0.2">
      <c r="B1235"/>
      <c r="C1235"/>
      <c r="D1235" s="10"/>
    </row>
    <row r="1236" spans="2:4" x14ac:dyDescent="0.2">
      <c r="B1236"/>
      <c r="C1236"/>
      <c r="D1236" s="10"/>
    </row>
    <row r="1237" spans="2:4" x14ac:dyDescent="0.2">
      <c r="B1237"/>
      <c r="C1237"/>
      <c r="D1237" s="10"/>
    </row>
    <row r="1238" spans="2:4" x14ac:dyDescent="0.2">
      <c r="B1238"/>
      <c r="C1238"/>
      <c r="D1238" s="10"/>
    </row>
    <row r="1239" spans="2:4" x14ac:dyDescent="0.2">
      <c r="B1239"/>
      <c r="C1239"/>
      <c r="D1239" s="10"/>
    </row>
    <row r="1240" spans="2:4" x14ac:dyDescent="0.2">
      <c r="B1240"/>
      <c r="C1240"/>
      <c r="D1240" s="10"/>
    </row>
    <row r="1241" spans="2:4" x14ac:dyDescent="0.2">
      <c r="B1241"/>
      <c r="C1241"/>
      <c r="D1241" s="10"/>
    </row>
    <row r="1242" spans="2:4" x14ac:dyDescent="0.2">
      <c r="B1242"/>
      <c r="C1242"/>
      <c r="D1242" s="10"/>
    </row>
    <row r="1243" spans="2:4" x14ac:dyDescent="0.2">
      <c r="B1243"/>
      <c r="C1243"/>
      <c r="D1243" s="10"/>
    </row>
    <row r="1244" spans="2:4" x14ac:dyDescent="0.2">
      <c r="B1244"/>
      <c r="C1244"/>
      <c r="D1244" s="10"/>
    </row>
    <row r="1245" spans="2:4" x14ac:dyDescent="0.2">
      <c r="B1245"/>
      <c r="C1245"/>
      <c r="D1245" s="10"/>
    </row>
    <row r="1246" spans="2:4" x14ac:dyDescent="0.2">
      <c r="B1246"/>
      <c r="C1246"/>
      <c r="D1246" s="10"/>
    </row>
    <row r="1247" spans="2:4" x14ac:dyDescent="0.2">
      <c r="B1247"/>
      <c r="C1247"/>
      <c r="D1247" s="10"/>
    </row>
    <row r="1248" spans="2:4" x14ac:dyDescent="0.2">
      <c r="B1248"/>
      <c r="C1248"/>
      <c r="D1248" s="10"/>
    </row>
    <row r="1249" spans="2:4" x14ac:dyDescent="0.2">
      <c r="B1249"/>
      <c r="C1249"/>
      <c r="D1249" s="10"/>
    </row>
    <row r="1250" spans="2:4" x14ac:dyDescent="0.2">
      <c r="B1250"/>
      <c r="C1250"/>
      <c r="D1250" s="10"/>
    </row>
    <row r="1251" spans="2:4" x14ac:dyDescent="0.2">
      <c r="B1251"/>
      <c r="C1251"/>
      <c r="D1251" s="10"/>
    </row>
    <row r="1252" spans="2:4" x14ac:dyDescent="0.2">
      <c r="B1252"/>
      <c r="C1252"/>
      <c r="D1252" s="10"/>
    </row>
    <row r="1253" spans="2:4" x14ac:dyDescent="0.2">
      <c r="B1253"/>
      <c r="C1253"/>
      <c r="D1253" s="10"/>
    </row>
    <row r="1254" spans="2:4" x14ac:dyDescent="0.2">
      <c r="B1254"/>
      <c r="C1254"/>
      <c r="D1254" s="10"/>
    </row>
    <row r="1255" spans="2:4" x14ac:dyDescent="0.2">
      <c r="B1255"/>
      <c r="C1255"/>
      <c r="D1255" s="10"/>
    </row>
    <row r="1256" spans="2:4" x14ac:dyDescent="0.2">
      <c r="B1256"/>
      <c r="C1256"/>
      <c r="D1256" s="10"/>
    </row>
    <row r="1257" spans="2:4" x14ac:dyDescent="0.2">
      <c r="B1257"/>
      <c r="C1257"/>
      <c r="D1257" s="10"/>
    </row>
    <row r="1258" spans="2:4" x14ac:dyDescent="0.2">
      <c r="B1258"/>
      <c r="C1258"/>
      <c r="D1258" s="10"/>
    </row>
    <row r="1259" spans="2:4" x14ac:dyDescent="0.2">
      <c r="B1259"/>
      <c r="C1259"/>
      <c r="D1259" s="10"/>
    </row>
    <row r="1260" spans="2:4" x14ac:dyDescent="0.2">
      <c r="B1260"/>
      <c r="C1260"/>
      <c r="D1260" s="10"/>
    </row>
    <row r="1261" spans="2:4" x14ac:dyDescent="0.2">
      <c r="B1261"/>
      <c r="C1261"/>
      <c r="D1261" s="10"/>
    </row>
    <row r="1262" spans="2:4" x14ac:dyDescent="0.2">
      <c r="B1262"/>
      <c r="C1262"/>
      <c r="D1262" s="10"/>
    </row>
    <row r="1263" spans="2:4" x14ac:dyDescent="0.2">
      <c r="B1263"/>
      <c r="C1263"/>
      <c r="D1263" s="10"/>
    </row>
    <row r="1264" spans="2:4" x14ac:dyDescent="0.2">
      <c r="B1264"/>
      <c r="C1264"/>
      <c r="D1264" s="10"/>
    </row>
    <row r="1265" spans="2:4" x14ac:dyDescent="0.2">
      <c r="B1265"/>
      <c r="C1265"/>
      <c r="D1265" s="10"/>
    </row>
    <row r="1266" spans="2:4" x14ac:dyDescent="0.2">
      <c r="B1266"/>
      <c r="C1266"/>
      <c r="D1266" s="10"/>
    </row>
    <row r="1267" spans="2:4" x14ac:dyDescent="0.2">
      <c r="B1267"/>
      <c r="C1267"/>
      <c r="D1267" s="10"/>
    </row>
    <row r="1268" spans="2:4" x14ac:dyDescent="0.2">
      <c r="B1268"/>
      <c r="C1268"/>
      <c r="D1268" s="10"/>
    </row>
    <row r="1269" spans="2:4" x14ac:dyDescent="0.2">
      <c r="B1269"/>
      <c r="C1269"/>
      <c r="D1269" s="10"/>
    </row>
    <row r="1270" spans="2:4" x14ac:dyDescent="0.2">
      <c r="B1270"/>
      <c r="C1270"/>
      <c r="D1270" s="10"/>
    </row>
    <row r="1271" spans="2:4" x14ac:dyDescent="0.2">
      <c r="B1271"/>
      <c r="C1271"/>
      <c r="D1271" s="10"/>
    </row>
    <row r="1272" spans="2:4" x14ac:dyDescent="0.2">
      <c r="B1272"/>
      <c r="C1272"/>
      <c r="D1272" s="10"/>
    </row>
    <row r="1273" spans="2:4" x14ac:dyDescent="0.2">
      <c r="B1273"/>
      <c r="C1273"/>
      <c r="D1273" s="10"/>
    </row>
    <row r="1274" spans="2:4" x14ac:dyDescent="0.2">
      <c r="B1274"/>
      <c r="C1274"/>
      <c r="D1274" s="10"/>
    </row>
    <row r="1275" spans="2:4" x14ac:dyDescent="0.2">
      <c r="B1275"/>
      <c r="C1275"/>
      <c r="D1275" s="10"/>
    </row>
    <row r="1276" spans="2:4" x14ac:dyDescent="0.2">
      <c r="B1276"/>
      <c r="C1276"/>
      <c r="D1276" s="10"/>
    </row>
    <row r="1277" spans="2:4" x14ac:dyDescent="0.2">
      <c r="B1277"/>
      <c r="C1277"/>
      <c r="D1277" s="10"/>
    </row>
    <row r="1278" spans="2:4" x14ac:dyDescent="0.2">
      <c r="B1278"/>
      <c r="C1278"/>
      <c r="D1278" s="10"/>
    </row>
    <row r="1279" spans="2:4" x14ac:dyDescent="0.2">
      <c r="B1279"/>
      <c r="C1279"/>
      <c r="D1279" s="10"/>
    </row>
    <row r="1280" spans="2:4" x14ac:dyDescent="0.2">
      <c r="B1280"/>
      <c r="C1280"/>
      <c r="D1280" s="10"/>
    </row>
    <row r="1281" spans="2:4" x14ac:dyDescent="0.2">
      <c r="B1281"/>
      <c r="C1281"/>
      <c r="D1281" s="10"/>
    </row>
    <row r="1282" spans="2:4" x14ac:dyDescent="0.2">
      <c r="B1282"/>
      <c r="C1282"/>
      <c r="D1282" s="10"/>
    </row>
    <row r="1283" spans="2:4" x14ac:dyDescent="0.2">
      <c r="B1283"/>
      <c r="C1283"/>
      <c r="D1283" s="10"/>
    </row>
    <row r="1284" spans="2:4" x14ac:dyDescent="0.2">
      <c r="B1284"/>
      <c r="C1284"/>
      <c r="D1284" s="10"/>
    </row>
    <row r="1285" spans="2:4" x14ac:dyDescent="0.2">
      <c r="B1285"/>
      <c r="C1285"/>
      <c r="D1285" s="10"/>
    </row>
    <row r="1286" spans="2:4" x14ac:dyDescent="0.2">
      <c r="B1286"/>
      <c r="C1286"/>
      <c r="D1286" s="10"/>
    </row>
    <row r="1287" spans="2:4" x14ac:dyDescent="0.2">
      <c r="B1287"/>
      <c r="C1287"/>
      <c r="D1287" s="10"/>
    </row>
    <row r="1288" spans="2:4" x14ac:dyDescent="0.2">
      <c r="B1288"/>
      <c r="C1288"/>
      <c r="D1288" s="10"/>
    </row>
    <row r="1289" spans="2:4" x14ac:dyDescent="0.2">
      <c r="B1289"/>
      <c r="C1289"/>
      <c r="D1289" s="10"/>
    </row>
    <row r="1290" spans="2:4" x14ac:dyDescent="0.2">
      <c r="B1290"/>
      <c r="C1290"/>
      <c r="D1290" s="10"/>
    </row>
    <row r="1291" spans="2:4" x14ac:dyDescent="0.2">
      <c r="B1291"/>
      <c r="C1291"/>
      <c r="D1291" s="10"/>
    </row>
    <row r="1292" spans="2:4" x14ac:dyDescent="0.2">
      <c r="B1292"/>
      <c r="C1292"/>
      <c r="D1292" s="10"/>
    </row>
    <row r="1293" spans="2:4" x14ac:dyDescent="0.2">
      <c r="B1293"/>
      <c r="C1293"/>
      <c r="D1293" s="10"/>
    </row>
    <row r="1294" spans="2:4" x14ac:dyDescent="0.2">
      <c r="B1294"/>
      <c r="C1294"/>
      <c r="D1294" s="10"/>
    </row>
    <row r="1295" spans="2:4" x14ac:dyDescent="0.2">
      <c r="B1295"/>
      <c r="C1295"/>
      <c r="D1295" s="10"/>
    </row>
    <row r="1296" spans="2:4" x14ac:dyDescent="0.2">
      <c r="B1296"/>
      <c r="C1296"/>
      <c r="D1296" s="10"/>
    </row>
    <row r="1297" spans="2:4" x14ac:dyDescent="0.2">
      <c r="B1297"/>
      <c r="C1297"/>
      <c r="D1297" s="10"/>
    </row>
    <row r="1298" spans="2:4" x14ac:dyDescent="0.2">
      <c r="B1298"/>
      <c r="C1298"/>
      <c r="D1298" s="10"/>
    </row>
    <row r="1299" spans="2:4" x14ac:dyDescent="0.2">
      <c r="B1299"/>
      <c r="C1299"/>
      <c r="D1299" s="10"/>
    </row>
    <row r="1300" spans="2:4" x14ac:dyDescent="0.2">
      <c r="B1300"/>
      <c r="C1300"/>
      <c r="D1300" s="10"/>
    </row>
    <row r="1301" spans="2:4" x14ac:dyDescent="0.2">
      <c r="B1301"/>
      <c r="C1301"/>
      <c r="D1301" s="10"/>
    </row>
    <row r="1302" spans="2:4" x14ac:dyDescent="0.2">
      <c r="B1302"/>
      <c r="C1302"/>
      <c r="D1302" s="10"/>
    </row>
    <row r="1303" spans="2:4" x14ac:dyDescent="0.2">
      <c r="B1303"/>
      <c r="C1303"/>
      <c r="D1303" s="10"/>
    </row>
    <row r="1304" spans="2:4" x14ac:dyDescent="0.2">
      <c r="B1304"/>
      <c r="C1304"/>
      <c r="D1304" s="10"/>
    </row>
    <row r="1305" spans="2:4" x14ac:dyDescent="0.2">
      <c r="B1305"/>
      <c r="C1305"/>
      <c r="D1305" s="10"/>
    </row>
    <row r="1306" spans="2:4" x14ac:dyDescent="0.2">
      <c r="B1306"/>
      <c r="C1306"/>
      <c r="D1306" s="10"/>
    </row>
    <row r="1307" spans="2:4" x14ac:dyDescent="0.2">
      <c r="B1307"/>
      <c r="C1307"/>
      <c r="D1307" s="10"/>
    </row>
    <row r="1308" spans="2:4" x14ac:dyDescent="0.2">
      <c r="B1308"/>
      <c r="C1308"/>
      <c r="D1308" s="10"/>
    </row>
    <row r="1309" spans="2:4" x14ac:dyDescent="0.2">
      <c r="B1309"/>
      <c r="C1309"/>
      <c r="D1309" s="10"/>
    </row>
    <row r="1310" spans="2:4" x14ac:dyDescent="0.2">
      <c r="B1310"/>
      <c r="C1310"/>
      <c r="D1310" s="10"/>
    </row>
    <row r="1311" spans="2:4" x14ac:dyDescent="0.2">
      <c r="B1311"/>
      <c r="C1311"/>
      <c r="D1311" s="10"/>
    </row>
    <row r="1312" spans="2:4" x14ac:dyDescent="0.2">
      <c r="B1312"/>
      <c r="C1312"/>
      <c r="D1312" s="10"/>
    </row>
    <row r="1313" spans="2:4" x14ac:dyDescent="0.2">
      <c r="B1313"/>
      <c r="C1313"/>
      <c r="D1313" s="10"/>
    </row>
    <row r="1314" spans="2:4" x14ac:dyDescent="0.2">
      <c r="B1314"/>
      <c r="C1314"/>
      <c r="D1314" s="10"/>
    </row>
    <row r="1315" spans="2:4" x14ac:dyDescent="0.2">
      <c r="B1315"/>
      <c r="C1315"/>
      <c r="D1315" s="10"/>
    </row>
    <row r="1316" spans="2:4" x14ac:dyDescent="0.2">
      <c r="B1316"/>
      <c r="C1316"/>
      <c r="D1316" s="10"/>
    </row>
    <row r="1317" spans="2:4" x14ac:dyDescent="0.2">
      <c r="B1317"/>
      <c r="C1317"/>
      <c r="D1317" s="10"/>
    </row>
    <row r="1318" spans="2:4" x14ac:dyDescent="0.2">
      <c r="B1318"/>
      <c r="C1318"/>
      <c r="D1318" s="10"/>
    </row>
    <row r="1319" spans="2:4" x14ac:dyDescent="0.2">
      <c r="B1319"/>
      <c r="C1319"/>
      <c r="D1319" s="10"/>
    </row>
    <row r="1320" spans="2:4" x14ac:dyDescent="0.2">
      <c r="B1320"/>
      <c r="C1320"/>
      <c r="D1320" s="10"/>
    </row>
    <row r="1321" spans="2:4" x14ac:dyDescent="0.2">
      <c r="B1321"/>
      <c r="C1321"/>
      <c r="D1321" s="10"/>
    </row>
    <row r="1322" spans="2:4" x14ac:dyDescent="0.2">
      <c r="B1322"/>
      <c r="C1322"/>
      <c r="D1322" s="10"/>
    </row>
    <row r="1323" spans="2:4" x14ac:dyDescent="0.2">
      <c r="B1323"/>
      <c r="C1323"/>
      <c r="D1323" s="10"/>
    </row>
    <row r="1324" spans="2:4" x14ac:dyDescent="0.2">
      <c r="B1324"/>
      <c r="C1324"/>
      <c r="D1324" s="10"/>
    </row>
    <row r="1325" spans="2:4" x14ac:dyDescent="0.2">
      <c r="B1325"/>
      <c r="C1325"/>
      <c r="D1325" s="10"/>
    </row>
    <row r="1326" spans="2:4" x14ac:dyDescent="0.2">
      <c r="B1326"/>
      <c r="C1326"/>
      <c r="D1326" s="10"/>
    </row>
    <row r="1327" spans="2:4" x14ac:dyDescent="0.2">
      <c r="B1327"/>
      <c r="C1327"/>
      <c r="D1327" s="10"/>
    </row>
    <row r="1328" spans="2:4" x14ac:dyDescent="0.2">
      <c r="B1328"/>
      <c r="C1328"/>
      <c r="D1328" s="10"/>
    </row>
    <row r="1329" spans="2:4" x14ac:dyDescent="0.2">
      <c r="B1329"/>
      <c r="C1329"/>
      <c r="D1329" s="10"/>
    </row>
    <row r="1330" spans="2:4" x14ac:dyDescent="0.2">
      <c r="B1330"/>
      <c r="C1330"/>
      <c r="D1330" s="10"/>
    </row>
    <row r="1331" spans="2:4" x14ac:dyDescent="0.2">
      <c r="B1331"/>
      <c r="C1331"/>
      <c r="D1331" s="10"/>
    </row>
    <row r="1332" spans="2:4" x14ac:dyDescent="0.2">
      <c r="B1332"/>
      <c r="C1332"/>
      <c r="D1332" s="10"/>
    </row>
    <row r="1333" spans="2:4" x14ac:dyDescent="0.2">
      <c r="B1333"/>
      <c r="C1333"/>
      <c r="D1333" s="10"/>
    </row>
    <row r="1334" spans="2:4" x14ac:dyDescent="0.2">
      <c r="B1334"/>
      <c r="C1334"/>
      <c r="D1334" s="10"/>
    </row>
    <row r="1335" spans="2:4" x14ac:dyDescent="0.2">
      <c r="B1335"/>
      <c r="C1335"/>
      <c r="D1335" s="10"/>
    </row>
    <row r="1336" spans="2:4" x14ac:dyDescent="0.2">
      <c r="B1336"/>
      <c r="C1336"/>
      <c r="D1336" s="10"/>
    </row>
    <row r="1337" spans="2:4" x14ac:dyDescent="0.2">
      <c r="B1337"/>
      <c r="C1337"/>
      <c r="D1337" s="10"/>
    </row>
    <row r="1338" spans="2:4" x14ac:dyDescent="0.2">
      <c r="B1338"/>
      <c r="C1338"/>
      <c r="D1338" s="10"/>
    </row>
    <row r="1339" spans="2:4" x14ac:dyDescent="0.2">
      <c r="B1339"/>
      <c r="C1339"/>
      <c r="D1339" s="10"/>
    </row>
    <row r="1340" spans="2:4" x14ac:dyDescent="0.2">
      <c r="B1340"/>
      <c r="C1340"/>
      <c r="D1340" s="10"/>
    </row>
    <row r="1341" spans="2:4" x14ac:dyDescent="0.2">
      <c r="B1341"/>
      <c r="C1341"/>
      <c r="D1341" s="10"/>
    </row>
    <row r="1342" spans="2:4" x14ac:dyDescent="0.2">
      <c r="B1342"/>
      <c r="C1342"/>
      <c r="D1342" s="10"/>
    </row>
    <row r="1343" spans="2:4" x14ac:dyDescent="0.2">
      <c r="B1343"/>
      <c r="C1343"/>
      <c r="D1343" s="10"/>
    </row>
    <row r="1344" spans="2:4" x14ac:dyDescent="0.2">
      <c r="B1344"/>
      <c r="C1344"/>
      <c r="D1344" s="10"/>
    </row>
    <row r="1345" spans="2:4" x14ac:dyDescent="0.2">
      <c r="B1345"/>
      <c r="C1345"/>
      <c r="D1345" s="10"/>
    </row>
    <row r="1346" spans="2:4" x14ac:dyDescent="0.2">
      <c r="B1346"/>
      <c r="C1346"/>
      <c r="D1346" s="10"/>
    </row>
    <row r="1347" spans="2:4" x14ac:dyDescent="0.2">
      <c r="B1347"/>
      <c r="C1347"/>
      <c r="D1347" s="10"/>
    </row>
    <row r="1348" spans="2:4" x14ac:dyDescent="0.2">
      <c r="B1348"/>
      <c r="C1348"/>
      <c r="D1348" s="10"/>
    </row>
    <row r="1349" spans="2:4" x14ac:dyDescent="0.2">
      <c r="B1349"/>
      <c r="C1349"/>
      <c r="D1349" s="10"/>
    </row>
    <row r="1350" spans="2:4" x14ac:dyDescent="0.2">
      <c r="B1350"/>
      <c r="C1350"/>
      <c r="D1350" s="10"/>
    </row>
    <row r="1351" spans="2:4" x14ac:dyDescent="0.2">
      <c r="B1351"/>
      <c r="C1351"/>
      <c r="D1351" s="10"/>
    </row>
    <row r="1352" spans="2:4" x14ac:dyDescent="0.2">
      <c r="B1352"/>
      <c r="C1352"/>
      <c r="D1352" s="10"/>
    </row>
    <row r="1353" spans="2:4" x14ac:dyDescent="0.2">
      <c r="B1353"/>
      <c r="C1353"/>
      <c r="D1353" s="10"/>
    </row>
    <row r="1354" spans="2:4" x14ac:dyDescent="0.2">
      <c r="B1354"/>
      <c r="C1354"/>
      <c r="D1354" s="10"/>
    </row>
    <row r="1355" spans="2:4" x14ac:dyDescent="0.2">
      <c r="B1355"/>
      <c r="C1355"/>
      <c r="D1355" s="10"/>
    </row>
    <row r="1356" spans="2:4" x14ac:dyDescent="0.2">
      <c r="B1356"/>
      <c r="C1356"/>
      <c r="D1356" s="10"/>
    </row>
    <row r="1357" spans="2:4" x14ac:dyDescent="0.2">
      <c r="B1357"/>
      <c r="C1357"/>
      <c r="D1357" s="10"/>
    </row>
    <row r="1358" spans="2:4" x14ac:dyDescent="0.2">
      <c r="B1358"/>
      <c r="C1358"/>
      <c r="D1358" s="10"/>
    </row>
    <row r="1359" spans="2:4" x14ac:dyDescent="0.2">
      <c r="B1359"/>
      <c r="C1359"/>
      <c r="D1359" s="10"/>
    </row>
    <row r="1360" spans="2:4" x14ac:dyDescent="0.2">
      <c r="B1360"/>
      <c r="C1360"/>
      <c r="D1360" s="10"/>
    </row>
    <row r="1361" spans="2:4" x14ac:dyDescent="0.2">
      <c r="B1361"/>
      <c r="C1361"/>
      <c r="D1361" s="10"/>
    </row>
    <row r="1362" spans="2:4" x14ac:dyDescent="0.2">
      <c r="B1362"/>
      <c r="C1362"/>
      <c r="D1362" s="10"/>
    </row>
    <row r="1363" spans="2:4" x14ac:dyDescent="0.2">
      <c r="B1363"/>
      <c r="C1363"/>
      <c r="D1363" s="10"/>
    </row>
    <row r="1364" spans="2:4" x14ac:dyDescent="0.2">
      <c r="B1364"/>
      <c r="C1364"/>
      <c r="D1364" s="10"/>
    </row>
    <row r="1365" spans="2:4" x14ac:dyDescent="0.2">
      <c r="B1365"/>
      <c r="C1365"/>
      <c r="D1365" s="10"/>
    </row>
    <row r="1366" spans="2:4" x14ac:dyDescent="0.2">
      <c r="B1366"/>
      <c r="C1366"/>
      <c r="D1366" s="10"/>
    </row>
    <row r="1367" spans="2:4" x14ac:dyDescent="0.2">
      <c r="B1367"/>
      <c r="C1367"/>
      <c r="D1367" s="10"/>
    </row>
    <row r="1368" spans="2:4" x14ac:dyDescent="0.2">
      <c r="B1368"/>
      <c r="C1368"/>
      <c r="D1368" s="10"/>
    </row>
    <row r="1369" spans="2:4" x14ac:dyDescent="0.2">
      <c r="B1369"/>
      <c r="C1369"/>
      <c r="D1369" s="10"/>
    </row>
    <row r="1370" spans="2:4" x14ac:dyDescent="0.2">
      <c r="B1370"/>
      <c r="C1370"/>
      <c r="D1370" s="10"/>
    </row>
    <row r="1371" spans="2:4" x14ac:dyDescent="0.2">
      <c r="B1371"/>
      <c r="C1371"/>
      <c r="D1371" s="10"/>
    </row>
    <row r="1372" spans="2:4" x14ac:dyDescent="0.2">
      <c r="B1372"/>
      <c r="C1372"/>
      <c r="D1372" s="10"/>
    </row>
    <row r="1373" spans="2:4" x14ac:dyDescent="0.2">
      <c r="B1373"/>
      <c r="C1373"/>
      <c r="D1373" s="10"/>
    </row>
    <row r="1374" spans="2:4" x14ac:dyDescent="0.2">
      <c r="B1374"/>
      <c r="C1374"/>
      <c r="D1374" s="10"/>
    </row>
    <row r="1375" spans="2:4" x14ac:dyDescent="0.2">
      <c r="B1375"/>
      <c r="C1375"/>
      <c r="D1375" s="10"/>
    </row>
    <row r="1376" spans="2:4" x14ac:dyDescent="0.2">
      <c r="B1376"/>
      <c r="C1376"/>
      <c r="D1376" s="10"/>
    </row>
    <row r="1377" spans="2:4" x14ac:dyDescent="0.2">
      <c r="B1377"/>
      <c r="C1377"/>
      <c r="D1377" s="10"/>
    </row>
    <row r="1378" spans="2:4" x14ac:dyDescent="0.2">
      <c r="B1378"/>
      <c r="C1378"/>
      <c r="D1378" s="10"/>
    </row>
    <row r="1379" spans="2:4" x14ac:dyDescent="0.2">
      <c r="B1379"/>
      <c r="C1379"/>
      <c r="D1379" s="10"/>
    </row>
    <row r="1380" spans="2:4" x14ac:dyDescent="0.2">
      <c r="B1380"/>
      <c r="C1380"/>
      <c r="D1380" s="10"/>
    </row>
    <row r="1381" spans="2:4" x14ac:dyDescent="0.2">
      <c r="B1381"/>
      <c r="C1381"/>
      <c r="D1381" s="10"/>
    </row>
    <row r="1382" spans="2:4" x14ac:dyDescent="0.2">
      <c r="B1382"/>
      <c r="C1382"/>
      <c r="D1382" s="10"/>
    </row>
    <row r="1383" spans="2:4" x14ac:dyDescent="0.2">
      <c r="B1383"/>
      <c r="C1383"/>
      <c r="D1383" s="10"/>
    </row>
    <row r="1384" spans="2:4" x14ac:dyDescent="0.2">
      <c r="B1384"/>
      <c r="C1384"/>
      <c r="D1384" s="10"/>
    </row>
    <row r="1385" spans="2:4" x14ac:dyDescent="0.2">
      <c r="B1385"/>
      <c r="C1385"/>
      <c r="D1385" s="10"/>
    </row>
    <row r="1386" spans="2:4" x14ac:dyDescent="0.2">
      <c r="B1386"/>
      <c r="C1386"/>
      <c r="D1386" s="10"/>
    </row>
    <row r="1387" spans="2:4" x14ac:dyDescent="0.2">
      <c r="B1387"/>
      <c r="C1387"/>
      <c r="D1387" s="10"/>
    </row>
    <row r="1388" spans="2:4" x14ac:dyDescent="0.2">
      <c r="B1388"/>
      <c r="C1388"/>
      <c r="D1388" s="10"/>
    </row>
    <row r="1389" spans="2:4" x14ac:dyDescent="0.2">
      <c r="B1389"/>
      <c r="C1389"/>
      <c r="D1389" s="10"/>
    </row>
    <row r="1390" spans="2:4" x14ac:dyDescent="0.2">
      <c r="B1390"/>
      <c r="C1390"/>
      <c r="D1390" s="10"/>
    </row>
    <row r="1391" spans="2:4" x14ac:dyDescent="0.2">
      <c r="B1391"/>
      <c r="C1391"/>
      <c r="D1391" s="10"/>
    </row>
    <row r="1392" spans="2:4" x14ac:dyDescent="0.2">
      <c r="B1392"/>
      <c r="C1392"/>
      <c r="D1392" s="10"/>
    </row>
    <row r="1393" spans="2:4" x14ac:dyDescent="0.2">
      <c r="B1393"/>
      <c r="C1393"/>
      <c r="D1393" s="10"/>
    </row>
    <row r="1394" spans="2:4" x14ac:dyDescent="0.2">
      <c r="B1394"/>
      <c r="C1394"/>
      <c r="D1394" s="10"/>
    </row>
    <row r="1395" spans="2:4" x14ac:dyDescent="0.2">
      <c r="B1395"/>
      <c r="C1395"/>
      <c r="D1395" s="10"/>
    </row>
    <row r="1396" spans="2:4" x14ac:dyDescent="0.2">
      <c r="B1396"/>
      <c r="C1396"/>
      <c r="D1396" s="10"/>
    </row>
    <row r="1397" spans="2:4" x14ac:dyDescent="0.2">
      <c r="B1397"/>
      <c r="C1397"/>
      <c r="D1397" s="10"/>
    </row>
    <row r="1398" spans="2:4" x14ac:dyDescent="0.2">
      <c r="B1398"/>
      <c r="C1398"/>
      <c r="D1398" s="10"/>
    </row>
    <row r="1399" spans="2:4" x14ac:dyDescent="0.2">
      <c r="B1399"/>
      <c r="C1399"/>
      <c r="D1399" s="10"/>
    </row>
    <row r="1400" spans="2:4" x14ac:dyDescent="0.2">
      <c r="B1400"/>
      <c r="C1400"/>
      <c r="D1400" s="10"/>
    </row>
    <row r="1401" spans="2:4" x14ac:dyDescent="0.2">
      <c r="B1401"/>
      <c r="C1401"/>
      <c r="D1401" s="10"/>
    </row>
    <row r="1402" spans="2:4" x14ac:dyDescent="0.2">
      <c r="B1402"/>
      <c r="C1402"/>
      <c r="D1402" s="10"/>
    </row>
    <row r="1403" spans="2:4" x14ac:dyDescent="0.2">
      <c r="B1403"/>
      <c r="C1403"/>
      <c r="D1403" s="10"/>
    </row>
    <row r="1404" spans="2:4" x14ac:dyDescent="0.2">
      <c r="B1404"/>
      <c r="C1404"/>
      <c r="D1404" s="10"/>
    </row>
    <row r="1405" spans="2:4" x14ac:dyDescent="0.2">
      <c r="B1405"/>
      <c r="C1405"/>
      <c r="D1405" s="10"/>
    </row>
    <row r="1406" spans="2:4" x14ac:dyDescent="0.2">
      <c r="B1406"/>
      <c r="C1406"/>
      <c r="D1406" s="10"/>
    </row>
    <row r="1407" spans="2:4" x14ac:dyDescent="0.2">
      <c r="B1407"/>
      <c r="C1407"/>
      <c r="D1407" s="10"/>
    </row>
    <row r="1408" spans="2:4" x14ac:dyDescent="0.2">
      <c r="B1408"/>
      <c r="C1408"/>
      <c r="D1408" s="10"/>
    </row>
    <row r="1409" spans="2:4" x14ac:dyDescent="0.2">
      <c r="B1409"/>
      <c r="C1409"/>
      <c r="D1409" s="10"/>
    </row>
    <row r="1410" spans="2:4" x14ac:dyDescent="0.2">
      <c r="B1410"/>
      <c r="C1410"/>
      <c r="D1410" s="10"/>
    </row>
    <row r="1411" spans="2:4" x14ac:dyDescent="0.2">
      <c r="B1411"/>
      <c r="C1411"/>
      <c r="D1411" s="10"/>
    </row>
    <row r="1412" spans="2:4" x14ac:dyDescent="0.2">
      <c r="B1412"/>
      <c r="C1412"/>
      <c r="D1412" s="10"/>
    </row>
    <row r="1413" spans="2:4" x14ac:dyDescent="0.2">
      <c r="B1413"/>
      <c r="C1413"/>
      <c r="D1413" s="10"/>
    </row>
    <row r="1414" spans="2:4" x14ac:dyDescent="0.2">
      <c r="B1414"/>
      <c r="C1414"/>
      <c r="D1414" s="10"/>
    </row>
    <row r="1415" spans="2:4" x14ac:dyDescent="0.2">
      <c r="B1415"/>
      <c r="C1415"/>
      <c r="D1415" s="10"/>
    </row>
    <row r="1416" spans="2:4" x14ac:dyDescent="0.2">
      <c r="B1416"/>
      <c r="C1416"/>
      <c r="D1416" s="10"/>
    </row>
    <row r="1417" spans="2:4" x14ac:dyDescent="0.2">
      <c r="B1417"/>
      <c r="C1417"/>
      <c r="D1417" s="10"/>
    </row>
    <row r="1418" spans="2:4" x14ac:dyDescent="0.2">
      <c r="B1418"/>
      <c r="C1418"/>
      <c r="D1418" s="10"/>
    </row>
    <row r="1419" spans="2:4" x14ac:dyDescent="0.2">
      <c r="B1419"/>
      <c r="C1419"/>
      <c r="D1419" s="10"/>
    </row>
    <row r="1420" spans="2:4" x14ac:dyDescent="0.2">
      <c r="B1420"/>
      <c r="C1420"/>
      <c r="D1420" s="10"/>
    </row>
    <row r="1421" spans="2:4" x14ac:dyDescent="0.2">
      <c r="B1421"/>
      <c r="C1421"/>
      <c r="D1421" s="10"/>
    </row>
    <row r="1422" spans="2:4" x14ac:dyDescent="0.2">
      <c r="B1422"/>
      <c r="C1422"/>
      <c r="D1422" s="10"/>
    </row>
    <row r="1423" spans="2:4" x14ac:dyDescent="0.2">
      <c r="B1423"/>
      <c r="C1423"/>
      <c r="D1423" s="10"/>
    </row>
    <row r="1424" spans="2:4" x14ac:dyDescent="0.2">
      <c r="B1424"/>
      <c r="C1424"/>
      <c r="D1424" s="10"/>
    </row>
    <row r="1425" spans="2:4" x14ac:dyDescent="0.2">
      <c r="B1425"/>
      <c r="C1425"/>
      <c r="D1425" s="10"/>
    </row>
    <row r="1426" spans="2:4" x14ac:dyDescent="0.2">
      <c r="B1426"/>
      <c r="C1426"/>
      <c r="D1426" s="10"/>
    </row>
    <row r="1427" spans="2:4" x14ac:dyDescent="0.2">
      <c r="B1427"/>
      <c r="C1427"/>
      <c r="D1427" s="10"/>
    </row>
    <row r="1428" spans="2:4" x14ac:dyDescent="0.2">
      <c r="B1428"/>
      <c r="C1428"/>
      <c r="D1428" s="10"/>
    </row>
    <row r="1429" spans="2:4" x14ac:dyDescent="0.2">
      <c r="B1429"/>
      <c r="C1429"/>
      <c r="D1429" s="10"/>
    </row>
    <row r="1430" spans="2:4" x14ac:dyDescent="0.2">
      <c r="B1430"/>
      <c r="C1430"/>
      <c r="D1430" s="10"/>
    </row>
    <row r="1431" spans="2:4" x14ac:dyDescent="0.2">
      <c r="B1431"/>
      <c r="C1431"/>
      <c r="D1431" s="10"/>
    </row>
    <row r="1432" spans="2:4" x14ac:dyDescent="0.2">
      <c r="B1432"/>
      <c r="C1432"/>
      <c r="D1432" s="10"/>
    </row>
    <row r="1433" spans="2:4" x14ac:dyDescent="0.2">
      <c r="B1433"/>
      <c r="C1433"/>
      <c r="D1433" s="10"/>
    </row>
    <row r="1434" spans="2:4" x14ac:dyDescent="0.2">
      <c r="B1434"/>
      <c r="C1434"/>
      <c r="D1434" s="10"/>
    </row>
    <row r="1435" spans="2:4" x14ac:dyDescent="0.2">
      <c r="B1435"/>
      <c r="C1435"/>
      <c r="D1435" s="10"/>
    </row>
    <row r="1436" spans="2:4" x14ac:dyDescent="0.2">
      <c r="B1436"/>
      <c r="C1436"/>
      <c r="D1436" s="10"/>
    </row>
    <row r="1437" spans="2:4" x14ac:dyDescent="0.2">
      <c r="B1437"/>
      <c r="C1437"/>
      <c r="D1437" s="10"/>
    </row>
    <row r="1438" spans="2:4" x14ac:dyDescent="0.2">
      <c r="B1438"/>
      <c r="C1438"/>
      <c r="D1438" s="10"/>
    </row>
    <row r="1439" spans="2:4" x14ac:dyDescent="0.2">
      <c r="B1439"/>
      <c r="C1439"/>
      <c r="D1439" s="10"/>
    </row>
    <row r="1440" spans="2:4" x14ac:dyDescent="0.2">
      <c r="B1440"/>
      <c r="C1440"/>
      <c r="D1440" s="10"/>
    </row>
    <row r="1441" spans="2:4" x14ac:dyDescent="0.2">
      <c r="B1441"/>
      <c r="C1441"/>
      <c r="D1441" s="10"/>
    </row>
    <row r="1442" spans="2:4" x14ac:dyDescent="0.2">
      <c r="B1442"/>
      <c r="C1442"/>
      <c r="D1442" s="10"/>
    </row>
    <row r="1443" spans="2:4" x14ac:dyDescent="0.2">
      <c r="B1443"/>
      <c r="C1443"/>
      <c r="D1443" s="10"/>
    </row>
    <row r="1444" spans="2:4" x14ac:dyDescent="0.2">
      <c r="B1444"/>
      <c r="C1444"/>
      <c r="D1444" s="10"/>
    </row>
    <row r="1445" spans="2:4" x14ac:dyDescent="0.2">
      <c r="B1445"/>
      <c r="C1445"/>
      <c r="D1445" s="10"/>
    </row>
    <row r="1446" spans="2:4" x14ac:dyDescent="0.2">
      <c r="B1446"/>
      <c r="C1446"/>
      <c r="D1446" s="10"/>
    </row>
    <row r="1447" spans="2:4" x14ac:dyDescent="0.2">
      <c r="B1447"/>
      <c r="C1447"/>
      <c r="D1447" s="10"/>
    </row>
    <row r="1448" spans="2:4" x14ac:dyDescent="0.2">
      <c r="B1448"/>
      <c r="C1448"/>
      <c r="D1448" s="10"/>
    </row>
    <row r="1449" spans="2:4" x14ac:dyDescent="0.2">
      <c r="B1449"/>
      <c r="C1449"/>
      <c r="D1449" s="10"/>
    </row>
    <row r="1450" spans="2:4" x14ac:dyDescent="0.2">
      <c r="B1450"/>
      <c r="C1450"/>
      <c r="D1450" s="10"/>
    </row>
    <row r="1451" spans="2:4" x14ac:dyDescent="0.2">
      <c r="B1451"/>
      <c r="C1451"/>
      <c r="D1451" s="10"/>
    </row>
    <row r="1452" spans="2:4" x14ac:dyDescent="0.2">
      <c r="B1452"/>
      <c r="C1452"/>
      <c r="D1452" s="10"/>
    </row>
    <row r="1453" spans="2:4" x14ac:dyDescent="0.2">
      <c r="B1453"/>
      <c r="C1453"/>
      <c r="D1453" s="10"/>
    </row>
    <row r="1454" spans="2:4" x14ac:dyDescent="0.2">
      <c r="B1454"/>
      <c r="C1454"/>
      <c r="D1454" s="10"/>
    </row>
    <row r="1455" spans="2:4" x14ac:dyDescent="0.2">
      <c r="B1455"/>
      <c r="C1455"/>
      <c r="D1455" s="10"/>
    </row>
    <row r="1456" spans="2:4" x14ac:dyDescent="0.2">
      <c r="B1456"/>
      <c r="C1456"/>
      <c r="D1456" s="10"/>
    </row>
    <row r="1457" spans="2:4" x14ac:dyDescent="0.2">
      <c r="B1457"/>
      <c r="C1457"/>
      <c r="D1457" s="10"/>
    </row>
    <row r="1458" spans="2:4" x14ac:dyDescent="0.2">
      <c r="B1458"/>
      <c r="C1458"/>
      <c r="D1458" s="10"/>
    </row>
    <row r="1459" spans="2:4" x14ac:dyDescent="0.2">
      <c r="B1459"/>
      <c r="C1459"/>
      <c r="D1459" s="10"/>
    </row>
    <row r="1460" spans="2:4" x14ac:dyDescent="0.2">
      <c r="B1460"/>
      <c r="C1460"/>
      <c r="D1460" s="10"/>
    </row>
    <row r="1461" spans="2:4" x14ac:dyDescent="0.2">
      <c r="B1461"/>
      <c r="C1461"/>
      <c r="D1461" s="10"/>
    </row>
    <row r="1462" spans="2:4" x14ac:dyDescent="0.2">
      <c r="B1462"/>
      <c r="C1462"/>
      <c r="D1462" s="10"/>
    </row>
    <row r="1463" spans="2:4" x14ac:dyDescent="0.2">
      <c r="B1463"/>
      <c r="C1463"/>
      <c r="D1463" s="10"/>
    </row>
    <row r="1464" spans="2:4" x14ac:dyDescent="0.2">
      <c r="B1464"/>
      <c r="C1464"/>
      <c r="D1464" s="10"/>
    </row>
    <row r="1465" spans="2:4" x14ac:dyDescent="0.2">
      <c r="B1465"/>
      <c r="C1465"/>
      <c r="D1465" s="10"/>
    </row>
    <row r="1466" spans="2:4" x14ac:dyDescent="0.2">
      <c r="B1466"/>
      <c r="C1466"/>
      <c r="D1466" s="10"/>
    </row>
    <row r="1467" spans="2:4" x14ac:dyDescent="0.2">
      <c r="B1467"/>
      <c r="C1467"/>
      <c r="D1467" s="10"/>
    </row>
    <row r="1468" spans="2:4" x14ac:dyDescent="0.2">
      <c r="B1468"/>
      <c r="C1468"/>
      <c r="D1468" s="10"/>
    </row>
    <row r="1469" spans="2:4" x14ac:dyDescent="0.2">
      <c r="B1469"/>
      <c r="C1469"/>
      <c r="D1469" s="10"/>
    </row>
    <row r="1470" spans="2:4" x14ac:dyDescent="0.2">
      <c r="B1470"/>
      <c r="C1470"/>
      <c r="D1470" s="10"/>
    </row>
    <row r="1471" spans="2:4" x14ac:dyDescent="0.2">
      <c r="B1471"/>
      <c r="C1471"/>
      <c r="D1471" s="10"/>
    </row>
    <row r="1472" spans="2:4" x14ac:dyDescent="0.2">
      <c r="B1472"/>
      <c r="C1472"/>
      <c r="D1472" s="10"/>
    </row>
    <row r="1473" spans="2:4" x14ac:dyDescent="0.2">
      <c r="B1473"/>
      <c r="C1473"/>
      <c r="D1473" s="10"/>
    </row>
    <row r="1474" spans="2:4" x14ac:dyDescent="0.2">
      <c r="B1474"/>
      <c r="C1474"/>
      <c r="D1474" s="10"/>
    </row>
    <row r="1475" spans="2:4" x14ac:dyDescent="0.2">
      <c r="B1475"/>
      <c r="C1475"/>
      <c r="D1475" s="10"/>
    </row>
    <row r="1476" spans="2:4" x14ac:dyDescent="0.2">
      <c r="B1476"/>
      <c r="C1476"/>
      <c r="D1476" s="10"/>
    </row>
    <row r="1477" spans="2:4" x14ac:dyDescent="0.2">
      <c r="B1477"/>
      <c r="C1477"/>
      <c r="D1477" s="10"/>
    </row>
    <row r="1478" spans="2:4" x14ac:dyDescent="0.2">
      <c r="B1478"/>
      <c r="C1478"/>
      <c r="D1478" s="10"/>
    </row>
    <row r="1479" spans="2:4" x14ac:dyDescent="0.2">
      <c r="B1479"/>
      <c r="C1479"/>
      <c r="D1479" s="10"/>
    </row>
    <row r="1480" spans="2:4" x14ac:dyDescent="0.2">
      <c r="B1480"/>
      <c r="C1480"/>
      <c r="D1480" s="10"/>
    </row>
    <row r="1481" spans="2:4" x14ac:dyDescent="0.2">
      <c r="B1481"/>
      <c r="C1481"/>
      <c r="D1481" s="10"/>
    </row>
    <row r="1482" spans="2:4" x14ac:dyDescent="0.2">
      <c r="B1482"/>
      <c r="C1482"/>
      <c r="D1482" s="10"/>
    </row>
    <row r="1483" spans="2:4" x14ac:dyDescent="0.2">
      <c r="B1483"/>
      <c r="C1483"/>
      <c r="D1483" s="10"/>
    </row>
    <row r="1484" spans="2:4" x14ac:dyDescent="0.2">
      <c r="B1484"/>
      <c r="C1484"/>
      <c r="D1484" s="10"/>
    </row>
    <row r="1485" spans="2:4" x14ac:dyDescent="0.2">
      <c r="B1485"/>
      <c r="C1485"/>
      <c r="D1485" s="10"/>
    </row>
    <row r="1486" spans="2:4" x14ac:dyDescent="0.2">
      <c r="B1486"/>
      <c r="C1486"/>
      <c r="D1486" s="10"/>
    </row>
    <row r="1487" spans="2:4" x14ac:dyDescent="0.2">
      <c r="B1487"/>
      <c r="C1487"/>
      <c r="D1487" s="10"/>
    </row>
    <row r="1488" spans="2:4" x14ac:dyDescent="0.2">
      <c r="B1488"/>
      <c r="C1488"/>
      <c r="D1488" s="10"/>
    </row>
    <row r="1489" spans="2:4" x14ac:dyDescent="0.2">
      <c r="B1489"/>
      <c r="C1489"/>
      <c r="D1489" s="10"/>
    </row>
    <row r="1490" spans="2:4" x14ac:dyDescent="0.2">
      <c r="B1490"/>
      <c r="C1490"/>
      <c r="D1490" s="10"/>
    </row>
    <row r="1491" spans="2:4" x14ac:dyDescent="0.2">
      <c r="B1491"/>
      <c r="C1491"/>
      <c r="D1491" s="10"/>
    </row>
    <row r="1492" spans="2:4" x14ac:dyDescent="0.2">
      <c r="B1492"/>
      <c r="C1492"/>
      <c r="D1492" s="10"/>
    </row>
    <row r="1493" spans="2:4" x14ac:dyDescent="0.2">
      <c r="B1493"/>
      <c r="C1493"/>
      <c r="D1493" s="10"/>
    </row>
    <row r="1494" spans="2:4" x14ac:dyDescent="0.2">
      <c r="B1494"/>
      <c r="C1494"/>
      <c r="D1494" s="10"/>
    </row>
    <row r="1495" spans="2:4" x14ac:dyDescent="0.2">
      <c r="B1495"/>
      <c r="C1495"/>
      <c r="D1495" s="10"/>
    </row>
    <row r="1496" spans="2:4" x14ac:dyDescent="0.2">
      <c r="B1496"/>
      <c r="C1496"/>
      <c r="D1496" s="10"/>
    </row>
    <row r="1497" spans="2:4" x14ac:dyDescent="0.2">
      <c r="B1497"/>
      <c r="C1497"/>
      <c r="D1497" s="10"/>
    </row>
    <row r="1498" spans="2:4" x14ac:dyDescent="0.2">
      <c r="B1498"/>
      <c r="C1498"/>
      <c r="D1498" s="10"/>
    </row>
    <row r="1499" spans="2:4" x14ac:dyDescent="0.2">
      <c r="B1499"/>
      <c r="C1499"/>
      <c r="D1499" s="10"/>
    </row>
    <row r="1500" spans="2:4" x14ac:dyDescent="0.2">
      <c r="B1500"/>
      <c r="C1500"/>
      <c r="D1500" s="10"/>
    </row>
    <row r="1501" spans="2:4" x14ac:dyDescent="0.2">
      <c r="B1501"/>
      <c r="C1501"/>
      <c r="D1501" s="10"/>
    </row>
    <row r="1502" spans="2:4" x14ac:dyDescent="0.2">
      <c r="B1502"/>
      <c r="C1502"/>
      <c r="D1502" s="10"/>
    </row>
    <row r="1503" spans="2:4" x14ac:dyDescent="0.2">
      <c r="B1503"/>
      <c r="C1503"/>
      <c r="D1503" s="10"/>
    </row>
    <row r="1504" spans="2:4" x14ac:dyDescent="0.2">
      <c r="B1504"/>
      <c r="C1504"/>
      <c r="D1504" s="10"/>
    </row>
    <row r="1505" spans="2:4" x14ac:dyDescent="0.2">
      <c r="B1505"/>
      <c r="C1505"/>
      <c r="D1505" s="10"/>
    </row>
    <row r="1506" spans="2:4" x14ac:dyDescent="0.2">
      <c r="B1506"/>
      <c r="C1506"/>
      <c r="D1506" s="10"/>
    </row>
    <row r="1507" spans="2:4" x14ac:dyDescent="0.2">
      <c r="B1507"/>
      <c r="C1507"/>
      <c r="D1507" s="10"/>
    </row>
    <row r="1508" spans="2:4" x14ac:dyDescent="0.2">
      <c r="B1508"/>
      <c r="C1508"/>
      <c r="D1508" s="10"/>
    </row>
    <row r="1509" spans="2:4" x14ac:dyDescent="0.2">
      <c r="B1509"/>
      <c r="C1509"/>
      <c r="D1509" s="10"/>
    </row>
    <row r="1510" spans="2:4" x14ac:dyDescent="0.2">
      <c r="B1510"/>
      <c r="C1510"/>
      <c r="D1510" s="10"/>
    </row>
    <row r="1511" spans="2:4" x14ac:dyDescent="0.2">
      <c r="B1511"/>
      <c r="C1511"/>
      <c r="D1511" s="10"/>
    </row>
    <row r="1512" spans="2:4" x14ac:dyDescent="0.2">
      <c r="B1512"/>
      <c r="C1512"/>
      <c r="D1512" s="10"/>
    </row>
    <row r="1513" spans="2:4" x14ac:dyDescent="0.2">
      <c r="B1513"/>
      <c r="C1513"/>
      <c r="D1513" s="10"/>
    </row>
    <row r="1514" spans="2:4" x14ac:dyDescent="0.2">
      <c r="B1514"/>
      <c r="C1514"/>
      <c r="D1514" s="10"/>
    </row>
    <row r="1515" spans="2:4" x14ac:dyDescent="0.2">
      <c r="B1515"/>
      <c r="C1515"/>
      <c r="D1515" s="10"/>
    </row>
    <row r="1516" spans="2:4" x14ac:dyDescent="0.2">
      <c r="B1516"/>
      <c r="C1516"/>
      <c r="D1516" s="10"/>
    </row>
    <row r="1517" spans="2:4" x14ac:dyDescent="0.2">
      <c r="B1517"/>
      <c r="C1517"/>
      <c r="D1517" s="10"/>
    </row>
    <row r="1518" spans="2:4" x14ac:dyDescent="0.2">
      <c r="B1518"/>
      <c r="C1518"/>
      <c r="D1518" s="10"/>
    </row>
    <row r="1519" spans="2:4" x14ac:dyDescent="0.2">
      <c r="B1519"/>
      <c r="C1519"/>
      <c r="D1519" s="10"/>
    </row>
    <row r="1520" spans="2:4" x14ac:dyDescent="0.2">
      <c r="B1520"/>
      <c r="C1520"/>
      <c r="D1520" s="10"/>
    </row>
    <row r="1521" spans="2:4" x14ac:dyDescent="0.2">
      <c r="B1521"/>
      <c r="C1521"/>
      <c r="D1521" s="10"/>
    </row>
    <row r="1522" spans="2:4" x14ac:dyDescent="0.2">
      <c r="B1522"/>
      <c r="C1522"/>
      <c r="D1522" s="10"/>
    </row>
    <row r="1523" spans="2:4" x14ac:dyDescent="0.2">
      <c r="B1523"/>
      <c r="C1523"/>
      <c r="D1523" s="10"/>
    </row>
    <row r="1524" spans="2:4" x14ac:dyDescent="0.2">
      <c r="B1524"/>
      <c r="C1524"/>
      <c r="D1524" s="10"/>
    </row>
    <row r="1525" spans="2:4" x14ac:dyDescent="0.2">
      <c r="B1525"/>
      <c r="C1525"/>
      <c r="D1525" s="10"/>
    </row>
    <row r="1526" spans="2:4" x14ac:dyDescent="0.2">
      <c r="B1526"/>
      <c r="C1526"/>
      <c r="D1526" s="10"/>
    </row>
    <row r="1527" spans="2:4" x14ac:dyDescent="0.2">
      <c r="B1527"/>
      <c r="C1527"/>
      <c r="D1527" s="10"/>
    </row>
    <row r="1528" spans="2:4" x14ac:dyDescent="0.2">
      <c r="B1528"/>
      <c r="C1528"/>
      <c r="D1528" s="10"/>
    </row>
    <row r="1529" spans="2:4" x14ac:dyDescent="0.2">
      <c r="B1529"/>
      <c r="C1529"/>
      <c r="D1529" s="10"/>
    </row>
    <row r="1530" spans="2:4" x14ac:dyDescent="0.2">
      <c r="B1530"/>
      <c r="C1530"/>
      <c r="D1530" s="10"/>
    </row>
    <row r="1531" spans="2:4" x14ac:dyDescent="0.2">
      <c r="B1531"/>
      <c r="C1531"/>
      <c r="D1531" s="10"/>
    </row>
    <row r="1532" spans="2:4" x14ac:dyDescent="0.2">
      <c r="B1532"/>
      <c r="C1532"/>
      <c r="D1532" s="10"/>
    </row>
    <row r="1533" spans="2:4" x14ac:dyDescent="0.2">
      <c r="B1533"/>
      <c r="C1533"/>
      <c r="D1533" s="10"/>
    </row>
    <row r="1534" spans="2:4" x14ac:dyDescent="0.2">
      <c r="B1534"/>
      <c r="C1534"/>
      <c r="D1534" s="10"/>
    </row>
    <row r="1535" spans="2:4" x14ac:dyDescent="0.2">
      <c r="B1535"/>
      <c r="C1535"/>
      <c r="D1535" s="10"/>
    </row>
    <row r="1536" spans="2:4" x14ac:dyDescent="0.2">
      <c r="B1536"/>
      <c r="C1536"/>
      <c r="D1536" s="10"/>
    </row>
    <row r="1537" spans="2:4" x14ac:dyDescent="0.2">
      <c r="B1537"/>
      <c r="C1537"/>
      <c r="D1537" s="10"/>
    </row>
    <row r="1538" spans="2:4" x14ac:dyDescent="0.2">
      <c r="B1538"/>
      <c r="C1538"/>
      <c r="D1538" s="10"/>
    </row>
    <row r="1539" spans="2:4" x14ac:dyDescent="0.2">
      <c r="B1539"/>
      <c r="C1539"/>
      <c r="D1539" s="10"/>
    </row>
    <row r="1540" spans="2:4" x14ac:dyDescent="0.2">
      <c r="B1540"/>
      <c r="C1540"/>
      <c r="D1540" s="10"/>
    </row>
    <row r="1541" spans="2:4" x14ac:dyDescent="0.2">
      <c r="B1541"/>
      <c r="C1541"/>
      <c r="D1541" s="10"/>
    </row>
    <row r="1542" spans="2:4" x14ac:dyDescent="0.2">
      <c r="B1542"/>
      <c r="C1542"/>
      <c r="D1542" s="10"/>
    </row>
    <row r="1543" spans="2:4" x14ac:dyDescent="0.2">
      <c r="B1543"/>
      <c r="C1543"/>
      <c r="D1543" s="10"/>
    </row>
    <row r="1544" spans="2:4" x14ac:dyDescent="0.2">
      <c r="B1544"/>
      <c r="C1544"/>
      <c r="D1544" s="10"/>
    </row>
    <row r="1545" spans="2:4" x14ac:dyDescent="0.2">
      <c r="B1545"/>
      <c r="C1545"/>
      <c r="D1545" s="10"/>
    </row>
    <row r="1546" spans="2:4" x14ac:dyDescent="0.2">
      <c r="B1546"/>
      <c r="C1546"/>
      <c r="D1546" s="10"/>
    </row>
    <row r="1547" spans="2:4" x14ac:dyDescent="0.2">
      <c r="B1547"/>
      <c r="C1547"/>
      <c r="D1547" s="10"/>
    </row>
    <row r="1548" spans="2:4" x14ac:dyDescent="0.2">
      <c r="B1548"/>
      <c r="C1548"/>
      <c r="D1548" s="10"/>
    </row>
    <row r="1549" spans="2:4" x14ac:dyDescent="0.2">
      <c r="B1549"/>
      <c r="C1549"/>
      <c r="D1549" s="10"/>
    </row>
    <row r="1550" spans="2:4" x14ac:dyDescent="0.2">
      <c r="B1550"/>
      <c r="C1550"/>
      <c r="D1550" s="10"/>
    </row>
    <row r="1551" spans="2:4" x14ac:dyDescent="0.2">
      <c r="B1551"/>
      <c r="C1551"/>
      <c r="D1551" s="10"/>
    </row>
    <row r="1552" spans="2:4" x14ac:dyDescent="0.2">
      <c r="B1552"/>
      <c r="C1552"/>
      <c r="D1552" s="10"/>
    </row>
    <row r="1553" spans="2:4" x14ac:dyDescent="0.2">
      <c r="B1553"/>
      <c r="C1553"/>
      <c r="D1553" s="10"/>
    </row>
    <row r="1554" spans="2:4" x14ac:dyDescent="0.2">
      <c r="B1554"/>
      <c r="C1554"/>
      <c r="D1554" s="10"/>
    </row>
    <row r="1555" spans="2:4" x14ac:dyDescent="0.2">
      <c r="B1555"/>
      <c r="C1555"/>
      <c r="D1555" s="10"/>
    </row>
    <row r="1556" spans="2:4" x14ac:dyDescent="0.2">
      <c r="B1556"/>
      <c r="C1556"/>
      <c r="D1556" s="10"/>
    </row>
    <row r="1557" spans="2:4" x14ac:dyDescent="0.2">
      <c r="B1557"/>
      <c r="C1557"/>
      <c r="D1557" s="10"/>
    </row>
    <row r="1558" spans="2:4" x14ac:dyDescent="0.2">
      <c r="B1558"/>
      <c r="C1558"/>
      <c r="D1558" s="10"/>
    </row>
    <row r="1559" spans="2:4" x14ac:dyDescent="0.2">
      <c r="B1559"/>
      <c r="C1559"/>
      <c r="D1559" s="10"/>
    </row>
    <row r="1560" spans="2:4" x14ac:dyDescent="0.2">
      <c r="B1560"/>
      <c r="C1560"/>
      <c r="D1560" s="10"/>
    </row>
    <row r="1561" spans="2:4" x14ac:dyDescent="0.2">
      <c r="B1561"/>
      <c r="C1561"/>
      <c r="D1561" s="10"/>
    </row>
    <row r="1562" spans="2:4" x14ac:dyDescent="0.2">
      <c r="B1562"/>
      <c r="C1562"/>
      <c r="D1562" s="10"/>
    </row>
    <row r="1563" spans="2:4" x14ac:dyDescent="0.2">
      <c r="B1563"/>
      <c r="C1563"/>
      <c r="D1563" s="10"/>
    </row>
    <row r="1564" spans="2:4" x14ac:dyDescent="0.2">
      <c r="B1564"/>
      <c r="C1564"/>
      <c r="D1564" s="10"/>
    </row>
    <row r="1565" spans="2:4" x14ac:dyDescent="0.2">
      <c r="B1565"/>
      <c r="C1565"/>
      <c r="D1565" s="10"/>
    </row>
    <row r="1566" spans="2:4" x14ac:dyDescent="0.2">
      <c r="B1566"/>
      <c r="C1566"/>
      <c r="D1566" s="10"/>
    </row>
    <row r="1567" spans="2:4" x14ac:dyDescent="0.2">
      <c r="B1567"/>
      <c r="C1567"/>
      <c r="D1567" s="10"/>
    </row>
    <row r="1568" spans="2:4" x14ac:dyDescent="0.2">
      <c r="B1568"/>
      <c r="C1568"/>
      <c r="D1568" s="10"/>
    </row>
    <row r="1569" spans="2:4" x14ac:dyDescent="0.2">
      <c r="B1569"/>
      <c r="C1569"/>
      <c r="D1569" s="10"/>
    </row>
    <row r="1570" spans="2:4" x14ac:dyDescent="0.2">
      <c r="B1570"/>
      <c r="C1570"/>
      <c r="D1570" s="10"/>
    </row>
    <row r="1571" spans="2:4" x14ac:dyDescent="0.2">
      <c r="B1571"/>
      <c r="C1571"/>
      <c r="D1571" s="10"/>
    </row>
    <row r="1572" spans="2:4" x14ac:dyDescent="0.2">
      <c r="B1572"/>
      <c r="C1572"/>
      <c r="D1572" s="10"/>
    </row>
    <row r="1573" spans="2:4" x14ac:dyDescent="0.2">
      <c r="B1573"/>
      <c r="C1573"/>
      <c r="D1573" s="10"/>
    </row>
    <row r="1574" spans="2:4" x14ac:dyDescent="0.2">
      <c r="B1574"/>
      <c r="C1574"/>
      <c r="D1574" s="10"/>
    </row>
    <row r="1575" spans="2:4" x14ac:dyDescent="0.2">
      <c r="B1575"/>
      <c r="C1575"/>
      <c r="D1575" s="10"/>
    </row>
    <row r="1576" spans="2:4" x14ac:dyDescent="0.2">
      <c r="B1576"/>
      <c r="C1576"/>
      <c r="D1576" s="10"/>
    </row>
    <row r="1577" spans="2:4" x14ac:dyDescent="0.2">
      <c r="B1577"/>
      <c r="C1577"/>
      <c r="D1577" s="10"/>
    </row>
    <row r="1578" spans="2:4" x14ac:dyDescent="0.2">
      <c r="B1578"/>
      <c r="C1578"/>
      <c r="D1578" s="10"/>
    </row>
    <row r="1579" spans="2:4" x14ac:dyDescent="0.2">
      <c r="B1579"/>
      <c r="C1579"/>
      <c r="D1579" s="10"/>
    </row>
    <row r="1580" spans="2:4" x14ac:dyDescent="0.2">
      <c r="B1580"/>
      <c r="C1580"/>
      <c r="D1580" s="10"/>
    </row>
    <row r="1581" spans="2:4" x14ac:dyDescent="0.2">
      <c r="B1581"/>
      <c r="C1581"/>
      <c r="D1581" s="10"/>
    </row>
    <row r="1582" spans="2:4" x14ac:dyDescent="0.2">
      <c r="B1582"/>
      <c r="C1582"/>
      <c r="D1582" s="10"/>
    </row>
    <row r="1583" spans="2:4" x14ac:dyDescent="0.2">
      <c r="B1583"/>
      <c r="C1583"/>
      <c r="D1583" s="10"/>
    </row>
    <row r="1584" spans="2:4" x14ac:dyDescent="0.2">
      <c r="B1584"/>
      <c r="C1584"/>
      <c r="D1584" s="10"/>
    </row>
    <row r="1585" spans="2:4" x14ac:dyDescent="0.2">
      <c r="B1585"/>
      <c r="C1585"/>
      <c r="D1585" s="10"/>
    </row>
    <row r="1586" spans="2:4" x14ac:dyDescent="0.2">
      <c r="B1586"/>
      <c r="C1586"/>
      <c r="D1586" s="10"/>
    </row>
    <row r="1587" spans="2:4" x14ac:dyDescent="0.2">
      <c r="B1587"/>
      <c r="C1587"/>
      <c r="D1587" s="10"/>
    </row>
    <row r="1588" spans="2:4" x14ac:dyDescent="0.2">
      <c r="B1588"/>
      <c r="C1588"/>
      <c r="D1588" s="10"/>
    </row>
    <row r="1589" spans="2:4" x14ac:dyDescent="0.2">
      <c r="B1589"/>
      <c r="C1589"/>
      <c r="D1589" s="10"/>
    </row>
    <row r="1590" spans="2:4" x14ac:dyDescent="0.2">
      <c r="B1590"/>
      <c r="C1590"/>
      <c r="D1590" s="10"/>
    </row>
    <row r="1591" spans="2:4" x14ac:dyDescent="0.2">
      <c r="B1591"/>
      <c r="C1591"/>
      <c r="D1591" s="10"/>
    </row>
    <row r="1592" spans="2:4" x14ac:dyDescent="0.2">
      <c r="B1592"/>
      <c r="C1592"/>
      <c r="D1592" s="10"/>
    </row>
    <row r="1593" spans="2:4" x14ac:dyDescent="0.2">
      <c r="B1593"/>
      <c r="C1593"/>
      <c r="D1593" s="10"/>
    </row>
    <row r="1594" spans="2:4" x14ac:dyDescent="0.2">
      <c r="B1594"/>
      <c r="C1594"/>
      <c r="D1594" s="10"/>
    </row>
    <row r="1595" spans="2:4" x14ac:dyDescent="0.2">
      <c r="B1595"/>
      <c r="C1595"/>
      <c r="D1595" s="10"/>
    </row>
    <row r="1596" spans="2:4" x14ac:dyDescent="0.2">
      <c r="B1596"/>
      <c r="C1596"/>
      <c r="D1596" s="10"/>
    </row>
    <row r="1597" spans="2:4" x14ac:dyDescent="0.2">
      <c r="B1597"/>
      <c r="C1597"/>
      <c r="D1597" s="10"/>
    </row>
    <row r="1598" spans="2:4" x14ac:dyDescent="0.2">
      <c r="B1598"/>
      <c r="C1598"/>
      <c r="D1598" s="10"/>
    </row>
    <row r="1599" spans="2:4" x14ac:dyDescent="0.2">
      <c r="B1599"/>
      <c r="C1599"/>
      <c r="D1599" s="10"/>
    </row>
    <row r="1600" spans="2:4" x14ac:dyDescent="0.2">
      <c r="B1600"/>
      <c r="C1600"/>
      <c r="D1600" s="10"/>
    </row>
    <row r="1601" spans="2:4" x14ac:dyDescent="0.2">
      <c r="B1601"/>
      <c r="C1601"/>
      <c r="D1601" s="10"/>
    </row>
    <row r="1602" spans="2:4" x14ac:dyDescent="0.2">
      <c r="B1602"/>
      <c r="C1602"/>
      <c r="D1602" s="10"/>
    </row>
    <row r="1603" spans="2:4" x14ac:dyDescent="0.2">
      <c r="B1603"/>
      <c r="C1603"/>
      <c r="D1603" s="10"/>
    </row>
    <row r="1604" spans="2:4" x14ac:dyDescent="0.2">
      <c r="B1604"/>
      <c r="C1604"/>
      <c r="D1604" s="10"/>
    </row>
    <row r="1605" spans="2:4" x14ac:dyDescent="0.2">
      <c r="B1605"/>
      <c r="C1605"/>
      <c r="D1605" s="10"/>
    </row>
    <row r="1606" spans="2:4" x14ac:dyDescent="0.2">
      <c r="B1606"/>
      <c r="C1606"/>
      <c r="D1606" s="10"/>
    </row>
    <row r="1607" spans="2:4" x14ac:dyDescent="0.2">
      <c r="B1607"/>
      <c r="C1607"/>
      <c r="D1607" s="10"/>
    </row>
    <row r="1608" spans="2:4" x14ac:dyDescent="0.2">
      <c r="B1608"/>
      <c r="C1608"/>
      <c r="D1608" s="10"/>
    </row>
    <row r="1609" spans="2:4" x14ac:dyDescent="0.2">
      <c r="B1609"/>
      <c r="C1609"/>
      <c r="D1609" s="10"/>
    </row>
    <row r="1610" spans="2:4" x14ac:dyDescent="0.2">
      <c r="B1610"/>
      <c r="C1610"/>
      <c r="D1610" s="10"/>
    </row>
    <row r="1611" spans="2:4" x14ac:dyDescent="0.2">
      <c r="B1611"/>
      <c r="C1611"/>
      <c r="D1611" s="10"/>
    </row>
    <row r="1612" spans="2:4" x14ac:dyDescent="0.2">
      <c r="B1612"/>
      <c r="C1612"/>
      <c r="D1612" s="10"/>
    </row>
    <row r="1613" spans="2:4" x14ac:dyDescent="0.2">
      <c r="B1613"/>
      <c r="C1613"/>
      <c r="D1613" s="10"/>
    </row>
    <row r="1614" spans="2:4" x14ac:dyDescent="0.2">
      <c r="B1614"/>
      <c r="C1614"/>
      <c r="D1614" s="10"/>
    </row>
    <row r="1615" spans="2:4" x14ac:dyDescent="0.2">
      <c r="B1615"/>
      <c r="C1615"/>
      <c r="D1615" s="10"/>
    </row>
    <row r="1616" spans="2:4" x14ac:dyDescent="0.2">
      <c r="B1616"/>
      <c r="C1616"/>
      <c r="D1616" s="10"/>
    </row>
    <row r="1617" spans="2:4" x14ac:dyDescent="0.2">
      <c r="B1617"/>
      <c r="C1617"/>
      <c r="D1617" s="10"/>
    </row>
    <row r="1618" spans="2:4" x14ac:dyDescent="0.2">
      <c r="B1618"/>
      <c r="C1618"/>
      <c r="D1618" s="10"/>
    </row>
    <row r="1619" spans="2:4" x14ac:dyDescent="0.2">
      <c r="B1619"/>
      <c r="C1619"/>
      <c r="D1619" s="10"/>
    </row>
    <row r="1620" spans="2:4" x14ac:dyDescent="0.2">
      <c r="B1620"/>
      <c r="C1620"/>
      <c r="D1620" s="10"/>
    </row>
    <row r="1621" spans="2:4" x14ac:dyDescent="0.2">
      <c r="B1621"/>
      <c r="C1621"/>
      <c r="D1621" s="10"/>
    </row>
    <row r="1622" spans="2:4" x14ac:dyDescent="0.2">
      <c r="B1622"/>
      <c r="C1622"/>
      <c r="D1622" s="10"/>
    </row>
    <row r="1623" spans="2:4" x14ac:dyDescent="0.2">
      <c r="B1623"/>
      <c r="C1623"/>
      <c r="D1623" s="10"/>
    </row>
    <row r="1624" spans="2:4" x14ac:dyDescent="0.2">
      <c r="B1624"/>
      <c r="C1624"/>
      <c r="D1624" s="10"/>
    </row>
    <row r="1625" spans="2:4" x14ac:dyDescent="0.2">
      <c r="B1625"/>
      <c r="C1625"/>
      <c r="D1625" s="10"/>
    </row>
    <row r="1626" spans="2:4" x14ac:dyDescent="0.2">
      <c r="B1626"/>
      <c r="C1626"/>
      <c r="D1626" s="10"/>
    </row>
    <row r="1627" spans="2:4" x14ac:dyDescent="0.2">
      <c r="B1627"/>
      <c r="C1627"/>
      <c r="D1627" s="10"/>
    </row>
    <row r="1628" spans="2:4" x14ac:dyDescent="0.2">
      <c r="B1628"/>
      <c r="C1628"/>
      <c r="D1628" s="10"/>
    </row>
    <row r="1629" spans="2:4" x14ac:dyDescent="0.2">
      <c r="B1629"/>
      <c r="C1629"/>
      <c r="D1629" s="10"/>
    </row>
    <row r="1630" spans="2:4" x14ac:dyDescent="0.2">
      <c r="B1630"/>
      <c r="C1630"/>
      <c r="D1630" s="10"/>
    </row>
    <row r="1631" spans="2:4" x14ac:dyDescent="0.2">
      <c r="B1631"/>
      <c r="C1631"/>
      <c r="D1631" s="10"/>
    </row>
    <row r="1632" spans="2:4" x14ac:dyDescent="0.2">
      <c r="B1632"/>
      <c r="C1632"/>
      <c r="D1632" s="10"/>
    </row>
    <row r="1633" spans="2:4" x14ac:dyDescent="0.2">
      <c r="B1633"/>
      <c r="C1633"/>
      <c r="D1633" s="10"/>
    </row>
    <row r="1634" spans="2:4" x14ac:dyDescent="0.2">
      <c r="B1634"/>
      <c r="C1634"/>
      <c r="D1634" s="10"/>
    </row>
    <row r="1635" spans="2:4" x14ac:dyDescent="0.2">
      <c r="B1635"/>
      <c r="C1635"/>
      <c r="D1635" s="10"/>
    </row>
    <row r="1636" spans="2:4" x14ac:dyDescent="0.2">
      <c r="B1636"/>
      <c r="C1636"/>
      <c r="D1636" s="10"/>
    </row>
    <row r="1637" spans="2:4" x14ac:dyDescent="0.2">
      <c r="B1637"/>
      <c r="C1637"/>
      <c r="D1637" s="10"/>
    </row>
    <row r="1638" spans="2:4" x14ac:dyDescent="0.2">
      <c r="B1638"/>
      <c r="C1638"/>
      <c r="D1638" s="10"/>
    </row>
    <row r="1639" spans="2:4" x14ac:dyDescent="0.2">
      <c r="B1639"/>
      <c r="C1639"/>
      <c r="D1639" s="10"/>
    </row>
    <row r="1640" spans="2:4" x14ac:dyDescent="0.2">
      <c r="B1640"/>
      <c r="C1640"/>
      <c r="D1640" s="10"/>
    </row>
    <row r="1641" spans="2:4" x14ac:dyDescent="0.2">
      <c r="B1641"/>
      <c r="C1641"/>
      <c r="D1641" s="10"/>
    </row>
    <row r="1642" spans="2:4" x14ac:dyDescent="0.2">
      <c r="B1642"/>
      <c r="C1642"/>
      <c r="D1642" s="10"/>
    </row>
    <row r="1643" spans="2:4" x14ac:dyDescent="0.2">
      <c r="B1643"/>
      <c r="C1643"/>
      <c r="D1643" s="10"/>
    </row>
    <row r="1644" spans="2:4" x14ac:dyDescent="0.2">
      <c r="B1644"/>
      <c r="C1644"/>
      <c r="D1644" s="10"/>
    </row>
    <row r="1645" spans="2:4" x14ac:dyDescent="0.2">
      <c r="B1645"/>
      <c r="C1645"/>
      <c r="D1645" s="10"/>
    </row>
    <row r="1646" spans="2:4" x14ac:dyDescent="0.2">
      <c r="B1646"/>
      <c r="C1646"/>
      <c r="D1646" s="10"/>
    </row>
    <row r="1647" spans="2:4" x14ac:dyDescent="0.2">
      <c r="B1647"/>
      <c r="C1647"/>
      <c r="D1647" s="10"/>
    </row>
    <row r="1648" spans="2:4" x14ac:dyDescent="0.2">
      <c r="B1648"/>
      <c r="C1648"/>
      <c r="D1648" s="10"/>
    </row>
    <row r="1649" spans="2:4" x14ac:dyDescent="0.2">
      <c r="B1649"/>
      <c r="C1649"/>
      <c r="D1649" s="10"/>
    </row>
    <row r="1650" spans="2:4" x14ac:dyDescent="0.2">
      <c r="B1650"/>
      <c r="C1650"/>
      <c r="D1650" s="10"/>
    </row>
    <row r="1651" spans="2:4" x14ac:dyDescent="0.2">
      <c r="B1651"/>
      <c r="C1651"/>
      <c r="D1651" s="10"/>
    </row>
    <row r="1652" spans="2:4" x14ac:dyDescent="0.2">
      <c r="B1652"/>
      <c r="C1652"/>
      <c r="D1652" s="10"/>
    </row>
    <row r="1653" spans="2:4" x14ac:dyDescent="0.2">
      <c r="B1653"/>
      <c r="C1653"/>
      <c r="D1653" s="10"/>
    </row>
    <row r="1654" spans="2:4" x14ac:dyDescent="0.2">
      <c r="B1654"/>
      <c r="C1654"/>
      <c r="D1654" s="10"/>
    </row>
    <row r="1655" spans="2:4" x14ac:dyDescent="0.2">
      <c r="B1655"/>
      <c r="C1655"/>
      <c r="D1655" s="10"/>
    </row>
    <row r="1656" spans="2:4" x14ac:dyDescent="0.2">
      <c r="B1656"/>
      <c r="C1656"/>
      <c r="D1656" s="10"/>
    </row>
    <row r="1657" spans="2:4" x14ac:dyDescent="0.2">
      <c r="B1657"/>
      <c r="C1657"/>
      <c r="D1657" s="10"/>
    </row>
    <row r="1658" spans="2:4" x14ac:dyDescent="0.2">
      <c r="B1658"/>
      <c r="C1658"/>
      <c r="D1658" s="10"/>
    </row>
    <row r="1659" spans="2:4" x14ac:dyDescent="0.2">
      <c r="B1659"/>
      <c r="C1659"/>
      <c r="D1659" s="10"/>
    </row>
    <row r="1660" spans="2:4" x14ac:dyDescent="0.2">
      <c r="B1660"/>
      <c r="C1660"/>
      <c r="D1660" s="10"/>
    </row>
    <row r="1661" spans="2:4" x14ac:dyDescent="0.2">
      <c r="B1661"/>
      <c r="C1661"/>
      <c r="D1661" s="10"/>
    </row>
    <row r="1662" spans="2:4" x14ac:dyDescent="0.2">
      <c r="B1662"/>
      <c r="C1662"/>
      <c r="D1662" s="10"/>
    </row>
    <row r="1663" spans="2:4" x14ac:dyDescent="0.2">
      <c r="B1663"/>
      <c r="C1663"/>
      <c r="D1663" s="10"/>
    </row>
    <row r="1664" spans="2:4" x14ac:dyDescent="0.2">
      <c r="B1664"/>
      <c r="C1664"/>
      <c r="D1664" s="10"/>
    </row>
    <row r="1665" spans="2:4" x14ac:dyDescent="0.2">
      <c r="B1665"/>
      <c r="C1665"/>
      <c r="D1665" s="10"/>
    </row>
    <row r="1666" spans="2:4" x14ac:dyDescent="0.2">
      <c r="B1666"/>
      <c r="C1666"/>
      <c r="D1666" s="10"/>
    </row>
    <row r="1667" spans="2:4" x14ac:dyDescent="0.2">
      <c r="B1667"/>
      <c r="C1667"/>
      <c r="D1667" s="10"/>
    </row>
    <row r="1668" spans="2:4" x14ac:dyDescent="0.2">
      <c r="B1668"/>
      <c r="C1668"/>
      <c r="D1668" s="10"/>
    </row>
    <row r="1669" spans="2:4" x14ac:dyDescent="0.2">
      <c r="B1669"/>
      <c r="C1669"/>
      <c r="D1669" s="10"/>
    </row>
    <row r="1670" spans="2:4" x14ac:dyDescent="0.2">
      <c r="B1670"/>
      <c r="C1670"/>
      <c r="D1670" s="10"/>
    </row>
    <row r="1671" spans="2:4" x14ac:dyDescent="0.2">
      <c r="B1671"/>
      <c r="C1671"/>
      <c r="D1671" s="10"/>
    </row>
    <row r="1672" spans="2:4" x14ac:dyDescent="0.2">
      <c r="B1672"/>
      <c r="C1672"/>
      <c r="D1672" s="10"/>
    </row>
    <row r="1673" spans="2:4" x14ac:dyDescent="0.2">
      <c r="B1673"/>
      <c r="C1673"/>
      <c r="D1673" s="10"/>
    </row>
    <row r="1674" spans="2:4" x14ac:dyDescent="0.2">
      <c r="B1674"/>
      <c r="C1674"/>
      <c r="D1674" s="10"/>
    </row>
    <row r="1675" spans="2:4" x14ac:dyDescent="0.2">
      <c r="B1675"/>
      <c r="C1675"/>
      <c r="D1675" s="10"/>
    </row>
    <row r="1676" spans="2:4" x14ac:dyDescent="0.2">
      <c r="B1676"/>
      <c r="C1676"/>
      <c r="D1676" s="10"/>
    </row>
    <row r="1677" spans="2:4" x14ac:dyDescent="0.2">
      <c r="B1677"/>
      <c r="C1677"/>
      <c r="D1677" s="10"/>
    </row>
    <row r="1678" spans="2:4" x14ac:dyDescent="0.2">
      <c r="B1678"/>
      <c r="C1678"/>
      <c r="D1678" s="10"/>
    </row>
    <row r="1679" spans="2:4" x14ac:dyDescent="0.2">
      <c r="B1679"/>
      <c r="C1679"/>
      <c r="D1679" s="10"/>
    </row>
    <row r="1680" spans="2:4" x14ac:dyDescent="0.2">
      <c r="B1680"/>
      <c r="C1680"/>
      <c r="D1680" s="10"/>
    </row>
    <row r="1681" spans="2:4" x14ac:dyDescent="0.2">
      <c r="B1681"/>
      <c r="C1681"/>
      <c r="D1681" s="10"/>
    </row>
    <row r="1682" spans="2:4" x14ac:dyDescent="0.2">
      <c r="B1682"/>
      <c r="C1682"/>
      <c r="D1682" s="10"/>
    </row>
    <row r="1683" spans="2:4" x14ac:dyDescent="0.2">
      <c r="B1683"/>
      <c r="C1683"/>
      <c r="D1683" s="10"/>
    </row>
    <row r="1684" spans="2:4" x14ac:dyDescent="0.2">
      <c r="B1684"/>
      <c r="C1684"/>
      <c r="D1684" s="10"/>
    </row>
    <row r="1685" spans="2:4" x14ac:dyDescent="0.2">
      <c r="B1685"/>
      <c r="C1685"/>
      <c r="D1685" s="10"/>
    </row>
    <row r="1686" spans="2:4" x14ac:dyDescent="0.2">
      <c r="B1686"/>
      <c r="C1686"/>
      <c r="D1686" s="10"/>
    </row>
    <row r="1687" spans="2:4" x14ac:dyDescent="0.2">
      <c r="B1687"/>
      <c r="C1687"/>
      <c r="D1687" s="10"/>
    </row>
    <row r="1688" spans="2:4" x14ac:dyDescent="0.2">
      <c r="B1688"/>
      <c r="C1688"/>
      <c r="D1688" s="10"/>
    </row>
    <row r="1689" spans="2:4" x14ac:dyDescent="0.2">
      <c r="B1689"/>
      <c r="C1689"/>
      <c r="D1689" s="10"/>
    </row>
    <row r="1690" spans="2:4" x14ac:dyDescent="0.2">
      <c r="B1690"/>
      <c r="C1690"/>
      <c r="D1690" s="10"/>
    </row>
    <row r="1691" spans="2:4" x14ac:dyDescent="0.2">
      <c r="B1691"/>
      <c r="C1691"/>
      <c r="D1691" s="10"/>
    </row>
    <row r="1692" spans="2:4" x14ac:dyDescent="0.2">
      <c r="B1692"/>
      <c r="C1692"/>
      <c r="D1692" s="10"/>
    </row>
    <row r="1693" spans="2:4" x14ac:dyDescent="0.2">
      <c r="B1693"/>
      <c r="C1693"/>
      <c r="D1693" s="10"/>
    </row>
    <row r="1694" spans="2:4" x14ac:dyDescent="0.2">
      <c r="B1694"/>
      <c r="C1694"/>
      <c r="D1694" s="10"/>
    </row>
    <row r="1695" spans="2:4" x14ac:dyDescent="0.2">
      <c r="B1695"/>
      <c r="C1695"/>
      <c r="D1695" s="10"/>
    </row>
    <row r="1696" spans="2:4" x14ac:dyDescent="0.2">
      <c r="B1696"/>
      <c r="C1696"/>
      <c r="D1696" s="10"/>
    </row>
    <row r="1697" spans="2:4" x14ac:dyDescent="0.2">
      <c r="B1697"/>
      <c r="C1697"/>
      <c r="D1697" s="10"/>
    </row>
    <row r="1698" spans="2:4" x14ac:dyDescent="0.2">
      <c r="B1698"/>
      <c r="C1698"/>
      <c r="D1698" s="10"/>
    </row>
    <row r="1699" spans="2:4" x14ac:dyDescent="0.2">
      <c r="B1699"/>
      <c r="C1699"/>
      <c r="D1699" s="10"/>
    </row>
    <row r="1700" spans="2:4" x14ac:dyDescent="0.2">
      <c r="B1700"/>
      <c r="C1700"/>
      <c r="D1700" s="10"/>
    </row>
    <row r="1701" spans="2:4" x14ac:dyDescent="0.2">
      <c r="B1701"/>
      <c r="C1701"/>
      <c r="D1701" s="10"/>
    </row>
    <row r="1702" spans="2:4" x14ac:dyDescent="0.2">
      <c r="B1702"/>
      <c r="C1702"/>
      <c r="D1702" s="10"/>
    </row>
    <row r="1703" spans="2:4" x14ac:dyDescent="0.2">
      <c r="B1703"/>
      <c r="C1703"/>
      <c r="D1703" s="10"/>
    </row>
    <row r="1704" spans="2:4" x14ac:dyDescent="0.2">
      <c r="B1704"/>
      <c r="C1704"/>
      <c r="D1704" s="10"/>
    </row>
    <row r="1705" spans="2:4" x14ac:dyDescent="0.2">
      <c r="B1705"/>
      <c r="C1705"/>
      <c r="D1705" s="10"/>
    </row>
    <row r="1706" spans="2:4" x14ac:dyDescent="0.2">
      <c r="B1706"/>
      <c r="C1706"/>
      <c r="D1706" s="10"/>
    </row>
    <row r="1707" spans="2:4" x14ac:dyDescent="0.2">
      <c r="B1707"/>
      <c r="C1707"/>
      <c r="D1707" s="10"/>
    </row>
    <row r="1708" spans="2:4" x14ac:dyDescent="0.2">
      <c r="B1708"/>
      <c r="C1708"/>
      <c r="D1708" s="10"/>
    </row>
    <row r="1709" spans="2:4" x14ac:dyDescent="0.2">
      <c r="B1709"/>
      <c r="C1709"/>
      <c r="D1709" s="10"/>
    </row>
    <row r="1710" spans="2:4" x14ac:dyDescent="0.2">
      <c r="B1710"/>
      <c r="C1710"/>
      <c r="D1710" s="10"/>
    </row>
    <row r="1711" spans="2:4" x14ac:dyDescent="0.2">
      <c r="B1711"/>
      <c r="C1711"/>
      <c r="D1711" s="10"/>
    </row>
    <row r="1712" spans="2:4" x14ac:dyDescent="0.2">
      <c r="B1712"/>
      <c r="C1712"/>
      <c r="D1712" s="10"/>
    </row>
    <row r="1713" spans="2:4" x14ac:dyDescent="0.2">
      <c r="B1713"/>
      <c r="C1713"/>
      <c r="D1713" s="10"/>
    </row>
    <row r="1714" spans="2:4" x14ac:dyDescent="0.2">
      <c r="B1714"/>
      <c r="C1714"/>
      <c r="D1714" s="10"/>
    </row>
    <row r="1715" spans="2:4" x14ac:dyDescent="0.2">
      <c r="B1715"/>
      <c r="C1715"/>
      <c r="D1715" s="10"/>
    </row>
    <row r="1716" spans="2:4" x14ac:dyDescent="0.2">
      <c r="B1716"/>
      <c r="C1716"/>
      <c r="D1716" s="10"/>
    </row>
    <row r="1717" spans="2:4" x14ac:dyDescent="0.2">
      <c r="B1717"/>
      <c r="C1717"/>
      <c r="D1717" s="10"/>
    </row>
    <row r="1718" spans="2:4" x14ac:dyDescent="0.2">
      <c r="B1718"/>
      <c r="C1718"/>
      <c r="D1718" s="10"/>
    </row>
    <row r="1719" spans="2:4" x14ac:dyDescent="0.2">
      <c r="B1719"/>
      <c r="C1719"/>
      <c r="D1719" s="10"/>
    </row>
    <row r="1720" spans="2:4" x14ac:dyDescent="0.2">
      <c r="B1720"/>
      <c r="C1720"/>
      <c r="D1720" s="10"/>
    </row>
    <row r="1721" spans="2:4" x14ac:dyDescent="0.2">
      <c r="B1721"/>
      <c r="C1721"/>
      <c r="D1721" s="10"/>
    </row>
    <row r="1722" spans="2:4" x14ac:dyDescent="0.2">
      <c r="B1722"/>
      <c r="C1722"/>
      <c r="D1722" s="10"/>
    </row>
    <row r="1723" spans="2:4" x14ac:dyDescent="0.2">
      <c r="B1723"/>
      <c r="C1723"/>
      <c r="D1723" s="10"/>
    </row>
    <row r="1724" spans="2:4" x14ac:dyDescent="0.2">
      <c r="B1724"/>
      <c r="C1724"/>
      <c r="D1724" s="10"/>
    </row>
    <row r="1725" spans="2:4" x14ac:dyDescent="0.2">
      <c r="B1725"/>
      <c r="C1725"/>
      <c r="D1725" s="10"/>
    </row>
    <row r="1726" spans="2:4" x14ac:dyDescent="0.2">
      <c r="B1726"/>
      <c r="C1726"/>
      <c r="D1726" s="10"/>
    </row>
    <row r="1727" spans="2:4" x14ac:dyDescent="0.2">
      <c r="B1727"/>
      <c r="C1727"/>
      <c r="D1727" s="10"/>
    </row>
    <row r="1728" spans="2:4" x14ac:dyDescent="0.2">
      <c r="B1728"/>
      <c r="C1728"/>
      <c r="D1728" s="10"/>
    </row>
    <row r="1729" spans="2:4" x14ac:dyDescent="0.2">
      <c r="B1729"/>
      <c r="C1729"/>
      <c r="D1729" s="10"/>
    </row>
    <row r="1730" spans="2:4" x14ac:dyDescent="0.2">
      <c r="B1730"/>
      <c r="C1730"/>
      <c r="D1730" s="10"/>
    </row>
    <row r="1731" spans="2:4" x14ac:dyDescent="0.2">
      <c r="B1731"/>
      <c r="C1731"/>
      <c r="D1731" s="10"/>
    </row>
    <row r="1732" spans="2:4" x14ac:dyDescent="0.2">
      <c r="B1732"/>
      <c r="C1732"/>
      <c r="D1732" s="10"/>
    </row>
    <row r="1733" spans="2:4" x14ac:dyDescent="0.2">
      <c r="B1733"/>
      <c r="C1733"/>
      <c r="D1733" s="10"/>
    </row>
    <row r="1734" spans="2:4" x14ac:dyDescent="0.2">
      <c r="B1734"/>
      <c r="C1734"/>
      <c r="D1734" s="10"/>
    </row>
    <row r="1735" spans="2:4" x14ac:dyDescent="0.2">
      <c r="B1735"/>
      <c r="C1735"/>
      <c r="D1735" s="10"/>
    </row>
    <row r="1736" spans="2:4" x14ac:dyDescent="0.2">
      <c r="B1736"/>
      <c r="C1736"/>
      <c r="D1736" s="10"/>
    </row>
    <row r="1737" spans="2:4" x14ac:dyDescent="0.2">
      <c r="B1737"/>
      <c r="C1737"/>
      <c r="D1737" s="10"/>
    </row>
    <row r="1738" spans="2:4" x14ac:dyDescent="0.2">
      <c r="B1738"/>
      <c r="C1738"/>
      <c r="D1738" s="10"/>
    </row>
    <row r="1739" spans="2:4" x14ac:dyDescent="0.2">
      <c r="B1739"/>
      <c r="C1739"/>
      <c r="D1739" s="10"/>
    </row>
    <row r="1740" spans="2:4" x14ac:dyDescent="0.2">
      <c r="B1740"/>
      <c r="C1740"/>
      <c r="D1740" s="10"/>
    </row>
    <row r="1741" spans="2:4" x14ac:dyDescent="0.2">
      <c r="B1741"/>
      <c r="C1741"/>
      <c r="D1741" s="10"/>
    </row>
    <row r="1742" spans="2:4" x14ac:dyDescent="0.2">
      <c r="B1742"/>
      <c r="C1742"/>
      <c r="D1742" s="10"/>
    </row>
    <row r="1743" spans="2:4" x14ac:dyDescent="0.2">
      <c r="B1743"/>
      <c r="C1743"/>
      <c r="D1743" s="10"/>
    </row>
    <row r="1744" spans="2:4" x14ac:dyDescent="0.2">
      <c r="B1744"/>
      <c r="C1744"/>
      <c r="D1744" s="10"/>
    </row>
    <row r="1745" spans="2:4" x14ac:dyDescent="0.2">
      <c r="B1745"/>
      <c r="C1745"/>
      <c r="D1745" s="10"/>
    </row>
    <row r="1746" spans="2:4" x14ac:dyDescent="0.2">
      <c r="B1746"/>
      <c r="C1746"/>
      <c r="D1746" s="10"/>
    </row>
    <row r="1747" spans="2:4" x14ac:dyDescent="0.2">
      <c r="B1747"/>
      <c r="C1747"/>
      <c r="D1747" s="10"/>
    </row>
    <row r="1748" spans="2:4" x14ac:dyDescent="0.2">
      <c r="B1748"/>
      <c r="C1748"/>
      <c r="D1748" s="10"/>
    </row>
    <row r="1749" spans="2:4" x14ac:dyDescent="0.2">
      <c r="B1749"/>
      <c r="C1749"/>
      <c r="D1749" s="10"/>
    </row>
    <row r="1750" spans="2:4" x14ac:dyDescent="0.2">
      <c r="B1750"/>
      <c r="C1750"/>
      <c r="D1750" s="10"/>
    </row>
    <row r="1751" spans="2:4" x14ac:dyDescent="0.2">
      <c r="B1751"/>
      <c r="C1751"/>
      <c r="D1751" s="10"/>
    </row>
    <row r="1752" spans="2:4" x14ac:dyDescent="0.2">
      <c r="B1752"/>
      <c r="C1752"/>
      <c r="D1752" s="10"/>
    </row>
    <row r="1753" spans="2:4" x14ac:dyDescent="0.2">
      <c r="B1753"/>
      <c r="C1753"/>
      <c r="D1753" s="10"/>
    </row>
    <row r="1754" spans="2:4" x14ac:dyDescent="0.2">
      <c r="B1754"/>
      <c r="C1754"/>
      <c r="D1754" s="10"/>
    </row>
    <row r="1755" spans="2:4" x14ac:dyDescent="0.2">
      <c r="B1755"/>
      <c r="C1755"/>
      <c r="D1755" s="10"/>
    </row>
    <row r="1756" spans="2:4" x14ac:dyDescent="0.2">
      <c r="B1756"/>
      <c r="C1756"/>
      <c r="D1756" s="10"/>
    </row>
    <row r="1757" spans="2:4" x14ac:dyDescent="0.2">
      <c r="B1757"/>
      <c r="C1757"/>
      <c r="D1757" s="10"/>
    </row>
    <row r="1758" spans="2:4" x14ac:dyDescent="0.2">
      <c r="B1758"/>
      <c r="C1758"/>
      <c r="D1758" s="10"/>
    </row>
    <row r="1759" spans="2:4" x14ac:dyDescent="0.2">
      <c r="B1759"/>
      <c r="C1759"/>
      <c r="D1759" s="10"/>
    </row>
    <row r="1760" spans="2:4" x14ac:dyDescent="0.2">
      <c r="B1760"/>
      <c r="C1760"/>
      <c r="D1760" s="10"/>
    </row>
    <row r="1761" spans="2:4" x14ac:dyDescent="0.2">
      <c r="B1761"/>
      <c r="C1761"/>
      <c r="D1761" s="10"/>
    </row>
    <row r="1762" spans="2:4" x14ac:dyDescent="0.2">
      <c r="B1762"/>
      <c r="C1762"/>
      <c r="D1762" s="10"/>
    </row>
    <row r="1763" spans="2:4" x14ac:dyDescent="0.2">
      <c r="B1763"/>
      <c r="C1763"/>
      <c r="D1763" s="10"/>
    </row>
    <row r="1764" spans="2:4" x14ac:dyDescent="0.2">
      <c r="B1764"/>
      <c r="C1764"/>
      <c r="D1764" s="10"/>
    </row>
    <row r="1765" spans="2:4" x14ac:dyDescent="0.2">
      <c r="B1765"/>
      <c r="C1765"/>
      <c r="D1765" s="10"/>
    </row>
    <row r="1766" spans="2:4" x14ac:dyDescent="0.2">
      <c r="B1766"/>
      <c r="C1766"/>
      <c r="D1766" s="10"/>
    </row>
    <row r="1767" spans="2:4" x14ac:dyDescent="0.2">
      <c r="B1767"/>
      <c r="C1767"/>
      <c r="D1767" s="10"/>
    </row>
    <row r="1768" spans="2:4" x14ac:dyDescent="0.2">
      <c r="B1768"/>
      <c r="C1768"/>
      <c r="D1768" s="10"/>
    </row>
    <row r="1769" spans="2:4" x14ac:dyDescent="0.2">
      <c r="B1769"/>
      <c r="C1769"/>
      <c r="D1769" s="10"/>
    </row>
    <row r="1770" spans="2:4" x14ac:dyDescent="0.2">
      <c r="B1770"/>
      <c r="C1770"/>
      <c r="D1770" s="10"/>
    </row>
    <row r="1771" spans="2:4" x14ac:dyDescent="0.2">
      <c r="B1771"/>
      <c r="C1771"/>
      <c r="D1771" s="10"/>
    </row>
    <row r="1772" spans="2:4" x14ac:dyDescent="0.2">
      <c r="B1772"/>
      <c r="C1772"/>
      <c r="D1772" s="10"/>
    </row>
    <row r="1773" spans="2:4" x14ac:dyDescent="0.2">
      <c r="B1773"/>
      <c r="C1773"/>
      <c r="D1773" s="10"/>
    </row>
    <row r="1774" spans="2:4" x14ac:dyDescent="0.2">
      <c r="B1774"/>
      <c r="C1774"/>
      <c r="D1774" s="10"/>
    </row>
    <row r="1775" spans="2:4" x14ac:dyDescent="0.2">
      <c r="B1775"/>
      <c r="C1775"/>
      <c r="D1775" s="10"/>
    </row>
    <row r="1776" spans="2:4" x14ac:dyDescent="0.2">
      <c r="B1776"/>
      <c r="C1776"/>
      <c r="D1776" s="10"/>
    </row>
    <row r="1777" spans="2:4" x14ac:dyDescent="0.2">
      <c r="B1777"/>
      <c r="C1777"/>
      <c r="D1777" s="10"/>
    </row>
    <row r="1778" spans="2:4" x14ac:dyDescent="0.2">
      <c r="B1778"/>
      <c r="C1778"/>
      <c r="D1778" s="10"/>
    </row>
    <row r="1779" spans="2:4" x14ac:dyDescent="0.2">
      <c r="B1779"/>
      <c r="C1779"/>
      <c r="D1779" s="10"/>
    </row>
    <row r="1780" spans="2:4" x14ac:dyDescent="0.2">
      <c r="B1780"/>
      <c r="C1780"/>
      <c r="D1780" s="10"/>
    </row>
    <row r="1781" spans="2:4" x14ac:dyDescent="0.2">
      <c r="B1781"/>
      <c r="C1781"/>
      <c r="D1781" s="10"/>
    </row>
    <row r="1782" spans="2:4" x14ac:dyDescent="0.2">
      <c r="B1782"/>
      <c r="C1782"/>
      <c r="D1782" s="10"/>
    </row>
    <row r="1783" spans="2:4" x14ac:dyDescent="0.2">
      <c r="B1783"/>
      <c r="C1783"/>
      <c r="D1783" s="10"/>
    </row>
    <row r="1784" spans="2:4" x14ac:dyDescent="0.2">
      <c r="B1784"/>
      <c r="C1784"/>
      <c r="D1784" s="10"/>
    </row>
    <row r="1785" spans="2:4" x14ac:dyDescent="0.2">
      <c r="B1785"/>
      <c r="C1785"/>
      <c r="D1785" s="10"/>
    </row>
    <row r="1786" spans="2:4" x14ac:dyDescent="0.2">
      <c r="B1786"/>
      <c r="C1786"/>
      <c r="D1786" s="10"/>
    </row>
    <row r="1787" spans="2:4" x14ac:dyDescent="0.2">
      <c r="B1787"/>
      <c r="C1787"/>
      <c r="D1787" s="10"/>
    </row>
    <row r="1788" spans="2:4" x14ac:dyDescent="0.2">
      <c r="B1788"/>
      <c r="C1788"/>
      <c r="D1788" s="10"/>
    </row>
    <row r="1789" spans="2:4" x14ac:dyDescent="0.2">
      <c r="B1789"/>
      <c r="C1789"/>
      <c r="D1789" s="10"/>
    </row>
    <row r="1790" spans="2:4" x14ac:dyDescent="0.2">
      <c r="B1790"/>
      <c r="C1790"/>
      <c r="D1790" s="10"/>
    </row>
    <row r="1791" spans="2:4" x14ac:dyDescent="0.2">
      <c r="B1791"/>
      <c r="C1791"/>
      <c r="D1791" s="10"/>
    </row>
    <row r="1792" spans="2:4" x14ac:dyDescent="0.2">
      <c r="B1792"/>
      <c r="C1792"/>
      <c r="D1792" s="10"/>
    </row>
    <row r="1793" spans="2:4" x14ac:dyDescent="0.2">
      <c r="B1793"/>
      <c r="C1793"/>
      <c r="D1793" s="10"/>
    </row>
    <row r="1794" spans="2:4" x14ac:dyDescent="0.2">
      <c r="B1794"/>
      <c r="C1794"/>
      <c r="D1794" s="10"/>
    </row>
    <row r="1795" spans="2:4" x14ac:dyDescent="0.2">
      <c r="B1795"/>
      <c r="C1795"/>
      <c r="D1795" s="10"/>
    </row>
    <row r="1796" spans="2:4" x14ac:dyDescent="0.2">
      <c r="B1796"/>
      <c r="C1796"/>
      <c r="D1796" s="10"/>
    </row>
    <row r="1797" spans="2:4" x14ac:dyDescent="0.2">
      <c r="B1797"/>
      <c r="C1797"/>
      <c r="D1797" s="10"/>
    </row>
    <row r="1798" spans="2:4" x14ac:dyDescent="0.2">
      <c r="B1798"/>
      <c r="C1798"/>
      <c r="D1798" s="10"/>
    </row>
    <row r="1799" spans="2:4" x14ac:dyDescent="0.2">
      <c r="B1799"/>
      <c r="C1799"/>
      <c r="D1799" s="10"/>
    </row>
    <row r="1800" spans="2:4" x14ac:dyDescent="0.2">
      <c r="B1800"/>
      <c r="C1800"/>
      <c r="D1800" s="10"/>
    </row>
    <row r="1801" spans="2:4" x14ac:dyDescent="0.2">
      <c r="B1801"/>
      <c r="C1801"/>
      <c r="D1801" s="10"/>
    </row>
    <row r="1802" spans="2:4" x14ac:dyDescent="0.2">
      <c r="B1802"/>
      <c r="C1802"/>
      <c r="D1802" s="10"/>
    </row>
    <row r="1803" spans="2:4" x14ac:dyDescent="0.2">
      <c r="B1803"/>
      <c r="C1803"/>
      <c r="D1803" s="10"/>
    </row>
    <row r="1804" spans="2:4" x14ac:dyDescent="0.2">
      <c r="B1804"/>
      <c r="C1804"/>
      <c r="D1804" s="10"/>
    </row>
    <row r="1805" spans="2:4" x14ac:dyDescent="0.2">
      <c r="B1805"/>
      <c r="C1805"/>
      <c r="D1805" s="10"/>
    </row>
    <row r="1806" spans="2:4" x14ac:dyDescent="0.2">
      <c r="B1806"/>
      <c r="C1806"/>
      <c r="D1806" s="10"/>
    </row>
    <row r="1807" spans="2:4" x14ac:dyDescent="0.2">
      <c r="B1807"/>
      <c r="C1807"/>
      <c r="D1807" s="10"/>
    </row>
    <row r="1808" spans="2:4" x14ac:dyDescent="0.2">
      <c r="B1808"/>
      <c r="C1808"/>
      <c r="D1808" s="10"/>
    </row>
    <row r="1809" spans="2:4" x14ac:dyDescent="0.2">
      <c r="B1809"/>
      <c r="C1809"/>
      <c r="D1809" s="10"/>
    </row>
    <row r="1810" spans="2:4" x14ac:dyDescent="0.2">
      <c r="B1810"/>
      <c r="C1810"/>
      <c r="D1810" s="10"/>
    </row>
    <row r="1811" spans="2:4" x14ac:dyDescent="0.2">
      <c r="B1811"/>
      <c r="C1811"/>
      <c r="D1811" s="10"/>
    </row>
    <row r="1812" spans="2:4" x14ac:dyDescent="0.2">
      <c r="B1812"/>
      <c r="C1812"/>
      <c r="D1812" s="10"/>
    </row>
    <row r="1813" spans="2:4" x14ac:dyDescent="0.2">
      <c r="B1813"/>
      <c r="C1813"/>
      <c r="D1813" s="10"/>
    </row>
    <row r="1814" spans="2:4" x14ac:dyDescent="0.2">
      <c r="B1814"/>
      <c r="C1814"/>
      <c r="D1814" s="10"/>
    </row>
    <row r="1815" spans="2:4" x14ac:dyDescent="0.2">
      <c r="B1815"/>
      <c r="C1815"/>
      <c r="D1815" s="10"/>
    </row>
    <row r="1816" spans="2:4" x14ac:dyDescent="0.2">
      <c r="B1816"/>
      <c r="C1816"/>
      <c r="D1816" s="10"/>
    </row>
    <row r="1817" spans="2:4" x14ac:dyDescent="0.2">
      <c r="B1817"/>
      <c r="C1817"/>
      <c r="D1817" s="10"/>
    </row>
    <row r="1818" spans="2:4" x14ac:dyDescent="0.2">
      <c r="B1818"/>
      <c r="C1818"/>
      <c r="D1818" s="10"/>
    </row>
    <row r="1819" spans="2:4" x14ac:dyDescent="0.2">
      <c r="B1819"/>
      <c r="C1819"/>
      <c r="D1819" s="10"/>
    </row>
    <row r="1820" spans="2:4" x14ac:dyDescent="0.2">
      <c r="B1820"/>
      <c r="C1820"/>
      <c r="D1820" s="10"/>
    </row>
    <row r="1821" spans="2:4" x14ac:dyDescent="0.2">
      <c r="B1821"/>
      <c r="C1821"/>
      <c r="D1821" s="10"/>
    </row>
    <row r="1822" spans="2:4" x14ac:dyDescent="0.2">
      <c r="B1822"/>
      <c r="C1822"/>
      <c r="D1822" s="10"/>
    </row>
    <row r="1823" spans="2:4" x14ac:dyDescent="0.2">
      <c r="B1823"/>
      <c r="C1823"/>
      <c r="D1823" s="10"/>
    </row>
    <row r="1824" spans="2:4" x14ac:dyDescent="0.2">
      <c r="B1824"/>
      <c r="C1824"/>
      <c r="D1824" s="10"/>
    </row>
    <row r="1825" spans="2:4" x14ac:dyDescent="0.2">
      <c r="B1825"/>
      <c r="C1825"/>
      <c r="D1825" s="10"/>
    </row>
    <row r="1826" spans="2:4" x14ac:dyDescent="0.2">
      <c r="B1826"/>
      <c r="C1826"/>
      <c r="D1826" s="10"/>
    </row>
    <row r="1827" spans="2:4" x14ac:dyDescent="0.2">
      <c r="B1827"/>
      <c r="C1827"/>
      <c r="D1827" s="10"/>
    </row>
    <row r="1828" spans="2:4" x14ac:dyDescent="0.2">
      <c r="B1828"/>
      <c r="C1828"/>
      <c r="D1828" s="10"/>
    </row>
    <row r="1829" spans="2:4" x14ac:dyDescent="0.2">
      <c r="B1829"/>
      <c r="C1829"/>
      <c r="D1829" s="10"/>
    </row>
    <row r="1830" spans="2:4" x14ac:dyDescent="0.2">
      <c r="B1830"/>
      <c r="C1830"/>
      <c r="D1830" s="10"/>
    </row>
    <row r="1831" spans="2:4" x14ac:dyDescent="0.2">
      <c r="B1831"/>
      <c r="C1831"/>
      <c r="D1831" s="10"/>
    </row>
    <row r="1832" spans="2:4" x14ac:dyDescent="0.2">
      <c r="B1832"/>
      <c r="C1832"/>
      <c r="D1832" s="10"/>
    </row>
    <row r="1833" spans="2:4" x14ac:dyDescent="0.2">
      <c r="B1833"/>
      <c r="C1833"/>
      <c r="D1833" s="10"/>
    </row>
    <row r="1834" spans="2:4" x14ac:dyDescent="0.2">
      <c r="B1834"/>
      <c r="C1834"/>
      <c r="D1834" s="10"/>
    </row>
    <row r="1835" spans="2:4" x14ac:dyDescent="0.2">
      <c r="B1835"/>
      <c r="C1835"/>
      <c r="D1835" s="10"/>
    </row>
    <row r="1836" spans="2:4" x14ac:dyDescent="0.2">
      <c r="B1836"/>
      <c r="C1836"/>
      <c r="D1836" s="10"/>
    </row>
    <row r="1837" spans="2:4" x14ac:dyDescent="0.2">
      <c r="B1837"/>
      <c r="C1837"/>
      <c r="D1837" s="10"/>
    </row>
    <row r="1838" spans="2:4" x14ac:dyDescent="0.2">
      <c r="B1838"/>
      <c r="C1838"/>
      <c r="D1838" s="10"/>
    </row>
    <row r="1839" spans="2:4" x14ac:dyDescent="0.2">
      <c r="B1839"/>
      <c r="C1839"/>
      <c r="D1839" s="10"/>
    </row>
    <row r="1840" spans="2:4" x14ac:dyDescent="0.2">
      <c r="B1840"/>
      <c r="C1840"/>
      <c r="D1840" s="10"/>
    </row>
    <row r="1841" spans="2:4" x14ac:dyDescent="0.2">
      <c r="B1841"/>
      <c r="C1841"/>
      <c r="D1841" s="10"/>
    </row>
    <row r="1842" spans="2:4" x14ac:dyDescent="0.2">
      <c r="B1842"/>
      <c r="C1842"/>
      <c r="D1842" s="10"/>
    </row>
    <row r="1843" spans="2:4" x14ac:dyDescent="0.2">
      <c r="B1843"/>
      <c r="C1843"/>
      <c r="D1843" s="10"/>
    </row>
    <row r="1844" spans="2:4" x14ac:dyDescent="0.2">
      <c r="B1844"/>
      <c r="C1844"/>
      <c r="D1844" s="10"/>
    </row>
    <row r="1845" spans="2:4" x14ac:dyDescent="0.2">
      <c r="B1845"/>
      <c r="C1845"/>
      <c r="D1845" s="10"/>
    </row>
    <row r="1846" spans="2:4" x14ac:dyDescent="0.2">
      <c r="B1846"/>
      <c r="C1846"/>
      <c r="D1846" s="10"/>
    </row>
    <row r="1847" spans="2:4" x14ac:dyDescent="0.2">
      <c r="B1847"/>
      <c r="C1847"/>
      <c r="D1847" s="10"/>
    </row>
    <row r="1848" spans="2:4" x14ac:dyDescent="0.2">
      <c r="B1848"/>
      <c r="C1848"/>
      <c r="D1848" s="10"/>
    </row>
    <row r="1849" spans="2:4" x14ac:dyDescent="0.2">
      <c r="B1849"/>
      <c r="C1849"/>
      <c r="D1849" s="10"/>
    </row>
    <row r="1850" spans="2:4" x14ac:dyDescent="0.2">
      <c r="B1850"/>
      <c r="C1850"/>
      <c r="D1850" s="10"/>
    </row>
    <row r="1851" spans="2:4" x14ac:dyDescent="0.2">
      <c r="B1851"/>
      <c r="C1851"/>
      <c r="D1851" s="10"/>
    </row>
    <row r="1852" spans="2:4" x14ac:dyDescent="0.2">
      <c r="B1852"/>
      <c r="C1852"/>
      <c r="D1852" s="10"/>
    </row>
    <row r="1853" spans="2:4" x14ac:dyDescent="0.2">
      <c r="B1853"/>
      <c r="C1853"/>
      <c r="D1853" s="10"/>
    </row>
    <row r="1854" spans="2:4" x14ac:dyDescent="0.2">
      <c r="B1854"/>
      <c r="C1854"/>
      <c r="D1854" s="10"/>
    </row>
    <row r="1855" spans="2:4" x14ac:dyDescent="0.2">
      <c r="B1855"/>
      <c r="C1855"/>
      <c r="D1855" s="10"/>
    </row>
    <row r="1856" spans="2:4" x14ac:dyDescent="0.2">
      <c r="B1856"/>
      <c r="C1856"/>
      <c r="D1856" s="10"/>
    </row>
    <row r="1857" spans="2:4" x14ac:dyDescent="0.2">
      <c r="B1857"/>
      <c r="C1857"/>
      <c r="D1857" s="10"/>
    </row>
    <row r="1858" spans="2:4" x14ac:dyDescent="0.2">
      <c r="B1858"/>
      <c r="C1858"/>
      <c r="D1858" s="10"/>
    </row>
    <row r="1859" spans="2:4" x14ac:dyDescent="0.2">
      <c r="B1859"/>
      <c r="C1859"/>
      <c r="D1859" s="10"/>
    </row>
    <row r="1860" spans="2:4" x14ac:dyDescent="0.2">
      <c r="B1860"/>
      <c r="C1860"/>
      <c r="D1860" s="10"/>
    </row>
    <row r="1861" spans="2:4" x14ac:dyDescent="0.2">
      <c r="B1861"/>
      <c r="C1861"/>
      <c r="D1861" s="10"/>
    </row>
    <row r="1862" spans="2:4" x14ac:dyDescent="0.2">
      <c r="B1862"/>
      <c r="C1862"/>
      <c r="D1862" s="10"/>
    </row>
    <row r="1863" spans="2:4" x14ac:dyDescent="0.2">
      <c r="B1863"/>
      <c r="C1863"/>
      <c r="D1863" s="10"/>
    </row>
    <row r="1864" spans="2:4" x14ac:dyDescent="0.2">
      <c r="B1864"/>
      <c r="C1864"/>
      <c r="D1864" s="10"/>
    </row>
    <row r="1865" spans="2:4" x14ac:dyDescent="0.2">
      <c r="B1865"/>
      <c r="C1865"/>
      <c r="D1865" s="10"/>
    </row>
    <row r="1866" spans="2:4" x14ac:dyDescent="0.2">
      <c r="B1866"/>
      <c r="C1866"/>
      <c r="D1866" s="10"/>
    </row>
    <row r="1867" spans="2:4" x14ac:dyDescent="0.2">
      <c r="B1867"/>
      <c r="C1867"/>
      <c r="D1867" s="10"/>
    </row>
    <row r="1868" spans="2:4" x14ac:dyDescent="0.2">
      <c r="B1868"/>
      <c r="C1868"/>
      <c r="D1868" s="10"/>
    </row>
    <row r="1869" spans="2:4" x14ac:dyDescent="0.2">
      <c r="B1869"/>
      <c r="C1869"/>
      <c r="D1869" s="10"/>
    </row>
    <row r="1870" spans="2:4" x14ac:dyDescent="0.2">
      <c r="B1870"/>
      <c r="C1870"/>
      <c r="D1870" s="10"/>
    </row>
    <row r="1871" spans="2:4" x14ac:dyDescent="0.2">
      <c r="B1871"/>
      <c r="C1871"/>
      <c r="D1871" s="10"/>
    </row>
    <row r="1872" spans="2:4" x14ac:dyDescent="0.2">
      <c r="B1872"/>
      <c r="C1872"/>
      <c r="D1872" s="10"/>
    </row>
    <row r="1873" spans="2:4" x14ac:dyDescent="0.2">
      <c r="B1873"/>
      <c r="C1873"/>
      <c r="D1873" s="10"/>
    </row>
    <row r="1874" spans="2:4" x14ac:dyDescent="0.2">
      <c r="B1874"/>
      <c r="C1874"/>
      <c r="D1874" s="10"/>
    </row>
    <row r="1875" spans="2:4" x14ac:dyDescent="0.2">
      <c r="B1875"/>
      <c r="C1875"/>
      <c r="D1875" s="10"/>
    </row>
    <row r="1876" spans="2:4" x14ac:dyDescent="0.2">
      <c r="B1876"/>
      <c r="C1876"/>
      <c r="D1876" s="10"/>
    </row>
    <row r="1877" spans="2:4" x14ac:dyDescent="0.2">
      <c r="B1877"/>
      <c r="C1877"/>
      <c r="D1877" s="10"/>
    </row>
    <row r="1878" spans="2:4" x14ac:dyDescent="0.2">
      <c r="B1878"/>
      <c r="C1878"/>
      <c r="D1878" s="10"/>
    </row>
    <row r="1879" spans="2:4" x14ac:dyDescent="0.2">
      <c r="B1879"/>
      <c r="C1879"/>
      <c r="D1879" s="10"/>
    </row>
    <row r="1880" spans="2:4" x14ac:dyDescent="0.2">
      <c r="B1880"/>
      <c r="C1880"/>
      <c r="D1880" s="10"/>
    </row>
    <row r="1881" spans="2:4" x14ac:dyDescent="0.2">
      <c r="B1881"/>
      <c r="C1881"/>
      <c r="D1881" s="10"/>
    </row>
    <row r="1882" spans="2:4" x14ac:dyDescent="0.2">
      <c r="B1882"/>
      <c r="C1882"/>
      <c r="D1882" s="10"/>
    </row>
    <row r="1883" spans="2:4" x14ac:dyDescent="0.2">
      <c r="B1883"/>
      <c r="C1883"/>
      <c r="D1883" s="10"/>
    </row>
    <row r="1884" spans="2:4" x14ac:dyDescent="0.2">
      <c r="B1884"/>
      <c r="C1884"/>
      <c r="D1884" s="10"/>
    </row>
    <row r="1885" spans="2:4" x14ac:dyDescent="0.2">
      <c r="B1885"/>
      <c r="C1885"/>
      <c r="D1885" s="10"/>
    </row>
    <row r="1886" spans="2:4" x14ac:dyDescent="0.2">
      <c r="B1886"/>
      <c r="C1886"/>
      <c r="D1886" s="10"/>
    </row>
    <row r="1887" spans="2:4" x14ac:dyDescent="0.2">
      <c r="B1887"/>
      <c r="C1887"/>
      <c r="D1887" s="10"/>
    </row>
    <row r="1888" spans="2:4" x14ac:dyDescent="0.2">
      <c r="B1888"/>
      <c r="C1888"/>
      <c r="D1888" s="10"/>
    </row>
    <row r="1889" spans="2:4" x14ac:dyDescent="0.2">
      <c r="B1889"/>
      <c r="C1889"/>
      <c r="D1889" s="10"/>
    </row>
    <row r="1890" spans="2:4" x14ac:dyDescent="0.2">
      <c r="B1890"/>
      <c r="C1890"/>
      <c r="D1890" s="10"/>
    </row>
    <row r="1891" spans="2:4" x14ac:dyDescent="0.2">
      <c r="B1891"/>
      <c r="C1891"/>
      <c r="D1891" s="10"/>
    </row>
    <row r="1892" spans="2:4" x14ac:dyDescent="0.2">
      <c r="B1892"/>
      <c r="C1892"/>
      <c r="D1892" s="10"/>
    </row>
    <row r="1893" spans="2:4" x14ac:dyDescent="0.2">
      <c r="B1893"/>
      <c r="C1893"/>
      <c r="D1893" s="10"/>
    </row>
    <row r="1894" spans="2:4" x14ac:dyDescent="0.2">
      <c r="B1894"/>
      <c r="C1894"/>
      <c r="D1894" s="10"/>
    </row>
    <row r="1895" spans="2:4" x14ac:dyDescent="0.2">
      <c r="B1895"/>
      <c r="C1895"/>
      <c r="D1895" s="10"/>
    </row>
    <row r="1896" spans="2:4" x14ac:dyDescent="0.2">
      <c r="B1896"/>
      <c r="C1896"/>
      <c r="D1896" s="10"/>
    </row>
    <row r="1897" spans="2:4" x14ac:dyDescent="0.2">
      <c r="B1897"/>
      <c r="C1897"/>
      <c r="D1897" s="10"/>
    </row>
    <row r="1898" spans="2:4" x14ac:dyDescent="0.2">
      <c r="B1898"/>
      <c r="C1898"/>
      <c r="D1898" s="10"/>
    </row>
    <row r="1899" spans="2:4" x14ac:dyDescent="0.2">
      <c r="B1899"/>
      <c r="C1899"/>
      <c r="D1899" s="10"/>
    </row>
    <row r="1900" spans="2:4" x14ac:dyDescent="0.2">
      <c r="B1900"/>
      <c r="C1900"/>
      <c r="D1900" s="10"/>
    </row>
    <row r="1901" spans="2:4" x14ac:dyDescent="0.2">
      <c r="B1901"/>
      <c r="C1901"/>
      <c r="D1901" s="10"/>
    </row>
    <row r="1902" spans="2:4" x14ac:dyDescent="0.2">
      <c r="B1902"/>
      <c r="C1902"/>
      <c r="D1902" s="10"/>
    </row>
    <row r="1903" spans="2:4" x14ac:dyDescent="0.2">
      <c r="B1903"/>
      <c r="C1903"/>
      <c r="D1903" s="10"/>
    </row>
    <row r="1904" spans="2:4" x14ac:dyDescent="0.2">
      <c r="B1904"/>
      <c r="C1904"/>
      <c r="D1904" s="10"/>
    </row>
    <row r="1905" spans="2:4" x14ac:dyDescent="0.2">
      <c r="B1905"/>
      <c r="C1905"/>
      <c r="D1905" s="10"/>
    </row>
    <row r="1906" spans="2:4" x14ac:dyDescent="0.2">
      <c r="B1906"/>
      <c r="C1906"/>
      <c r="D1906" s="10"/>
    </row>
    <row r="1907" spans="2:4" x14ac:dyDescent="0.2">
      <c r="B1907"/>
      <c r="C1907"/>
      <c r="D1907" s="10"/>
    </row>
    <row r="1908" spans="2:4" x14ac:dyDescent="0.2">
      <c r="B1908"/>
      <c r="C1908"/>
      <c r="D1908" s="10"/>
    </row>
    <row r="1909" spans="2:4" x14ac:dyDescent="0.2">
      <c r="B1909"/>
      <c r="C1909"/>
      <c r="D1909" s="10"/>
    </row>
    <row r="1910" spans="2:4" x14ac:dyDescent="0.2">
      <c r="B1910"/>
      <c r="C1910"/>
      <c r="D1910" s="10"/>
    </row>
    <row r="1911" spans="2:4" x14ac:dyDescent="0.2">
      <c r="B1911"/>
      <c r="C1911"/>
      <c r="D1911" s="10"/>
    </row>
    <row r="1912" spans="2:4" x14ac:dyDescent="0.2">
      <c r="B1912"/>
      <c r="C1912"/>
      <c r="D1912" s="10"/>
    </row>
    <row r="1913" spans="2:4" x14ac:dyDescent="0.2">
      <c r="B1913"/>
      <c r="C1913"/>
      <c r="D1913" s="10"/>
    </row>
    <row r="1914" spans="2:4" x14ac:dyDescent="0.2">
      <c r="B1914"/>
      <c r="C1914"/>
      <c r="D1914" s="10"/>
    </row>
    <row r="1915" spans="2:4" x14ac:dyDescent="0.2">
      <c r="B1915"/>
      <c r="C1915"/>
      <c r="D1915" s="10"/>
    </row>
    <row r="1916" spans="2:4" x14ac:dyDescent="0.2">
      <c r="B1916"/>
      <c r="C1916"/>
      <c r="D1916" s="10"/>
    </row>
    <row r="1917" spans="2:4" x14ac:dyDescent="0.2">
      <c r="B1917"/>
      <c r="C1917"/>
      <c r="D1917" s="10"/>
    </row>
    <row r="1918" spans="2:4" x14ac:dyDescent="0.2">
      <c r="B1918"/>
      <c r="C1918"/>
      <c r="D1918" s="10"/>
    </row>
    <row r="1919" spans="2:4" x14ac:dyDescent="0.2">
      <c r="B1919"/>
      <c r="C1919"/>
      <c r="D1919" s="10"/>
    </row>
    <row r="1920" spans="2:4" x14ac:dyDescent="0.2">
      <c r="B1920"/>
      <c r="C1920"/>
      <c r="D1920" s="10"/>
    </row>
    <row r="1921" spans="2:4" x14ac:dyDescent="0.2">
      <c r="B1921"/>
      <c r="C1921"/>
      <c r="D1921" s="10"/>
    </row>
    <row r="1922" spans="2:4" x14ac:dyDescent="0.2">
      <c r="B1922"/>
      <c r="C1922"/>
      <c r="D1922" s="10"/>
    </row>
    <row r="1923" spans="2:4" x14ac:dyDescent="0.2">
      <c r="B1923"/>
      <c r="C1923"/>
      <c r="D1923" s="10"/>
    </row>
    <row r="1924" spans="2:4" x14ac:dyDescent="0.2">
      <c r="B1924"/>
      <c r="C1924"/>
      <c r="D1924" s="10"/>
    </row>
    <row r="1925" spans="2:4" x14ac:dyDescent="0.2">
      <c r="B1925"/>
      <c r="C1925"/>
      <c r="D1925" s="10"/>
    </row>
    <row r="1926" spans="2:4" x14ac:dyDescent="0.2">
      <c r="B1926"/>
      <c r="C1926"/>
      <c r="D1926" s="10"/>
    </row>
    <row r="1927" spans="2:4" x14ac:dyDescent="0.2">
      <c r="B1927"/>
      <c r="C1927"/>
      <c r="D1927" s="10"/>
    </row>
    <row r="1928" spans="2:4" x14ac:dyDescent="0.2">
      <c r="B1928"/>
      <c r="C1928"/>
      <c r="D1928" s="10"/>
    </row>
    <row r="1929" spans="2:4" x14ac:dyDescent="0.2">
      <c r="B1929"/>
      <c r="C1929"/>
      <c r="D1929" s="10"/>
    </row>
    <row r="1930" spans="2:4" x14ac:dyDescent="0.2">
      <c r="B1930"/>
      <c r="C1930"/>
      <c r="D1930" s="10"/>
    </row>
    <row r="1931" spans="2:4" x14ac:dyDescent="0.2">
      <c r="B1931"/>
      <c r="C1931"/>
      <c r="D1931" s="10"/>
    </row>
    <row r="1932" spans="2:4" x14ac:dyDescent="0.2">
      <c r="B1932"/>
      <c r="C1932"/>
      <c r="D1932" s="10"/>
    </row>
    <row r="1933" spans="2:4" x14ac:dyDescent="0.2">
      <c r="B1933"/>
      <c r="C1933"/>
      <c r="D1933" s="10"/>
    </row>
    <row r="1934" spans="2:4" x14ac:dyDescent="0.2">
      <c r="B1934"/>
      <c r="C1934"/>
      <c r="D1934" s="10"/>
    </row>
    <row r="1935" spans="2:4" x14ac:dyDescent="0.2">
      <c r="B1935"/>
      <c r="C1935"/>
      <c r="D1935" s="10"/>
    </row>
    <row r="1936" spans="2:4" x14ac:dyDescent="0.2">
      <c r="B1936"/>
      <c r="C1936"/>
      <c r="D1936" s="10"/>
    </row>
    <row r="1937" spans="2:4" x14ac:dyDescent="0.2">
      <c r="B1937"/>
      <c r="C1937"/>
      <c r="D1937" s="10"/>
    </row>
    <row r="1938" spans="2:4" x14ac:dyDescent="0.2">
      <c r="B1938"/>
      <c r="C1938"/>
      <c r="D1938" s="10"/>
    </row>
    <row r="1939" spans="2:4" x14ac:dyDescent="0.2">
      <c r="B1939"/>
      <c r="C1939"/>
      <c r="D1939" s="10"/>
    </row>
    <row r="1940" spans="2:4" x14ac:dyDescent="0.2">
      <c r="B1940"/>
      <c r="C1940"/>
      <c r="D1940" s="10"/>
    </row>
    <row r="1941" spans="2:4" x14ac:dyDescent="0.2">
      <c r="B1941"/>
      <c r="C1941"/>
      <c r="D1941" s="10"/>
    </row>
    <row r="1942" spans="2:4" x14ac:dyDescent="0.2">
      <c r="B1942"/>
      <c r="C1942"/>
      <c r="D1942" s="10"/>
    </row>
    <row r="1943" spans="2:4" x14ac:dyDescent="0.2">
      <c r="B1943"/>
      <c r="C1943"/>
      <c r="D1943" s="10"/>
    </row>
    <row r="1944" spans="2:4" x14ac:dyDescent="0.2">
      <c r="B1944"/>
      <c r="C1944"/>
      <c r="D1944" s="10"/>
    </row>
    <row r="1945" spans="2:4" x14ac:dyDescent="0.2">
      <c r="B1945"/>
      <c r="C1945"/>
      <c r="D1945" s="10"/>
    </row>
    <row r="1946" spans="2:4" x14ac:dyDescent="0.2">
      <c r="B1946"/>
      <c r="C1946"/>
      <c r="D1946" s="10"/>
    </row>
    <row r="1947" spans="2:4" x14ac:dyDescent="0.2">
      <c r="B1947"/>
      <c r="C1947"/>
      <c r="D1947" s="10"/>
    </row>
    <row r="1948" spans="2:4" x14ac:dyDescent="0.2">
      <c r="B1948"/>
      <c r="C1948"/>
      <c r="D1948" s="10"/>
    </row>
    <row r="1949" spans="2:4" x14ac:dyDescent="0.2">
      <c r="B1949"/>
      <c r="C1949"/>
      <c r="D1949" s="10"/>
    </row>
    <row r="1950" spans="2:4" x14ac:dyDescent="0.2">
      <c r="B1950"/>
      <c r="C1950"/>
      <c r="D1950" s="10"/>
    </row>
    <row r="1951" spans="2:4" x14ac:dyDescent="0.2">
      <c r="B1951"/>
      <c r="C1951"/>
      <c r="D1951" s="10"/>
    </row>
    <row r="1952" spans="2:4" x14ac:dyDescent="0.2">
      <c r="B1952"/>
      <c r="C1952"/>
      <c r="D1952" s="10"/>
    </row>
    <row r="1953" spans="2:4" x14ac:dyDescent="0.2">
      <c r="B1953"/>
      <c r="C1953"/>
      <c r="D1953" s="10"/>
    </row>
    <row r="1954" spans="2:4" x14ac:dyDescent="0.2">
      <c r="B1954"/>
      <c r="C1954"/>
      <c r="D1954" s="10"/>
    </row>
    <row r="1955" spans="2:4" x14ac:dyDescent="0.2">
      <c r="B1955"/>
      <c r="C1955"/>
      <c r="D1955" s="10"/>
    </row>
    <row r="1956" spans="2:4" x14ac:dyDescent="0.2">
      <c r="B1956"/>
      <c r="C1956"/>
      <c r="D1956" s="10"/>
    </row>
    <row r="1957" spans="2:4" x14ac:dyDescent="0.2">
      <c r="B1957"/>
      <c r="C1957"/>
      <c r="D1957" s="10"/>
    </row>
    <row r="1958" spans="2:4" x14ac:dyDescent="0.2">
      <c r="B1958"/>
      <c r="C1958"/>
      <c r="D1958" s="10"/>
    </row>
    <row r="1959" spans="2:4" x14ac:dyDescent="0.2">
      <c r="B1959"/>
      <c r="C1959"/>
      <c r="D1959" s="10"/>
    </row>
    <row r="1960" spans="2:4" x14ac:dyDescent="0.2">
      <c r="B1960"/>
      <c r="C1960"/>
      <c r="D1960" s="10"/>
    </row>
    <row r="1961" spans="2:4" x14ac:dyDescent="0.2">
      <c r="B1961"/>
      <c r="C1961"/>
      <c r="D1961" s="10"/>
    </row>
    <row r="1962" spans="2:4" x14ac:dyDescent="0.2">
      <c r="B1962"/>
      <c r="C1962"/>
      <c r="D1962" s="10"/>
    </row>
    <row r="1963" spans="2:4" x14ac:dyDescent="0.2">
      <c r="B1963"/>
      <c r="C1963"/>
      <c r="D1963" s="10"/>
    </row>
    <row r="1964" spans="2:4" x14ac:dyDescent="0.2">
      <c r="B1964"/>
      <c r="C1964"/>
      <c r="D1964" s="10"/>
    </row>
    <row r="1965" spans="2:4" x14ac:dyDescent="0.2">
      <c r="B1965"/>
      <c r="C1965"/>
      <c r="D1965" s="10"/>
    </row>
    <row r="1966" spans="2:4" x14ac:dyDescent="0.2">
      <c r="B1966"/>
      <c r="C1966"/>
      <c r="D1966" s="10"/>
    </row>
    <row r="1967" spans="2:4" x14ac:dyDescent="0.2">
      <c r="B1967"/>
      <c r="C1967"/>
      <c r="D1967" s="10"/>
    </row>
    <row r="1968" spans="2:4" x14ac:dyDescent="0.2">
      <c r="B1968"/>
      <c r="C1968"/>
      <c r="D1968" s="10"/>
    </row>
    <row r="1969" spans="2:4" x14ac:dyDescent="0.2">
      <c r="B1969"/>
      <c r="C1969"/>
      <c r="D1969" s="10"/>
    </row>
    <row r="1970" spans="2:4" x14ac:dyDescent="0.2">
      <c r="B1970"/>
      <c r="C1970"/>
      <c r="D1970" s="10"/>
    </row>
    <row r="1971" spans="2:4" x14ac:dyDescent="0.2">
      <c r="B1971"/>
      <c r="C1971"/>
      <c r="D1971" s="10"/>
    </row>
    <row r="1972" spans="2:4" x14ac:dyDescent="0.2">
      <c r="B1972"/>
      <c r="C1972"/>
      <c r="D1972" s="10"/>
    </row>
    <row r="1973" spans="2:4" x14ac:dyDescent="0.2">
      <c r="B1973"/>
      <c r="C1973"/>
      <c r="D1973" s="10"/>
    </row>
    <row r="1974" spans="2:4" x14ac:dyDescent="0.2">
      <c r="B1974"/>
      <c r="C1974"/>
      <c r="D1974" s="10"/>
    </row>
    <row r="1975" spans="2:4" x14ac:dyDescent="0.2">
      <c r="B1975"/>
      <c r="C1975"/>
      <c r="D1975" s="10"/>
    </row>
    <row r="1976" spans="2:4" x14ac:dyDescent="0.2">
      <c r="B1976"/>
      <c r="C1976"/>
      <c r="D1976" s="10"/>
    </row>
    <row r="1977" spans="2:4" x14ac:dyDescent="0.2">
      <c r="B1977"/>
      <c r="C1977"/>
      <c r="D1977" s="10"/>
    </row>
    <row r="1978" spans="2:4" x14ac:dyDescent="0.2">
      <c r="B1978"/>
      <c r="C1978"/>
      <c r="D1978" s="10"/>
    </row>
    <row r="1979" spans="2:4" x14ac:dyDescent="0.2">
      <c r="B1979"/>
      <c r="C1979"/>
      <c r="D1979" s="10"/>
    </row>
    <row r="1980" spans="2:4" x14ac:dyDescent="0.2">
      <c r="B1980"/>
      <c r="C1980"/>
      <c r="D1980" s="10"/>
    </row>
    <row r="1981" spans="2:4" x14ac:dyDescent="0.2">
      <c r="B1981"/>
      <c r="C1981"/>
      <c r="D1981" s="10"/>
    </row>
    <row r="1982" spans="2:4" x14ac:dyDescent="0.2">
      <c r="B1982"/>
      <c r="C1982"/>
      <c r="D1982" s="10"/>
    </row>
    <row r="1983" spans="2:4" x14ac:dyDescent="0.2">
      <c r="B1983"/>
      <c r="C1983"/>
      <c r="D1983" s="10"/>
    </row>
    <row r="1984" spans="2:4" x14ac:dyDescent="0.2">
      <c r="B1984"/>
      <c r="C1984"/>
      <c r="D1984" s="10"/>
    </row>
    <row r="1985" spans="2:4" x14ac:dyDescent="0.2">
      <c r="B1985"/>
      <c r="C1985"/>
      <c r="D1985" s="10"/>
    </row>
    <row r="1986" spans="2:4" x14ac:dyDescent="0.2">
      <c r="B1986"/>
      <c r="C1986"/>
      <c r="D1986" s="10"/>
    </row>
    <row r="1987" spans="2:4" x14ac:dyDescent="0.2">
      <c r="B1987"/>
      <c r="C1987"/>
      <c r="D1987" s="10"/>
    </row>
    <row r="1988" spans="2:4" x14ac:dyDescent="0.2">
      <c r="B1988"/>
      <c r="C1988"/>
      <c r="D1988" s="10"/>
    </row>
    <row r="1989" spans="2:4" x14ac:dyDescent="0.2">
      <c r="B1989"/>
      <c r="C1989"/>
      <c r="D1989" s="10"/>
    </row>
    <row r="1990" spans="2:4" x14ac:dyDescent="0.2">
      <c r="B1990"/>
      <c r="C1990"/>
      <c r="D1990" s="10"/>
    </row>
    <row r="1991" spans="2:4" x14ac:dyDescent="0.2">
      <c r="B1991"/>
      <c r="C1991"/>
      <c r="D1991" s="10"/>
    </row>
    <row r="1992" spans="2:4" x14ac:dyDescent="0.2">
      <c r="B1992"/>
      <c r="C1992"/>
      <c r="D1992" s="10"/>
    </row>
    <row r="1993" spans="2:4" x14ac:dyDescent="0.2">
      <c r="B1993"/>
      <c r="C1993"/>
      <c r="D1993" s="10"/>
    </row>
    <row r="1994" spans="2:4" x14ac:dyDescent="0.2">
      <c r="B1994"/>
      <c r="C1994"/>
      <c r="D1994" s="10"/>
    </row>
    <row r="1995" spans="2:4" x14ac:dyDescent="0.2">
      <c r="B1995"/>
      <c r="C1995"/>
      <c r="D1995" s="10"/>
    </row>
    <row r="1996" spans="2:4" x14ac:dyDescent="0.2">
      <c r="B1996"/>
      <c r="C1996"/>
      <c r="D1996" s="10"/>
    </row>
    <row r="1997" spans="2:4" x14ac:dyDescent="0.2">
      <c r="B1997"/>
      <c r="C1997"/>
      <c r="D1997" s="10"/>
    </row>
    <row r="1998" spans="2:4" x14ac:dyDescent="0.2">
      <c r="B1998"/>
      <c r="C1998"/>
      <c r="D1998" s="10"/>
    </row>
    <row r="1999" spans="2:4" x14ac:dyDescent="0.2">
      <c r="B1999"/>
      <c r="C1999"/>
      <c r="D1999" s="10"/>
    </row>
    <row r="2000" spans="2:4" x14ac:dyDescent="0.2">
      <c r="B2000"/>
      <c r="C2000"/>
      <c r="D2000" s="10"/>
    </row>
    <row r="2001" spans="2:4" x14ac:dyDescent="0.2">
      <c r="B2001"/>
      <c r="C2001"/>
      <c r="D2001" s="10"/>
    </row>
    <row r="2002" spans="2:4" x14ac:dyDescent="0.2">
      <c r="B2002"/>
      <c r="C2002"/>
      <c r="D2002" s="10"/>
    </row>
    <row r="2003" spans="2:4" x14ac:dyDescent="0.2">
      <c r="B2003"/>
      <c r="C2003"/>
      <c r="D2003" s="10"/>
    </row>
    <row r="2004" spans="2:4" x14ac:dyDescent="0.2">
      <c r="B2004"/>
      <c r="C2004"/>
      <c r="D2004" s="10"/>
    </row>
    <row r="2005" spans="2:4" x14ac:dyDescent="0.2">
      <c r="B2005"/>
      <c r="C2005"/>
      <c r="D2005" s="10"/>
    </row>
    <row r="2006" spans="2:4" x14ac:dyDescent="0.2">
      <c r="B2006"/>
      <c r="C2006"/>
      <c r="D2006" s="10"/>
    </row>
    <row r="2007" spans="2:4" x14ac:dyDescent="0.2">
      <c r="B2007"/>
      <c r="C2007"/>
      <c r="D2007" s="10"/>
    </row>
    <row r="2008" spans="2:4" x14ac:dyDescent="0.2">
      <c r="B2008"/>
      <c r="C2008"/>
      <c r="D2008" s="10"/>
    </row>
    <row r="2009" spans="2:4" x14ac:dyDescent="0.2">
      <c r="B2009"/>
      <c r="C2009"/>
      <c r="D2009" s="10"/>
    </row>
    <row r="2010" spans="2:4" x14ac:dyDescent="0.2">
      <c r="B2010"/>
      <c r="C2010"/>
      <c r="D2010" s="10"/>
    </row>
    <row r="2011" spans="2:4" x14ac:dyDescent="0.2">
      <c r="B2011"/>
      <c r="C2011"/>
      <c r="D2011" s="10"/>
    </row>
    <row r="2012" spans="2:4" x14ac:dyDescent="0.2">
      <c r="B2012"/>
      <c r="C2012"/>
      <c r="D2012" s="10"/>
    </row>
    <row r="2013" spans="2:4" x14ac:dyDescent="0.2">
      <c r="B2013"/>
      <c r="C2013"/>
      <c r="D2013" s="10"/>
    </row>
    <row r="2014" spans="2:4" x14ac:dyDescent="0.2">
      <c r="B2014"/>
      <c r="C2014"/>
      <c r="D2014" s="10"/>
    </row>
    <row r="2015" spans="2:4" x14ac:dyDescent="0.2">
      <c r="B2015"/>
      <c r="C2015"/>
      <c r="D2015" s="10"/>
    </row>
    <row r="2016" spans="2:4" x14ac:dyDescent="0.2">
      <c r="B2016"/>
      <c r="C2016"/>
      <c r="D2016" s="10"/>
    </row>
    <row r="2017" spans="2:4" x14ac:dyDescent="0.2">
      <c r="B2017"/>
      <c r="C2017"/>
      <c r="D2017" s="10"/>
    </row>
    <row r="2018" spans="2:4" x14ac:dyDescent="0.2">
      <c r="B2018"/>
      <c r="C2018"/>
      <c r="D2018" s="10"/>
    </row>
    <row r="2019" spans="2:4" x14ac:dyDescent="0.2">
      <c r="B2019"/>
      <c r="C2019"/>
      <c r="D2019" s="10"/>
    </row>
    <row r="2020" spans="2:4" x14ac:dyDescent="0.2">
      <c r="B2020"/>
      <c r="C2020"/>
      <c r="D2020" s="10"/>
    </row>
    <row r="2021" spans="2:4" x14ac:dyDescent="0.2">
      <c r="B2021"/>
      <c r="C2021"/>
      <c r="D2021" s="10"/>
    </row>
    <row r="2022" spans="2:4" x14ac:dyDescent="0.2">
      <c r="B2022"/>
      <c r="C2022"/>
      <c r="D2022" s="10"/>
    </row>
    <row r="2023" spans="2:4" x14ac:dyDescent="0.2">
      <c r="B2023"/>
      <c r="C2023"/>
      <c r="D2023" s="10"/>
    </row>
    <row r="2024" spans="2:4" x14ac:dyDescent="0.2">
      <c r="B2024"/>
      <c r="C2024"/>
      <c r="D2024" s="10"/>
    </row>
    <row r="2025" spans="2:4" x14ac:dyDescent="0.2">
      <c r="B2025"/>
      <c r="C2025"/>
      <c r="D2025" s="10"/>
    </row>
    <row r="2026" spans="2:4" x14ac:dyDescent="0.2">
      <c r="B2026"/>
      <c r="C2026"/>
      <c r="D2026" s="10"/>
    </row>
    <row r="2027" spans="2:4" x14ac:dyDescent="0.2">
      <c r="B2027"/>
      <c r="C2027"/>
      <c r="D2027" s="10"/>
    </row>
    <row r="2028" spans="2:4" x14ac:dyDescent="0.2">
      <c r="B2028"/>
      <c r="C2028"/>
      <c r="D2028" s="10"/>
    </row>
    <row r="2029" spans="2:4" x14ac:dyDescent="0.2">
      <c r="B2029"/>
      <c r="C2029"/>
      <c r="D2029" s="10"/>
    </row>
    <row r="2030" spans="2:4" x14ac:dyDescent="0.2">
      <c r="B2030"/>
      <c r="C2030"/>
      <c r="D2030" s="10"/>
    </row>
    <row r="2031" spans="2:4" x14ac:dyDescent="0.2">
      <c r="B2031"/>
      <c r="C2031"/>
      <c r="D2031" s="10"/>
    </row>
    <row r="2032" spans="2:4" x14ac:dyDescent="0.2">
      <c r="B2032"/>
      <c r="C2032"/>
      <c r="D2032" s="10"/>
    </row>
    <row r="2033" spans="2:4" x14ac:dyDescent="0.2">
      <c r="B2033"/>
      <c r="C2033"/>
      <c r="D2033" s="10"/>
    </row>
    <row r="2034" spans="2:4" x14ac:dyDescent="0.2">
      <c r="B2034"/>
      <c r="C2034"/>
      <c r="D2034" s="10"/>
    </row>
    <row r="2035" spans="2:4" x14ac:dyDescent="0.2">
      <c r="B2035"/>
      <c r="C2035"/>
      <c r="D2035" s="10"/>
    </row>
    <row r="2036" spans="2:4" x14ac:dyDescent="0.2">
      <c r="B2036"/>
      <c r="C2036"/>
      <c r="D2036" s="10"/>
    </row>
    <row r="2037" spans="2:4" x14ac:dyDescent="0.2">
      <c r="B2037"/>
      <c r="C2037"/>
      <c r="D2037" s="10"/>
    </row>
    <row r="2038" spans="2:4" x14ac:dyDescent="0.2">
      <c r="B2038"/>
      <c r="C2038"/>
      <c r="D2038" s="10"/>
    </row>
    <row r="2039" spans="2:4" x14ac:dyDescent="0.2">
      <c r="B2039"/>
      <c r="C2039"/>
      <c r="D2039" s="10"/>
    </row>
    <row r="2040" spans="2:4" x14ac:dyDescent="0.2">
      <c r="B2040"/>
      <c r="C2040"/>
      <c r="D2040" s="10"/>
    </row>
    <row r="2041" spans="2:4" x14ac:dyDescent="0.2">
      <c r="B2041"/>
      <c r="C2041"/>
      <c r="D2041" s="10"/>
    </row>
    <row r="2042" spans="2:4" x14ac:dyDescent="0.2">
      <c r="B2042"/>
      <c r="C2042"/>
      <c r="D2042" s="10"/>
    </row>
    <row r="2043" spans="2:4" x14ac:dyDescent="0.2">
      <c r="B2043"/>
      <c r="C2043"/>
      <c r="D2043" s="10"/>
    </row>
    <row r="2044" spans="2:4" x14ac:dyDescent="0.2">
      <c r="B2044"/>
      <c r="C2044"/>
      <c r="D2044" s="10"/>
    </row>
    <row r="2045" spans="2:4" x14ac:dyDescent="0.2">
      <c r="B2045"/>
      <c r="C2045"/>
      <c r="D2045" s="10"/>
    </row>
    <row r="2046" spans="2:4" x14ac:dyDescent="0.2">
      <c r="B2046"/>
      <c r="C2046"/>
      <c r="D2046" s="10"/>
    </row>
    <row r="2047" spans="2:4" x14ac:dyDescent="0.2">
      <c r="B2047"/>
      <c r="C2047"/>
      <c r="D2047" s="10"/>
    </row>
    <row r="2048" spans="2:4" x14ac:dyDescent="0.2">
      <c r="B2048"/>
      <c r="C2048"/>
      <c r="D2048" s="10"/>
    </row>
    <row r="2049" spans="2:4" x14ac:dyDescent="0.2">
      <c r="B2049"/>
      <c r="C2049"/>
      <c r="D2049" s="10"/>
    </row>
    <row r="2050" spans="2:4" x14ac:dyDescent="0.2">
      <c r="B2050"/>
      <c r="C2050"/>
      <c r="D2050" s="10"/>
    </row>
    <row r="2051" spans="2:4" x14ac:dyDescent="0.2">
      <c r="B2051"/>
      <c r="C2051"/>
      <c r="D2051" s="10"/>
    </row>
    <row r="2052" spans="2:4" x14ac:dyDescent="0.2">
      <c r="B2052"/>
      <c r="C2052"/>
      <c r="D2052" s="10"/>
    </row>
    <row r="2053" spans="2:4" x14ac:dyDescent="0.2">
      <c r="B2053"/>
      <c r="C2053"/>
      <c r="D2053" s="10"/>
    </row>
    <row r="2054" spans="2:4" x14ac:dyDescent="0.2">
      <c r="B2054"/>
      <c r="C2054"/>
      <c r="D2054" s="10"/>
    </row>
    <row r="2055" spans="2:4" x14ac:dyDescent="0.2">
      <c r="B2055"/>
      <c r="C2055"/>
      <c r="D2055" s="10"/>
    </row>
    <row r="2056" spans="2:4" x14ac:dyDescent="0.2">
      <c r="B2056"/>
      <c r="C2056"/>
      <c r="D2056" s="10"/>
    </row>
    <row r="2057" spans="2:4" x14ac:dyDescent="0.2">
      <c r="B2057"/>
      <c r="C2057"/>
      <c r="D2057" s="10"/>
    </row>
    <row r="2058" spans="2:4" x14ac:dyDescent="0.2">
      <c r="B2058"/>
      <c r="C2058"/>
      <c r="D2058" s="10"/>
    </row>
    <row r="2059" spans="2:4" x14ac:dyDescent="0.2">
      <c r="B2059"/>
      <c r="C2059"/>
      <c r="D2059" s="10"/>
    </row>
    <row r="2060" spans="2:4" x14ac:dyDescent="0.2">
      <c r="B2060"/>
      <c r="C2060"/>
      <c r="D2060" s="10"/>
    </row>
    <row r="2061" spans="2:4" x14ac:dyDescent="0.2">
      <c r="B2061"/>
      <c r="C2061"/>
      <c r="D2061" s="10"/>
    </row>
    <row r="2062" spans="2:4" x14ac:dyDescent="0.2">
      <c r="B2062"/>
      <c r="C2062"/>
      <c r="D2062" s="10"/>
    </row>
    <row r="2063" spans="2:4" x14ac:dyDescent="0.2">
      <c r="B2063"/>
      <c r="C2063"/>
      <c r="D2063" s="10"/>
    </row>
    <row r="2064" spans="2:4" x14ac:dyDescent="0.2">
      <c r="B2064"/>
      <c r="C2064"/>
      <c r="D2064" s="10"/>
    </row>
    <row r="2065" spans="2:4" x14ac:dyDescent="0.2">
      <c r="B2065"/>
      <c r="C2065"/>
      <c r="D2065" s="10"/>
    </row>
    <row r="2066" spans="2:4" x14ac:dyDescent="0.2">
      <c r="B2066"/>
      <c r="C2066"/>
      <c r="D2066" s="10"/>
    </row>
    <row r="2067" spans="2:4" x14ac:dyDescent="0.2">
      <c r="B2067"/>
      <c r="C2067"/>
      <c r="D2067" s="10"/>
    </row>
    <row r="2068" spans="2:4" x14ac:dyDescent="0.2">
      <c r="B2068"/>
      <c r="C2068"/>
      <c r="D2068" s="10"/>
    </row>
    <row r="2069" spans="2:4" x14ac:dyDescent="0.2">
      <c r="B2069"/>
      <c r="C2069"/>
      <c r="D2069" s="10"/>
    </row>
    <row r="2070" spans="2:4" x14ac:dyDescent="0.2">
      <c r="B2070"/>
      <c r="C2070"/>
      <c r="D2070" s="10"/>
    </row>
    <row r="2071" spans="2:4" x14ac:dyDescent="0.2">
      <c r="B2071"/>
      <c r="C2071"/>
      <c r="D2071" s="10"/>
    </row>
    <row r="2072" spans="2:4" x14ac:dyDescent="0.2">
      <c r="B2072"/>
      <c r="C2072"/>
      <c r="D2072" s="10"/>
    </row>
    <row r="2073" spans="2:4" x14ac:dyDescent="0.2">
      <c r="B2073"/>
      <c r="C2073"/>
      <c r="D2073" s="10"/>
    </row>
    <row r="2074" spans="2:4" x14ac:dyDescent="0.2">
      <c r="B2074"/>
      <c r="C2074"/>
      <c r="D2074" s="10"/>
    </row>
    <row r="2075" spans="2:4" x14ac:dyDescent="0.2">
      <c r="B2075"/>
      <c r="C2075"/>
      <c r="D2075" s="10"/>
    </row>
    <row r="2076" spans="2:4" x14ac:dyDescent="0.2">
      <c r="B2076"/>
      <c r="C2076"/>
      <c r="D2076" s="10"/>
    </row>
    <row r="2077" spans="2:4" x14ac:dyDescent="0.2">
      <c r="B2077"/>
      <c r="C2077"/>
      <c r="D2077" s="10"/>
    </row>
    <row r="2078" spans="2:4" x14ac:dyDescent="0.2">
      <c r="B2078"/>
      <c r="C2078"/>
      <c r="D2078" s="10"/>
    </row>
    <row r="2079" spans="2:4" x14ac:dyDescent="0.2">
      <c r="B2079"/>
      <c r="C2079"/>
      <c r="D2079" s="10"/>
    </row>
    <row r="2080" spans="2:4" x14ac:dyDescent="0.2">
      <c r="B2080"/>
      <c r="C2080"/>
      <c r="D2080" s="10"/>
    </row>
    <row r="2081" spans="2:4" x14ac:dyDescent="0.2">
      <c r="B2081"/>
      <c r="C2081"/>
      <c r="D2081" s="10"/>
    </row>
    <row r="2082" spans="2:4" x14ac:dyDescent="0.2">
      <c r="B2082"/>
      <c r="C2082"/>
      <c r="D2082" s="10"/>
    </row>
    <row r="2083" spans="2:4" x14ac:dyDescent="0.2">
      <c r="B2083"/>
      <c r="C2083"/>
      <c r="D2083" s="10"/>
    </row>
    <row r="2084" spans="2:4" x14ac:dyDescent="0.2">
      <c r="B2084"/>
      <c r="C2084"/>
      <c r="D2084" s="10"/>
    </row>
    <row r="2085" spans="2:4" x14ac:dyDescent="0.2">
      <c r="B2085"/>
      <c r="C2085"/>
      <c r="D2085" s="10"/>
    </row>
    <row r="2086" spans="2:4" x14ac:dyDescent="0.2">
      <c r="B2086"/>
      <c r="C2086"/>
      <c r="D2086" s="10"/>
    </row>
    <row r="2087" spans="2:4" x14ac:dyDescent="0.2">
      <c r="B2087"/>
      <c r="C2087"/>
      <c r="D2087" s="10"/>
    </row>
    <row r="2088" spans="2:4" x14ac:dyDescent="0.2">
      <c r="B2088"/>
      <c r="C2088"/>
      <c r="D2088" s="10"/>
    </row>
    <row r="2089" spans="2:4" x14ac:dyDescent="0.2">
      <c r="B2089"/>
      <c r="C2089"/>
      <c r="D2089" s="10"/>
    </row>
    <row r="2090" spans="2:4" x14ac:dyDescent="0.2">
      <c r="B2090"/>
      <c r="C2090"/>
      <c r="D2090" s="10"/>
    </row>
    <row r="2091" spans="2:4" x14ac:dyDescent="0.2">
      <c r="B2091"/>
      <c r="C2091"/>
      <c r="D2091" s="10"/>
    </row>
    <row r="2092" spans="2:4" x14ac:dyDescent="0.2">
      <c r="B2092"/>
      <c r="C2092"/>
      <c r="D2092" s="10"/>
    </row>
    <row r="2093" spans="2:4" x14ac:dyDescent="0.2">
      <c r="B2093"/>
      <c r="C2093"/>
      <c r="D2093" s="10"/>
    </row>
    <row r="2094" spans="2:4" x14ac:dyDescent="0.2">
      <c r="B2094"/>
      <c r="C2094"/>
      <c r="D2094" s="10"/>
    </row>
    <row r="2095" spans="2:4" x14ac:dyDescent="0.2">
      <c r="B2095"/>
      <c r="C2095"/>
      <c r="D2095" s="10"/>
    </row>
    <row r="2096" spans="2:4" x14ac:dyDescent="0.2">
      <c r="B2096"/>
      <c r="C2096"/>
      <c r="D2096" s="10"/>
    </row>
    <row r="2097" spans="2:4" x14ac:dyDescent="0.2">
      <c r="B2097"/>
      <c r="C2097"/>
      <c r="D2097" s="10"/>
    </row>
    <row r="2098" spans="2:4" x14ac:dyDescent="0.2">
      <c r="B2098"/>
      <c r="C2098"/>
      <c r="D2098" s="10"/>
    </row>
    <row r="2099" spans="2:4" x14ac:dyDescent="0.2">
      <c r="B2099"/>
      <c r="C2099"/>
      <c r="D2099" s="10"/>
    </row>
    <row r="2100" spans="2:4" x14ac:dyDescent="0.2">
      <c r="B2100"/>
      <c r="C2100"/>
      <c r="D2100" s="10"/>
    </row>
    <row r="2101" spans="2:4" x14ac:dyDescent="0.2">
      <c r="B2101"/>
      <c r="C2101"/>
      <c r="D2101" s="10"/>
    </row>
    <row r="2102" spans="2:4" x14ac:dyDescent="0.2">
      <c r="B2102"/>
      <c r="C2102"/>
      <c r="D2102" s="10"/>
    </row>
    <row r="2103" spans="2:4" x14ac:dyDescent="0.2">
      <c r="B2103"/>
      <c r="C2103"/>
      <c r="D2103" s="10"/>
    </row>
    <row r="2104" spans="2:4" x14ac:dyDescent="0.2">
      <c r="B2104"/>
      <c r="C2104"/>
      <c r="D2104" s="10"/>
    </row>
    <row r="2105" spans="2:4" x14ac:dyDescent="0.2">
      <c r="B2105"/>
      <c r="C2105"/>
      <c r="D2105" s="10"/>
    </row>
    <row r="2106" spans="2:4" x14ac:dyDescent="0.2">
      <c r="B2106"/>
      <c r="C2106"/>
      <c r="D2106" s="10"/>
    </row>
    <row r="2107" spans="2:4" x14ac:dyDescent="0.2">
      <c r="B2107"/>
      <c r="C2107"/>
      <c r="D2107" s="10"/>
    </row>
    <row r="2108" spans="2:4" x14ac:dyDescent="0.2">
      <c r="B2108"/>
      <c r="C2108"/>
      <c r="D2108" s="10"/>
    </row>
    <row r="2109" spans="2:4" x14ac:dyDescent="0.2">
      <c r="B2109"/>
      <c r="C2109"/>
      <c r="D2109" s="10"/>
    </row>
    <row r="2110" spans="2:4" x14ac:dyDescent="0.2">
      <c r="B2110"/>
      <c r="C2110"/>
      <c r="D2110" s="10"/>
    </row>
    <row r="2111" spans="2:4" x14ac:dyDescent="0.2">
      <c r="B2111"/>
      <c r="C2111"/>
      <c r="D2111" s="10"/>
    </row>
    <row r="2112" spans="2:4" x14ac:dyDescent="0.2">
      <c r="B2112"/>
      <c r="C2112"/>
      <c r="D2112" s="10"/>
    </row>
    <row r="2113" spans="2:4" x14ac:dyDescent="0.2">
      <c r="B2113"/>
      <c r="C2113"/>
      <c r="D2113" s="10"/>
    </row>
    <row r="2114" spans="2:4" x14ac:dyDescent="0.2">
      <c r="B2114"/>
      <c r="C2114"/>
      <c r="D2114" s="10"/>
    </row>
    <row r="2115" spans="2:4" x14ac:dyDescent="0.2">
      <c r="B2115"/>
      <c r="C2115"/>
      <c r="D2115" s="10"/>
    </row>
    <row r="2116" spans="2:4" x14ac:dyDescent="0.2">
      <c r="B2116"/>
      <c r="C2116"/>
      <c r="D2116" s="10"/>
    </row>
    <row r="2117" spans="2:4" x14ac:dyDescent="0.2">
      <c r="B2117"/>
      <c r="C2117"/>
      <c r="D2117" s="10"/>
    </row>
    <row r="2118" spans="2:4" x14ac:dyDescent="0.2">
      <c r="B2118"/>
      <c r="C2118"/>
      <c r="D2118" s="10"/>
    </row>
    <row r="2119" spans="2:4" x14ac:dyDescent="0.2">
      <c r="B2119"/>
      <c r="C2119"/>
      <c r="D2119" s="10"/>
    </row>
    <row r="2120" spans="2:4" x14ac:dyDescent="0.2">
      <c r="B2120"/>
      <c r="C2120"/>
      <c r="D2120" s="10"/>
    </row>
    <row r="2121" spans="2:4" x14ac:dyDescent="0.2">
      <c r="B2121"/>
      <c r="C2121"/>
      <c r="D2121" s="10"/>
    </row>
    <row r="2122" spans="2:4" x14ac:dyDescent="0.2">
      <c r="B2122"/>
      <c r="C2122"/>
      <c r="D2122" s="10"/>
    </row>
    <row r="2123" spans="2:4" x14ac:dyDescent="0.2">
      <c r="B2123"/>
      <c r="C2123"/>
      <c r="D2123" s="10"/>
    </row>
    <row r="2124" spans="2:4" x14ac:dyDescent="0.2">
      <c r="B2124"/>
      <c r="C2124"/>
      <c r="D2124" s="10"/>
    </row>
    <row r="2125" spans="2:4" x14ac:dyDescent="0.2">
      <c r="B2125"/>
      <c r="C2125"/>
      <c r="D2125" s="10"/>
    </row>
    <row r="2126" spans="2:4" x14ac:dyDescent="0.2">
      <c r="B2126"/>
      <c r="C2126"/>
      <c r="D2126" s="10"/>
    </row>
    <row r="2127" spans="2:4" x14ac:dyDescent="0.2">
      <c r="B2127"/>
      <c r="C2127"/>
      <c r="D2127" s="10"/>
    </row>
    <row r="2128" spans="2:4" x14ac:dyDescent="0.2">
      <c r="B2128"/>
      <c r="C2128"/>
      <c r="D2128" s="10"/>
    </row>
    <row r="2129" spans="2:4" x14ac:dyDescent="0.2">
      <c r="B2129"/>
      <c r="C2129"/>
      <c r="D2129" s="10"/>
    </row>
    <row r="2130" spans="2:4" x14ac:dyDescent="0.2">
      <c r="B2130"/>
      <c r="C2130"/>
      <c r="D2130" s="10"/>
    </row>
    <row r="2131" spans="2:4" x14ac:dyDescent="0.2">
      <c r="B2131"/>
      <c r="C2131"/>
      <c r="D2131" s="10"/>
    </row>
    <row r="2132" spans="2:4" x14ac:dyDescent="0.2">
      <c r="B2132"/>
      <c r="C2132"/>
      <c r="D2132" s="10"/>
    </row>
    <row r="2133" spans="2:4" x14ac:dyDescent="0.2">
      <c r="B2133"/>
      <c r="C2133"/>
      <c r="D2133" s="10"/>
    </row>
    <row r="2134" spans="2:4" x14ac:dyDescent="0.2">
      <c r="B2134"/>
      <c r="C2134"/>
      <c r="D2134" s="10"/>
    </row>
    <row r="2135" spans="2:4" x14ac:dyDescent="0.2">
      <c r="B2135"/>
      <c r="C2135"/>
      <c r="D2135" s="10"/>
    </row>
    <row r="2136" spans="2:4" x14ac:dyDescent="0.2">
      <c r="B2136"/>
      <c r="C2136"/>
      <c r="D2136" s="10"/>
    </row>
    <row r="2137" spans="2:4" x14ac:dyDescent="0.2">
      <c r="B2137"/>
      <c r="C2137"/>
      <c r="D2137" s="10"/>
    </row>
    <row r="2138" spans="2:4" x14ac:dyDescent="0.2">
      <c r="B2138"/>
      <c r="C2138"/>
      <c r="D2138" s="10"/>
    </row>
    <row r="2139" spans="2:4" x14ac:dyDescent="0.2">
      <c r="B2139"/>
      <c r="C2139"/>
      <c r="D2139" s="10"/>
    </row>
    <row r="2140" spans="2:4" x14ac:dyDescent="0.2">
      <c r="B2140"/>
      <c r="C2140"/>
      <c r="D2140" s="10"/>
    </row>
    <row r="2141" spans="2:4" x14ac:dyDescent="0.2">
      <c r="B2141"/>
      <c r="C2141"/>
      <c r="D2141" s="10"/>
    </row>
    <row r="2142" spans="2:4" x14ac:dyDescent="0.2">
      <c r="B2142"/>
      <c r="C2142"/>
      <c r="D2142" s="10"/>
    </row>
    <row r="2143" spans="2:4" x14ac:dyDescent="0.2">
      <c r="B2143"/>
      <c r="C2143"/>
      <c r="D2143" s="10"/>
    </row>
    <row r="2144" spans="2:4" x14ac:dyDescent="0.2">
      <c r="B2144"/>
      <c r="C2144"/>
      <c r="D2144" s="10"/>
    </row>
    <row r="2145" spans="2:4" x14ac:dyDescent="0.2">
      <c r="B2145"/>
      <c r="C2145"/>
      <c r="D2145" s="10"/>
    </row>
    <row r="2146" spans="2:4" x14ac:dyDescent="0.2">
      <c r="B2146"/>
      <c r="C2146"/>
      <c r="D2146" s="10"/>
    </row>
    <row r="2147" spans="2:4" x14ac:dyDescent="0.2">
      <c r="B2147"/>
      <c r="C2147"/>
      <c r="D2147" s="10"/>
    </row>
    <row r="2148" spans="2:4" x14ac:dyDescent="0.2">
      <c r="B2148"/>
      <c r="C2148"/>
      <c r="D2148" s="10"/>
    </row>
    <row r="2149" spans="2:4" x14ac:dyDescent="0.2">
      <c r="B2149"/>
      <c r="C2149"/>
      <c r="D2149" s="10"/>
    </row>
    <row r="2150" spans="2:4" x14ac:dyDescent="0.2">
      <c r="B2150"/>
      <c r="C2150"/>
      <c r="D2150" s="10"/>
    </row>
    <row r="2151" spans="2:4" x14ac:dyDescent="0.2">
      <c r="B2151"/>
      <c r="C2151"/>
      <c r="D2151" s="10"/>
    </row>
    <row r="2152" spans="2:4" x14ac:dyDescent="0.2">
      <c r="B2152"/>
      <c r="C2152"/>
      <c r="D2152" s="10"/>
    </row>
    <row r="2153" spans="2:4" x14ac:dyDescent="0.2">
      <c r="B2153"/>
      <c r="C2153"/>
      <c r="D2153" s="10"/>
    </row>
    <row r="2154" spans="2:4" x14ac:dyDescent="0.2">
      <c r="B2154"/>
      <c r="C2154"/>
      <c r="D2154" s="10"/>
    </row>
    <row r="2155" spans="2:4" x14ac:dyDescent="0.2">
      <c r="B2155"/>
      <c r="C2155"/>
      <c r="D2155" s="10"/>
    </row>
    <row r="2156" spans="2:4" x14ac:dyDescent="0.2">
      <c r="B2156"/>
      <c r="C2156"/>
      <c r="D2156" s="10"/>
    </row>
    <row r="2157" spans="2:4" x14ac:dyDescent="0.2">
      <c r="B2157"/>
      <c r="C2157"/>
      <c r="D2157" s="10"/>
    </row>
    <row r="2158" spans="2:4" x14ac:dyDescent="0.2">
      <c r="B2158"/>
      <c r="C2158"/>
      <c r="D2158" s="10"/>
    </row>
    <row r="2159" spans="2:4" x14ac:dyDescent="0.2">
      <c r="B2159"/>
      <c r="C2159"/>
      <c r="D2159" s="10"/>
    </row>
    <row r="2160" spans="2:4" x14ac:dyDescent="0.2">
      <c r="B2160"/>
      <c r="C2160"/>
      <c r="D2160" s="10"/>
    </row>
    <row r="2161" spans="2:4" x14ac:dyDescent="0.2">
      <c r="B2161"/>
      <c r="C2161"/>
      <c r="D2161" s="10"/>
    </row>
    <row r="2162" spans="2:4" x14ac:dyDescent="0.2">
      <c r="B2162"/>
      <c r="C2162"/>
      <c r="D2162" s="10"/>
    </row>
    <row r="2163" spans="2:4" x14ac:dyDescent="0.2">
      <c r="B2163"/>
      <c r="C2163"/>
      <c r="D2163" s="10"/>
    </row>
    <row r="2164" spans="2:4" x14ac:dyDescent="0.2">
      <c r="B2164"/>
      <c r="C2164"/>
      <c r="D2164" s="10"/>
    </row>
    <row r="2165" spans="2:4" x14ac:dyDescent="0.2">
      <c r="B2165"/>
      <c r="C2165"/>
      <c r="D2165" s="10"/>
    </row>
    <row r="2166" spans="2:4" x14ac:dyDescent="0.2">
      <c r="B2166"/>
      <c r="C2166"/>
      <c r="D2166" s="10"/>
    </row>
    <row r="2167" spans="2:4" x14ac:dyDescent="0.2">
      <c r="B2167"/>
      <c r="C2167"/>
      <c r="D2167" s="10"/>
    </row>
    <row r="2168" spans="2:4" x14ac:dyDescent="0.2">
      <c r="B2168"/>
      <c r="C2168"/>
      <c r="D2168" s="10"/>
    </row>
    <row r="2169" spans="2:4" x14ac:dyDescent="0.2">
      <c r="B2169"/>
      <c r="C2169"/>
      <c r="D2169" s="10"/>
    </row>
    <row r="2170" spans="2:4" x14ac:dyDescent="0.2">
      <c r="B2170"/>
      <c r="C2170"/>
      <c r="D2170" s="10"/>
    </row>
    <row r="2171" spans="2:4" x14ac:dyDescent="0.2">
      <c r="B2171"/>
      <c r="C2171"/>
      <c r="D2171" s="10"/>
    </row>
    <row r="2172" spans="2:4" x14ac:dyDescent="0.2">
      <c r="B2172"/>
      <c r="C2172"/>
      <c r="D2172" s="10"/>
    </row>
    <row r="2173" spans="2:4" x14ac:dyDescent="0.2">
      <c r="B2173"/>
      <c r="C2173"/>
      <c r="D2173" s="10"/>
    </row>
    <row r="2174" spans="2:4" x14ac:dyDescent="0.2">
      <c r="B2174"/>
      <c r="C2174"/>
      <c r="D2174" s="10"/>
    </row>
    <row r="2175" spans="2:4" x14ac:dyDescent="0.2">
      <c r="B2175"/>
      <c r="C2175"/>
      <c r="D2175" s="10"/>
    </row>
    <row r="2176" spans="2:4" x14ac:dyDescent="0.2">
      <c r="B2176"/>
      <c r="C2176"/>
      <c r="D2176" s="10"/>
    </row>
    <row r="2177" spans="2:4" x14ac:dyDescent="0.2">
      <c r="B2177"/>
      <c r="C2177"/>
      <c r="D2177" s="10"/>
    </row>
    <row r="2178" spans="2:4" x14ac:dyDescent="0.2">
      <c r="B2178"/>
      <c r="C2178"/>
      <c r="D2178" s="10"/>
    </row>
    <row r="2179" spans="2:4" x14ac:dyDescent="0.2">
      <c r="B2179"/>
      <c r="C2179"/>
      <c r="D2179" s="10"/>
    </row>
    <row r="2180" spans="2:4" x14ac:dyDescent="0.2">
      <c r="B2180"/>
      <c r="C2180"/>
      <c r="D2180" s="10"/>
    </row>
    <row r="2181" spans="2:4" x14ac:dyDescent="0.2">
      <c r="B2181"/>
      <c r="C2181"/>
      <c r="D2181" s="10"/>
    </row>
    <row r="2182" spans="2:4" x14ac:dyDescent="0.2">
      <c r="B2182"/>
      <c r="C2182"/>
      <c r="D2182" s="10"/>
    </row>
    <row r="2183" spans="2:4" x14ac:dyDescent="0.2">
      <c r="B2183"/>
      <c r="C2183"/>
      <c r="D2183" s="10"/>
    </row>
    <row r="2184" spans="2:4" x14ac:dyDescent="0.2">
      <c r="B2184"/>
      <c r="C2184"/>
      <c r="D2184" s="10"/>
    </row>
    <row r="2185" spans="2:4" x14ac:dyDescent="0.2">
      <c r="B2185"/>
      <c r="C2185"/>
      <c r="D2185" s="10"/>
    </row>
    <row r="2186" spans="2:4" x14ac:dyDescent="0.2">
      <c r="B2186"/>
      <c r="C2186"/>
      <c r="D2186" s="10"/>
    </row>
    <row r="2187" spans="2:4" x14ac:dyDescent="0.2">
      <c r="B2187"/>
      <c r="C2187"/>
      <c r="D2187" s="10"/>
    </row>
    <row r="2188" spans="2:4" x14ac:dyDescent="0.2">
      <c r="B2188"/>
      <c r="C2188"/>
      <c r="D2188" s="10"/>
    </row>
    <row r="2189" spans="2:4" x14ac:dyDescent="0.2">
      <c r="B2189"/>
      <c r="C2189"/>
      <c r="D2189" s="10"/>
    </row>
    <row r="2190" spans="2:4" x14ac:dyDescent="0.2">
      <c r="B2190"/>
      <c r="C2190"/>
      <c r="D2190" s="10"/>
    </row>
    <row r="2191" spans="2:4" x14ac:dyDescent="0.2">
      <c r="B2191"/>
      <c r="C2191"/>
      <c r="D2191" s="10"/>
    </row>
    <row r="2192" spans="2:4" x14ac:dyDescent="0.2">
      <c r="B2192"/>
      <c r="C2192"/>
      <c r="D2192" s="10"/>
    </row>
    <row r="2193" spans="2:4" x14ac:dyDescent="0.2">
      <c r="B2193"/>
      <c r="C2193"/>
      <c r="D2193" s="10"/>
    </row>
    <row r="2194" spans="2:4" x14ac:dyDescent="0.2">
      <c r="B2194"/>
      <c r="C2194"/>
      <c r="D2194" s="10"/>
    </row>
    <row r="2195" spans="2:4" x14ac:dyDescent="0.2">
      <c r="B2195"/>
      <c r="C2195"/>
      <c r="D2195" s="10"/>
    </row>
    <row r="2196" spans="2:4" x14ac:dyDescent="0.2">
      <c r="B2196"/>
      <c r="C2196"/>
      <c r="D2196" s="10"/>
    </row>
    <row r="2197" spans="2:4" x14ac:dyDescent="0.2">
      <c r="B2197"/>
      <c r="C2197"/>
      <c r="D2197" s="10"/>
    </row>
    <row r="2198" spans="2:4" x14ac:dyDescent="0.2">
      <c r="B2198"/>
      <c r="C2198"/>
      <c r="D2198" s="10"/>
    </row>
    <row r="2199" spans="2:4" x14ac:dyDescent="0.2">
      <c r="B2199"/>
      <c r="C2199"/>
      <c r="D2199" s="10"/>
    </row>
    <row r="2200" spans="2:4" x14ac:dyDescent="0.2">
      <c r="B2200"/>
      <c r="C2200"/>
      <c r="D2200" s="10"/>
    </row>
    <row r="2201" spans="2:4" x14ac:dyDescent="0.2">
      <c r="B2201"/>
      <c r="C2201"/>
      <c r="D2201" s="10"/>
    </row>
    <row r="2202" spans="2:4" x14ac:dyDescent="0.2">
      <c r="B2202"/>
      <c r="C2202"/>
      <c r="D2202" s="10"/>
    </row>
    <row r="2203" spans="2:4" x14ac:dyDescent="0.2">
      <c r="B2203"/>
      <c r="C2203"/>
      <c r="D2203" s="10"/>
    </row>
    <row r="2204" spans="2:4" x14ac:dyDescent="0.2">
      <c r="B2204"/>
      <c r="C2204"/>
      <c r="D2204" s="10"/>
    </row>
    <row r="2205" spans="2:4" x14ac:dyDescent="0.2">
      <c r="B2205"/>
      <c r="C2205"/>
      <c r="D2205" s="10"/>
    </row>
    <row r="2206" spans="2:4" x14ac:dyDescent="0.2">
      <c r="B2206"/>
      <c r="C2206"/>
      <c r="D2206" s="10"/>
    </row>
    <row r="2207" spans="2:4" x14ac:dyDescent="0.2">
      <c r="B2207"/>
      <c r="C2207"/>
      <c r="D2207" s="10"/>
    </row>
    <row r="2208" spans="2:4" x14ac:dyDescent="0.2">
      <c r="B2208"/>
      <c r="C2208"/>
      <c r="D2208" s="10"/>
    </row>
    <row r="2209" spans="2:4" x14ac:dyDescent="0.2">
      <c r="B2209"/>
      <c r="C2209"/>
      <c r="D2209" s="10"/>
    </row>
    <row r="2210" spans="2:4" x14ac:dyDescent="0.2">
      <c r="B2210"/>
      <c r="C2210"/>
      <c r="D2210" s="10"/>
    </row>
    <row r="2211" spans="2:4" x14ac:dyDescent="0.2">
      <c r="B2211"/>
      <c r="C2211"/>
      <c r="D2211" s="10"/>
    </row>
    <row r="2212" spans="2:4" x14ac:dyDescent="0.2">
      <c r="B2212"/>
      <c r="C2212"/>
      <c r="D2212" s="10"/>
    </row>
    <row r="2213" spans="2:4" x14ac:dyDescent="0.2">
      <c r="B2213"/>
      <c r="C2213"/>
      <c r="D2213" s="10"/>
    </row>
    <row r="2214" spans="2:4" x14ac:dyDescent="0.2">
      <c r="B2214"/>
      <c r="C2214"/>
      <c r="D2214" s="10"/>
    </row>
    <row r="2215" spans="2:4" x14ac:dyDescent="0.2">
      <c r="B2215"/>
      <c r="C2215"/>
      <c r="D2215" s="10"/>
    </row>
    <row r="2216" spans="2:4" x14ac:dyDescent="0.2">
      <c r="B2216"/>
      <c r="C2216"/>
      <c r="D2216" s="10"/>
    </row>
    <row r="2217" spans="2:4" x14ac:dyDescent="0.2">
      <c r="B2217"/>
      <c r="C2217"/>
      <c r="D2217" s="10"/>
    </row>
    <row r="2218" spans="2:4" x14ac:dyDescent="0.2">
      <c r="B2218"/>
      <c r="C2218"/>
      <c r="D2218" s="10"/>
    </row>
    <row r="2219" spans="2:4" x14ac:dyDescent="0.2">
      <c r="B2219"/>
      <c r="C2219"/>
      <c r="D2219" s="10"/>
    </row>
    <row r="2220" spans="2:4" x14ac:dyDescent="0.2">
      <c r="B2220"/>
      <c r="C2220"/>
      <c r="D2220" s="10"/>
    </row>
    <row r="2221" spans="2:4" x14ac:dyDescent="0.2">
      <c r="B2221"/>
      <c r="C2221"/>
      <c r="D2221" s="10"/>
    </row>
    <row r="2222" spans="2:4" x14ac:dyDescent="0.2">
      <c r="B2222"/>
      <c r="C2222"/>
      <c r="D2222" s="10"/>
    </row>
    <row r="2223" spans="2:4" x14ac:dyDescent="0.2">
      <c r="B2223"/>
      <c r="C2223"/>
      <c r="D2223" s="10"/>
    </row>
    <row r="2224" spans="2:4" x14ac:dyDescent="0.2">
      <c r="B2224"/>
      <c r="C2224"/>
      <c r="D2224" s="10"/>
    </row>
    <row r="2225" spans="2:4" x14ac:dyDescent="0.2">
      <c r="B2225"/>
      <c r="C2225"/>
      <c r="D2225" s="10"/>
    </row>
    <row r="2226" spans="2:4" x14ac:dyDescent="0.2">
      <c r="B2226"/>
      <c r="C2226"/>
      <c r="D2226" s="10"/>
    </row>
    <row r="2227" spans="2:4" x14ac:dyDescent="0.2">
      <c r="B2227"/>
      <c r="C2227"/>
      <c r="D2227" s="10"/>
    </row>
    <row r="2228" spans="2:4" x14ac:dyDescent="0.2">
      <c r="B2228"/>
      <c r="C2228"/>
      <c r="D2228" s="10"/>
    </row>
    <row r="2229" spans="2:4" x14ac:dyDescent="0.2">
      <c r="B2229"/>
      <c r="C2229"/>
      <c r="D2229" s="10"/>
    </row>
    <row r="2230" spans="2:4" x14ac:dyDescent="0.2">
      <c r="B2230"/>
      <c r="C2230"/>
      <c r="D2230" s="10"/>
    </row>
    <row r="2231" spans="2:4" x14ac:dyDescent="0.2">
      <c r="B2231"/>
      <c r="C2231"/>
      <c r="D2231" s="10"/>
    </row>
    <row r="2232" spans="2:4" x14ac:dyDescent="0.2">
      <c r="B2232"/>
      <c r="C2232"/>
      <c r="D2232" s="10"/>
    </row>
    <row r="2233" spans="2:4" x14ac:dyDescent="0.2">
      <c r="B2233"/>
      <c r="C2233"/>
      <c r="D2233" s="10"/>
    </row>
    <row r="2234" spans="2:4" x14ac:dyDescent="0.2">
      <c r="B2234"/>
      <c r="C2234"/>
      <c r="D2234" s="10"/>
    </row>
    <row r="2235" spans="2:4" x14ac:dyDescent="0.2">
      <c r="B2235"/>
      <c r="C2235"/>
      <c r="D2235" s="10"/>
    </row>
    <row r="2236" spans="2:4" x14ac:dyDescent="0.2">
      <c r="B2236"/>
      <c r="C2236"/>
      <c r="D2236" s="10"/>
    </row>
    <row r="2237" spans="2:4" x14ac:dyDescent="0.2">
      <c r="B2237"/>
      <c r="C2237"/>
      <c r="D2237" s="10"/>
    </row>
    <row r="2238" spans="2:4" x14ac:dyDescent="0.2">
      <c r="B2238"/>
      <c r="C2238"/>
      <c r="D2238" s="10"/>
    </row>
    <row r="2239" spans="2:4" x14ac:dyDescent="0.2">
      <c r="B2239"/>
      <c r="C2239"/>
      <c r="D2239" s="10"/>
    </row>
    <row r="2240" spans="2:4" x14ac:dyDescent="0.2">
      <c r="B2240"/>
      <c r="C2240"/>
      <c r="D2240" s="10"/>
    </row>
    <row r="2241" spans="2:4" x14ac:dyDescent="0.2">
      <c r="B2241"/>
      <c r="C2241"/>
      <c r="D2241" s="10"/>
    </row>
    <row r="2242" spans="2:4" x14ac:dyDescent="0.2">
      <c r="B2242"/>
      <c r="C2242"/>
      <c r="D2242" s="10"/>
    </row>
    <row r="2243" spans="2:4" x14ac:dyDescent="0.2">
      <c r="B2243"/>
      <c r="C2243"/>
      <c r="D2243" s="10"/>
    </row>
    <row r="2244" spans="2:4" x14ac:dyDescent="0.2">
      <c r="B2244"/>
      <c r="C2244"/>
      <c r="D2244" s="10"/>
    </row>
    <row r="2245" spans="2:4" x14ac:dyDescent="0.2">
      <c r="B2245"/>
      <c r="C2245"/>
      <c r="D2245" s="10"/>
    </row>
    <row r="2246" spans="2:4" x14ac:dyDescent="0.2">
      <c r="B2246"/>
      <c r="C2246"/>
      <c r="D2246" s="10"/>
    </row>
    <row r="2247" spans="2:4" x14ac:dyDescent="0.2">
      <c r="B2247"/>
      <c r="C2247"/>
      <c r="D2247" s="10"/>
    </row>
    <row r="2248" spans="2:4" x14ac:dyDescent="0.2">
      <c r="B2248"/>
      <c r="C2248"/>
      <c r="D2248" s="10"/>
    </row>
    <row r="2249" spans="2:4" x14ac:dyDescent="0.2">
      <c r="B2249"/>
      <c r="C2249"/>
      <c r="D2249" s="10"/>
    </row>
    <row r="2250" spans="2:4" x14ac:dyDescent="0.2">
      <c r="B2250"/>
      <c r="C2250"/>
      <c r="D2250" s="10"/>
    </row>
    <row r="2251" spans="2:4" x14ac:dyDescent="0.2">
      <c r="B2251"/>
      <c r="C2251"/>
      <c r="D2251" s="10"/>
    </row>
    <row r="2252" spans="2:4" x14ac:dyDescent="0.2">
      <c r="B2252"/>
      <c r="C2252"/>
      <c r="D2252" s="10"/>
    </row>
    <row r="2253" spans="2:4" x14ac:dyDescent="0.2">
      <c r="B2253"/>
      <c r="C2253"/>
      <c r="D2253" s="10"/>
    </row>
    <row r="2254" spans="2:4" x14ac:dyDescent="0.2">
      <c r="B2254"/>
      <c r="C2254"/>
      <c r="D2254" s="10"/>
    </row>
    <row r="2255" spans="2:4" x14ac:dyDescent="0.2">
      <c r="B2255"/>
      <c r="C2255"/>
      <c r="D2255" s="10"/>
    </row>
    <row r="2256" spans="2:4" x14ac:dyDescent="0.2">
      <c r="B2256"/>
      <c r="C2256"/>
      <c r="D2256" s="10"/>
    </row>
    <row r="2257" spans="2:4" x14ac:dyDescent="0.2">
      <c r="B2257"/>
      <c r="C2257"/>
      <c r="D2257" s="10"/>
    </row>
    <row r="2258" spans="2:4" x14ac:dyDescent="0.2">
      <c r="B2258"/>
      <c r="C2258"/>
      <c r="D2258" s="10"/>
    </row>
    <row r="2259" spans="2:4" x14ac:dyDescent="0.2">
      <c r="B2259"/>
      <c r="C2259"/>
      <c r="D2259" s="10"/>
    </row>
    <row r="2260" spans="2:4" x14ac:dyDescent="0.2">
      <c r="B2260"/>
      <c r="C2260"/>
      <c r="D2260" s="10"/>
    </row>
    <row r="2261" spans="2:4" x14ac:dyDescent="0.2">
      <c r="B2261"/>
      <c r="C2261"/>
      <c r="D2261" s="10"/>
    </row>
    <row r="2262" spans="2:4" x14ac:dyDescent="0.2">
      <c r="B2262"/>
      <c r="C2262"/>
      <c r="D2262" s="10"/>
    </row>
    <row r="2263" spans="2:4" x14ac:dyDescent="0.2">
      <c r="B2263"/>
      <c r="C2263"/>
      <c r="D2263" s="10"/>
    </row>
    <row r="2264" spans="2:4" x14ac:dyDescent="0.2">
      <c r="B2264"/>
      <c r="C2264"/>
      <c r="D2264" s="10"/>
    </row>
    <row r="2265" spans="2:4" x14ac:dyDescent="0.2">
      <c r="B2265"/>
      <c r="C2265"/>
      <c r="D2265" s="10"/>
    </row>
    <row r="2266" spans="2:4" x14ac:dyDescent="0.2">
      <c r="B2266"/>
      <c r="C2266"/>
      <c r="D2266" s="10"/>
    </row>
    <row r="2267" spans="2:4" x14ac:dyDescent="0.2">
      <c r="B2267"/>
      <c r="C2267"/>
      <c r="D2267" s="10"/>
    </row>
    <row r="2268" spans="2:4" x14ac:dyDescent="0.2">
      <c r="B2268"/>
      <c r="C2268"/>
      <c r="D2268" s="10"/>
    </row>
    <row r="2269" spans="2:4" x14ac:dyDescent="0.2">
      <c r="B2269"/>
      <c r="C2269"/>
      <c r="D2269" s="10"/>
    </row>
    <row r="2270" spans="2:4" x14ac:dyDescent="0.2">
      <c r="B2270"/>
      <c r="C2270"/>
      <c r="D2270" s="10"/>
    </row>
    <row r="2271" spans="2:4" x14ac:dyDescent="0.2">
      <c r="B2271"/>
      <c r="C2271"/>
      <c r="D2271" s="10"/>
    </row>
    <row r="2272" spans="2:4" x14ac:dyDescent="0.2">
      <c r="B2272"/>
      <c r="C2272"/>
      <c r="D2272" s="10"/>
    </row>
    <row r="2273" spans="2:4" x14ac:dyDescent="0.2">
      <c r="B2273"/>
      <c r="C2273"/>
      <c r="D2273" s="10"/>
    </row>
    <row r="2274" spans="2:4" x14ac:dyDescent="0.2">
      <c r="B2274"/>
      <c r="C2274"/>
      <c r="D2274" s="10"/>
    </row>
    <row r="2275" spans="2:4" x14ac:dyDescent="0.2">
      <c r="B2275"/>
      <c r="C2275"/>
      <c r="D2275" s="10"/>
    </row>
    <row r="2276" spans="2:4" x14ac:dyDescent="0.2">
      <c r="B2276"/>
      <c r="C2276"/>
      <c r="D2276" s="10"/>
    </row>
    <row r="2277" spans="2:4" x14ac:dyDescent="0.2">
      <c r="B2277"/>
      <c r="C2277"/>
      <c r="D2277" s="10"/>
    </row>
    <row r="2278" spans="2:4" x14ac:dyDescent="0.2">
      <c r="B2278"/>
      <c r="C2278"/>
      <c r="D2278" s="10"/>
    </row>
    <row r="2279" spans="2:4" x14ac:dyDescent="0.2">
      <c r="B2279"/>
      <c r="C2279"/>
      <c r="D2279" s="10"/>
    </row>
    <row r="2280" spans="2:4" x14ac:dyDescent="0.2">
      <c r="B2280"/>
      <c r="C2280"/>
      <c r="D2280" s="10"/>
    </row>
    <row r="2281" spans="2:4" x14ac:dyDescent="0.2">
      <c r="B2281"/>
      <c r="C2281"/>
      <c r="D2281" s="10"/>
    </row>
    <row r="2282" spans="2:4" x14ac:dyDescent="0.2">
      <c r="B2282"/>
      <c r="C2282"/>
      <c r="D2282" s="10"/>
    </row>
    <row r="2283" spans="2:4" x14ac:dyDescent="0.2">
      <c r="B2283"/>
      <c r="C2283"/>
      <c r="D2283" s="10"/>
    </row>
    <row r="2284" spans="2:4" x14ac:dyDescent="0.2">
      <c r="B2284"/>
      <c r="C2284"/>
      <c r="D2284" s="10"/>
    </row>
    <row r="2285" spans="2:4" x14ac:dyDescent="0.2">
      <c r="B2285"/>
      <c r="C2285"/>
      <c r="D2285" s="10"/>
    </row>
    <row r="2286" spans="2:4" x14ac:dyDescent="0.2">
      <c r="B2286"/>
      <c r="C2286"/>
      <c r="D2286" s="10"/>
    </row>
    <row r="2287" spans="2:4" x14ac:dyDescent="0.2">
      <c r="B2287"/>
      <c r="C2287"/>
      <c r="D2287" s="10"/>
    </row>
    <row r="2288" spans="2:4" x14ac:dyDescent="0.2">
      <c r="B2288"/>
      <c r="C2288"/>
      <c r="D2288" s="10"/>
    </row>
    <row r="2289" spans="2:4" x14ac:dyDescent="0.2">
      <c r="B2289"/>
      <c r="C2289"/>
      <c r="D2289" s="10"/>
    </row>
    <row r="2290" spans="2:4" x14ac:dyDescent="0.2">
      <c r="B2290"/>
      <c r="C2290"/>
      <c r="D2290" s="10"/>
    </row>
    <row r="2291" spans="2:4" x14ac:dyDescent="0.2">
      <c r="B2291"/>
      <c r="C2291"/>
      <c r="D2291" s="10"/>
    </row>
    <row r="2292" spans="2:4" x14ac:dyDescent="0.2">
      <c r="B2292"/>
      <c r="C2292"/>
      <c r="D2292" s="10"/>
    </row>
    <row r="2293" spans="2:4" x14ac:dyDescent="0.2">
      <c r="B2293"/>
      <c r="C2293"/>
      <c r="D2293" s="10"/>
    </row>
    <row r="2294" spans="2:4" x14ac:dyDescent="0.2">
      <c r="B2294"/>
      <c r="C2294"/>
      <c r="D2294" s="10"/>
    </row>
    <row r="2295" spans="2:4" x14ac:dyDescent="0.2">
      <c r="B2295"/>
      <c r="C2295"/>
      <c r="D2295" s="10"/>
    </row>
    <row r="2296" spans="2:4" x14ac:dyDescent="0.2">
      <c r="B2296"/>
      <c r="C2296"/>
      <c r="D2296" s="10"/>
    </row>
    <row r="2297" spans="2:4" x14ac:dyDescent="0.2">
      <c r="B2297"/>
      <c r="C2297"/>
      <c r="D2297" s="10"/>
    </row>
    <row r="2298" spans="2:4" x14ac:dyDescent="0.2">
      <c r="B2298"/>
      <c r="C2298"/>
      <c r="D2298" s="10"/>
    </row>
    <row r="2299" spans="2:4" x14ac:dyDescent="0.2">
      <c r="B2299"/>
      <c r="C2299"/>
      <c r="D2299" s="10"/>
    </row>
    <row r="2300" spans="2:4" x14ac:dyDescent="0.2">
      <c r="B2300"/>
      <c r="C2300"/>
      <c r="D2300" s="10"/>
    </row>
    <row r="2301" spans="2:4" x14ac:dyDescent="0.2">
      <c r="B2301"/>
      <c r="C2301"/>
      <c r="D2301" s="10"/>
    </row>
    <row r="2302" spans="2:4" x14ac:dyDescent="0.2">
      <c r="B2302"/>
      <c r="C2302"/>
      <c r="D2302" s="10"/>
    </row>
    <row r="2303" spans="2:4" x14ac:dyDescent="0.2">
      <c r="B2303"/>
      <c r="C2303"/>
      <c r="D2303" s="10"/>
    </row>
    <row r="2304" spans="2:4" x14ac:dyDescent="0.2">
      <c r="B2304"/>
      <c r="C2304"/>
      <c r="D2304" s="10"/>
    </row>
    <row r="2305" spans="2:4" x14ac:dyDescent="0.2">
      <c r="B2305"/>
      <c r="C2305"/>
      <c r="D2305" s="10"/>
    </row>
    <row r="2306" spans="2:4" x14ac:dyDescent="0.2">
      <c r="B2306"/>
      <c r="C2306"/>
      <c r="D2306" s="10"/>
    </row>
    <row r="2307" spans="2:4" x14ac:dyDescent="0.2">
      <c r="B2307"/>
      <c r="C2307"/>
      <c r="D2307" s="10"/>
    </row>
    <row r="2308" spans="2:4" x14ac:dyDescent="0.2">
      <c r="B2308"/>
      <c r="C2308"/>
      <c r="D2308" s="10"/>
    </row>
    <row r="2309" spans="2:4" x14ac:dyDescent="0.2">
      <c r="B2309"/>
      <c r="C2309"/>
      <c r="D2309" s="10"/>
    </row>
    <row r="2310" spans="2:4" x14ac:dyDescent="0.2">
      <c r="B2310"/>
      <c r="C2310"/>
      <c r="D2310" s="10"/>
    </row>
    <row r="2311" spans="2:4" x14ac:dyDescent="0.2">
      <c r="B2311"/>
      <c r="C2311"/>
      <c r="D2311" s="10"/>
    </row>
    <row r="2312" spans="2:4" x14ac:dyDescent="0.2">
      <c r="B2312"/>
      <c r="C2312"/>
      <c r="D2312" s="10"/>
    </row>
    <row r="2313" spans="2:4" x14ac:dyDescent="0.2">
      <c r="B2313"/>
      <c r="C2313"/>
      <c r="D2313" s="10"/>
    </row>
    <row r="2314" spans="2:4" x14ac:dyDescent="0.2">
      <c r="B2314"/>
      <c r="C2314"/>
      <c r="D2314" s="10"/>
    </row>
    <row r="2315" spans="2:4" x14ac:dyDescent="0.2">
      <c r="B2315"/>
      <c r="C2315"/>
      <c r="D2315" s="10"/>
    </row>
    <row r="2316" spans="2:4" x14ac:dyDescent="0.2">
      <c r="B2316"/>
      <c r="C2316"/>
      <c r="D2316" s="10"/>
    </row>
    <row r="2317" spans="2:4" x14ac:dyDescent="0.2">
      <c r="B2317"/>
      <c r="C2317"/>
      <c r="D2317" s="10"/>
    </row>
    <row r="2318" spans="2:4" x14ac:dyDescent="0.2">
      <c r="B2318"/>
      <c r="C2318"/>
      <c r="D2318" s="10"/>
    </row>
    <row r="2319" spans="2:4" x14ac:dyDescent="0.2">
      <c r="B2319"/>
      <c r="C2319"/>
      <c r="D2319" s="10"/>
    </row>
    <row r="2320" spans="2:4" x14ac:dyDescent="0.2">
      <c r="B2320"/>
      <c r="C2320"/>
      <c r="D2320" s="10"/>
    </row>
    <row r="2321" spans="2:4" x14ac:dyDescent="0.2">
      <c r="B2321"/>
      <c r="C2321"/>
      <c r="D2321" s="10"/>
    </row>
    <row r="2322" spans="2:4" x14ac:dyDescent="0.2">
      <c r="B2322"/>
      <c r="C2322"/>
      <c r="D2322" s="10"/>
    </row>
    <row r="2323" spans="2:4" x14ac:dyDescent="0.2">
      <c r="B2323"/>
      <c r="C2323"/>
      <c r="D2323" s="10"/>
    </row>
    <row r="2324" spans="2:4" x14ac:dyDescent="0.2">
      <c r="B2324"/>
      <c r="C2324"/>
      <c r="D2324" s="10"/>
    </row>
    <row r="2325" spans="2:4" x14ac:dyDescent="0.2">
      <c r="B2325"/>
      <c r="C2325"/>
      <c r="D2325" s="10"/>
    </row>
    <row r="2326" spans="2:4" x14ac:dyDescent="0.2">
      <c r="B2326"/>
      <c r="C2326"/>
      <c r="D2326" s="10"/>
    </row>
    <row r="2327" spans="2:4" x14ac:dyDescent="0.2">
      <c r="B2327"/>
      <c r="C2327"/>
      <c r="D2327" s="10"/>
    </row>
    <row r="2328" spans="2:4" x14ac:dyDescent="0.2">
      <c r="B2328"/>
      <c r="C2328"/>
      <c r="D2328" s="10"/>
    </row>
    <row r="2329" spans="2:4" x14ac:dyDescent="0.2">
      <c r="B2329"/>
      <c r="C2329"/>
      <c r="D2329" s="10"/>
    </row>
    <row r="2330" spans="2:4" x14ac:dyDescent="0.2">
      <c r="B2330"/>
      <c r="C2330"/>
      <c r="D2330" s="10"/>
    </row>
    <row r="2331" spans="2:4" x14ac:dyDescent="0.2">
      <c r="B2331"/>
      <c r="C2331"/>
      <c r="D2331" s="10"/>
    </row>
    <row r="2332" spans="2:4" x14ac:dyDescent="0.2">
      <c r="B2332"/>
      <c r="C2332"/>
      <c r="D2332" s="10"/>
    </row>
    <row r="2333" spans="2:4" x14ac:dyDescent="0.2">
      <c r="B2333"/>
      <c r="C2333"/>
      <c r="D2333" s="10"/>
    </row>
    <row r="2334" spans="2:4" x14ac:dyDescent="0.2">
      <c r="B2334"/>
      <c r="C2334"/>
      <c r="D2334" s="10"/>
    </row>
    <row r="2335" spans="2:4" x14ac:dyDescent="0.2">
      <c r="B2335"/>
      <c r="C2335"/>
      <c r="D2335" s="10"/>
    </row>
    <row r="2336" spans="2:4" x14ac:dyDescent="0.2">
      <c r="B2336"/>
      <c r="C2336"/>
      <c r="D2336" s="10"/>
    </row>
    <row r="2337" spans="2:4" x14ac:dyDescent="0.2">
      <c r="B2337"/>
      <c r="C2337"/>
      <c r="D2337" s="10"/>
    </row>
    <row r="2338" spans="2:4" x14ac:dyDescent="0.2">
      <c r="B2338"/>
      <c r="C2338"/>
      <c r="D2338" s="10"/>
    </row>
    <row r="2339" spans="2:4" x14ac:dyDescent="0.2">
      <c r="B2339"/>
      <c r="C2339"/>
      <c r="D2339" s="10"/>
    </row>
    <row r="2340" spans="2:4" x14ac:dyDescent="0.2">
      <c r="B2340"/>
      <c r="C2340"/>
      <c r="D2340" s="10"/>
    </row>
    <row r="2341" spans="2:4" x14ac:dyDescent="0.2">
      <c r="B2341"/>
      <c r="C2341"/>
      <c r="D2341" s="10"/>
    </row>
    <row r="2342" spans="2:4" x14ac:dyDescent="0.2">
      <c r="B2342"/>
      <c r="C2342"/>
      <c r="D2342" s="10"/>
    </row>
    <row r="2343" spans="2:4" x14ac:dyDescent="0.2">
      <c r="B2343"/>
      <c r="C2343"/>
      <c r="D2343" s="10"/>
    </row>
    <row r="2344" spans="2:4" x14ac:dyDescent="0.2">
      <c r="B2344"/>
      <c r="C2344"/>
      <c r="D2344" s="10"/>
    </row>
    <row r="2345" spans="2:4" x14ac:dyDescent="0.2">
      <c r="B2345"/>
      <c r="C2345"/>
      <c r="D2345" s="10"/>
    </row>
    <row r="2346" spans="2:4" x14ac:dyDescent="0.2">
      <c r="B2346"/>
      <c r="C2346"/>
      <c r="D2346" s="10"/>
    </row>
    <row r="2347" spans="2:4" x14ac:dyDescent="0.2">
      <c r="B2347"/>
      <c r="C2347"/>
      <c r="D2347" s="10"/>
    </row>
    <row r="2348" spans="2:4" x14ac:dyDescent="0.2">
      <c r="B2348"/>
      <c r="C2348"/>
      <c r="D2348" s="10"/>
    </row>
    <row r="2349" spans="2:4" x14ac:dyDescent="0.2">
      <c r="B2349"/>
      <c r="C2349"/>
      <c r="D2349" s="10"/>
    </row>
    <row r="2350" spans="2:4" x14ac:dyDescent="0.2">
      <c r="B2350"/>
      <c r="C2350"/>
      <c r="D2350" s="10"/>
    </row>
    <row r="2351" spans="2:4" x14ac:dyDescent="0.2">
      <c r="B2351"/>
      <c r="C2351"/>
      <c r="D2351" s="10"/>
    </row>
    <row r="2352" spans="2:4" x14ac:dyDescent="0.2">
      <c r="B2352"/>
      <c r="C2352"/>
      <c r="D2352" s="10"/>
    </row>
    <row r="2353" spans="2:4" x14ac:dyDescent="0.2">
      <c r="B2353"/>
      <c r="C2353"/>
      <c r="D2353" s="10"/>
    </row>
    <row r="2354" spans="2:4" x14ac:dyDescent="0.2">
      <c r="B2354"/>
      <c r="C2354"/>
      <c r="D2354" s="10"/>
    </row>
    <row r="2355" spans="2:4" x14ac:dyDescent="0.2">
      <c r="B2355"/>
      <c r="C2355"/>
      <c r="D2355" s="10"/>
    </row>
    <row r="2356" spans="2:4" x14ac:dyDescent="0.2">
      <c r="B2356"/>
      <c r="C2356"/>
      <c r="D2356" s="10"/>
    </row>
    <row r="2357" spans="2:4" x14ac:dyDescent="0.2">
      <c r="B2357"/>
      <c r="C2357"/>
      <c r="D2357" s="10"/>
    </row>
    <row r="2358" spans="2:4" x14ac:dyDescent="0.2">
      <c r="B2358"/>
      <c r="C2358"/>
      <c r="D2358" s="10"/>
    </row>
    <row r="2359" spans="2:4" x14ac:dyDescent="0.2">
      <c r="B2359"/>
      <c r="C2359"/>
      <c r="D2359" s="10"/>
    </row>
    <row r="2360" spans="2:4" x14ac:dyDescent="0.2">
      <c r="B2360"/>
      <c r="C2360"/>
      <c r="D2360" s="10"/>
    </row>
    <row r="2361" spans="2:4" x14ac:dyDescent="0.2">
      <c r="B2361"/>
      <c r="C2361"/>
      <c r="D2361" s="10"/>
    </row>
    <row r="2362" spans="2:4" x14ac:dyDescent="0.2">
      <c r="B2362"/>
      <c r="C2362"/>
      <c r="D2362" s="10"/>
    </row>
    <row r="2363" spans="2:4" x14ac:dyDescent="0.2">
      <c r="B2363"/>
      <c r="C2363"/>
      <c r="D2363" s="10"/>
    </row>
    <row r="2364" spans="2:4" x14ac:dyDescent="0.2">
      <c r="B2364"/>
      <c r="C2364"/>
      <c r="D2364" s="10"/>
    </row>
    <row r="2365" spans="2:4" x14ac:dyDescent="0.2">
      <c r="B2365"/>
      <c r="C2365"/>
      <c r="D2365" s="10"/>
    </row>
    <row r="2366" spans="2:4" x14ac:dyDescent="0.2">
      <c r="B2366"/>
      <c r="C2366"/>
      <c r="D2366" s="10"/>
    </row>
    <row r="2367" spans="2:4" x14ac:dyDescent="0.2">
      <c r="B2367"/>
      <c r="C2367"/>
      <c r="D2367" s="10"/>
    </row>
    <row r="2368" spans="2:4" x14ac:dyDescent="0.2">
      <c r="B2368"/>
      <c r="C2368"/>
      <c r="D2368" s="10"/>
    </row>
    <row r="2369" spans="2:4" x14ac:dyDescent="0.2">
      <c r="B2369"/>
      <c r="C2369"/>
      <c r="D2369" s="10"/>
    </row>
    <row r="2370" spans="2:4" x14ac:dyDescent="0.2">
      <c r="B2370"/>
      <c r="C2370"/>
      <c r="D2370" s="10"/>
    </row>
    <row r="2371" spans="2:4" x14ac:dyDescent="0.2">
      <c r="B2371"/>
      <c r="C2371"/>
      <c r="D2371" s="10"/>
    </row>
    <row r="2372" spans="2:4" x14ac:dyDescent="0.2">
      <c r="B2372"/>
      <c r="C2372"/>
      <c r="D2372" s="10"/>
    </row>
    <row r="2373" spans="2:4" x14ac:dyDescent="0.2">
      <c r="B2373"/>
      <c r="C2373"/>
      <c r="D2373" s="10"/>
    </row>
    <row r="2374" spans="2:4" x14ac:dyDescent="0.2">
      <c r="B2374"/>
      <c r="C2374"/>
      <c r="D2374" s="10"/>
    </row>
    <row r="2375" spans="2:4" x14ac:dyDescent="0.2">
      <c r="B2375"/>
      <c r="C2375"/>
      <c r="D2375" s="10"/>
    </row>
    <row r="2376" spans="2:4" x14ac:dyDescent="0.2">
      <c r="B2376"/>
      <c r="C2376"/>
      <c r="D2376" s="10"/>
    </row>
    <row r="2377" spans="2:4" x14ac:dyDescent="0.2">
      <c r="B2377"/>
      <c r="C2377"/>
      <c r="D2377" s="10"/>
    </row>
    <row r="2378" spans="2:4" x14ac:dyDescent="0.2">
      <c r="B2378"/>
      <c r="C2378"/>
      <c r="D2378" s="10"/>
    </row>
    <row r="2379" spans="2:4" x14ac:dyDescent="0.2">
      <c r="B2379"/>
      <c r="C2379"/>
      <c r="D2379" s="10"/>
    </row>
    <row r="2380" spans="2:4" x14ac:dyDescent="0.2">
      <c r="B2380"/>
      <c r="C2380"/>
      <c r="D2380" s="10"/>
    </row>
    <row r="2381" spans="2:4" x14ac:dyDescent="0.2">
      <c r="B2381"/>
      <c r="C2381"/>
      <c r="D2381" s="10"/>
    </row>
    <row r="2382" spans="2:4" x14ac:dyDescent="0.2">
      <c r="B2382"/>
      <c r="C2382"/>
      <c r="D2382" s="10"/>
    </row>
    <row r="2383" spans="2:4" x14ac:dyDescent="0.2">
      <c r="B2383"/>
      <c r="C2383"/>
      <c r="D2383" s="10"/>
    </row>
    <row r="2384" spans="2:4" x14ac:dyDescent="0.2">
      <c r="B2384"/>
      <c r="C2384"/>
      <c r="D2384" s="10"/>
    </row>
    <row r="2385" spans="2:4" x14ac:dyDescent="0.2">
      <c r="B2385"/>
      <c r="C2385"/>
      <c r="D2385" s="10"/>
    </row>
    <row r="2386" spans="2:4" x14ac:dyDescent="0.2">
      <c r="B2386"/>
      <c r="C2386"/>
      <c r="D2386" s="10"/>
    </row>
    <row r="2387" spans="2:4" x14ac:dyDescent="0.2">
      <c r="B2387"/>
      <c r="C2387"/>
      <c r="D2387" s="10"/>
    </row>
    <row r="2388" spans="2:4" x14ac:dyDescent="0.2">
      <c r="B2388"/>
      <c r="C2388"/>
      <c r="D2388" s="10"/>
    </row>
    <row r="2389" spans="2:4" x14ac:dyDescent="0.2">
      <c r="B2389"/>
      <c r="C2389"/>
      <c r="D2389" s="10"/>
    </row>
    <row r="2390" spans="2:4" x14ac:dyDescent="0.2">
      <c r="B2390"/>
      <c r="C2390"/>
      <c r="D2390" s="10"/>
    </row>
    <row r="2391" spans="2:4" x14ac:dyDescent="0.2">
      <c r="B2391"/>
      <c r="C2391"/>
      <c r="D2391" s="10"/>
    </row>
    <row r="2392" spans="2:4" x14ac:dyDescent="0.2">
      <c r="B2392"/>
      <c r="C2392"/>
      <c r="D2392" s="10"/>
    </row>
    <row r="2393" spans="2:4" x14ac:dyDescent="0.2">
      <c r="B2393"/>
      <c r="C2393"/>
      <c r="D2393" s="10"/>
    </row>
    <row r="2394" spans="2:4" x14ac:dyDescent="0.2">
      <c r="B2394"/>
      <c r="C2394"/>
      <c r="D2394" s="10"/>
    </row>
    <row r="2395" spans="2:4" x14ac:dyDescent="0.2">
      <c r="B2395"/>
      <c r="C2395"/>
      <c r="D2395" s="10"/>
    </row>
    <row r="2396" spans="2:4" x14ac:dyDescent="0.2">
      <c r="B2396"/>
      <c r="C2396"/>
      <c r="D2396" s="10"/>
    </row>
    <row r="2397" spans="2:4" x14ac:dyDescent="0.2">
      <c r="B2397"/>
      <c r="C2397"/>
      <c r="D2397" s="10"/>
    </row>
    <row r="2398" spans="2:4" x14ac:dyDescent="0.2">
      <c r="B2398"/>
      <c r="C2398"/>
      <c r="D2398" s="10"/>
    </row>
    <row r="2399" spans="2:4" x14ac:dyDescent="0.2">
      <c r="B2399"/>
      <c r="C2399"/>
      <c r="D2399" s="10"/>
    </row>
    <row r="2400" spans="2:4" x14ac:dyDescent="0.2">
      <c r="B2400"/>
      <c r="C2400"/>
      <c r="D2400" s="10"/>
    </row>
    <row r="2401" spans="2:4" x14ac:dyDescent="0.2">
      <c r="B2401"/>
      <c r="C2401"/>
      <c r="D2401" s="10"/>
    </row>
    <row r="2402" spans="2:4" x14ac:dyDescent="0.2">
      <c r="B2402"/>
      <c r="C2402"/>
      <c r="D2402" s="10"/>
    </row>
    <row r="2403" spans="2:4" x14ac:dyDescent="0.2">
      <c r="B2403"/>
      <c r="C2403"/>
      <c r="D2403" s="10"/>
    </row>
    <row r="2404" spans="2:4" x14ac:dyDescent="0.2">
      <c r="B2404"/>
      <c r="C2404"/>
      <c r="D2404" s="10"/>
    </row>
    <row r="2405" spans="2:4" x14ac:dyDescent="0.2">
      <c r="B2405"/>
      <c r="C2405"/>
      <c r="D2405" s="10"/>
    </row>
    <row r="2406" spans="2:4" x14ac:dyDescent="0.2">
      <c r="B2406"/>
      <c r="C2406"/>
      <c r="D2406" s="10"/>
    </row>
    <row r="2407" spans="2:4" x14ac:dyDescent="0.2">
      <c r="B2407"/>
      <c r="C2407"/>
      <c r="D2407" s="10"/>
    </row>
    <row r="2408" spans="2:4" x14ac:dyDescent="0.2">
      <c r="B2408"/>
      <c r="C2408"/>
      <c r="D2408" s="10"/>
    </row>
    <row r="2409" spans="2:4" x14ac:dyDescent="0.2">
      <c r="B2409"/>
      <c r="C2409"/>
      <c r="D2409" s="10"/>
    </row>
    <row r="2410" spans="2:4" x14ac:dyDescent="0.2">
      <c r="B2410"/>
      <c r="C2410"/>
      <c r="D2410" s="10"/>
    </row>
    <row r="2411" spans="2:4" x14ac:dyDescent="0.2">
      <c r="B2411"/>
      <c r="C2411"/>
      <c r="D2411" s="10"/>
    </row>
    <row r="2412" spans="2:4" x14ac:dyDescent="0.2">
      <c r="B2412"/>
      <c r="C2412"/>
      <c r="D2412" s="10"/>
    </row>
    <row r="2413" spans="2:4" x14ac:dyDescent="0.2">
      <c r="B2413"/>
      <c r="C2413"/>
      <c r="D2413" s="10"/>
    </row>
    <row r="2414" spans="2:4" x14ac:dyDescent="0.2">
      <c r="B2414"/>
      <c r="C2414"/>
      <c r="D2414" s="10"/>
    </row>
    <row r="2415" spans="2:4" x14ac:dyDescent="0.2">
      <c r="B2415"/>
      <c r="C2415"/>
      <c r="D2415" s="10"/>
    </row>
    <row r="2416" spans="2:4" x14ac:dyDescent="0.2">
      <c r="B2416"/>
      <c r="C2416"/>
      <c r="D2416" s="10"/>
    </row>
    <row r="2417" spans="2:4" x14ac:dyDescent="0.2">
      <c r="B2417"/>
      <c r="C2417"/>
      <c r="D2417" s="10"/>
    </row>
    <row r="2418" spans="2:4" x14ac:dyDescent="0.2">
      <c r="B2418"/>
      <c r="C2418"/>
      <c r="D2418" s="10"/>
    </row>
    <row r="2419" spans="2:4" x14ac:dyDescent="0.2">
      <c r="B2419"/>
      <c r="C2419"/>
      <c r="D2419" s="10"/>
    </row>
    <row r="2420" spans="2:4" x14ac:dyDescent="0.2">
      <c r="B2420"/>
      <c r="C2420"/>
      <c r="D2420" s="10"/>
    </row>
    <row r="2421" spans="2:4" x14ac:dyDescent="0.2">
      <c r="B2421"/>
      <c r="C2421"/>
      <c r="D2421" s="10"/>
    </row>
    <row r="2422" spans="2:4" x14ac:dyDescent="0.2">
      <c r="B2422"/>
      <c r="C2422"/>
      <c r="D2422" s="10"/>
    </row>
    <row r="2423" spans="2:4" x14ac:dyDescent="0.2">
      <c r="B2423"/>
      <c r="C2423"/>
      <c r="D2423" s="10"/>
    </row>
    <row r="2424" spans="2:4" x14ac:dyDescent="0.2">
      <c r="B2424"/>
      <c r="C2424"/>
      <c r="D2424" s="10"/>
    </row>
    <row r="2425" spans="2:4" x14ac:dyDescent="0.2">
      <c r="B2425"/>
      <c r="C2425"/>
      <c r="D2425" s="10"/>
    </row>
    <row r="2426" spans="2:4" x14ac:dyDescent="0.2">
      <c r="B2426"/>
      <c r="C2426"/>
      <c r="D2426" s="10"/>
    </row>
    <row r="2427" spans="2:4" x14ac:dyDescent="0.2">
      <c r="B2427"/>
      <c r="C2427"/>
      <c r="D2427" s="10"/>
    </row>
    <row r="2428" spans="2:4" x14ac:dyDescent="0.2">
      <c r="B2428"/>
      <c r="C2428"/>
      <c r="D2428" s="10"/>
    </row>
    <row r="2429" spans="2:4" x14ac:dyDescent="0.2">
      <c r="B2429"/>
      <c r="C2429"/>
      <c r="D2429" s="10"/>
    </row>
    <row r="2430" spans="2:4" x14ac:dyDescent="0.2">
      <c r="B2430"/>
      <c r="C2430"/>
      <c r="D2430" s="10"/>
    </row>
    <row r="2431" spans="2:4" x14ac:dyDescent="0.2">
      <c r="B2431"/>
      <c r="C2431"/>
      <c r="D2431" s="10"/>
    </row>
    <row r="2432" spans="2:4" x14ac:dyDescent="0.2">
      <c r="B2432"/>
      <c r="C2432"/>
      <c r="D2432" s="10"/>
    </row>
    <row r="2433" spans="2:4" x14ac:dyDescent="0.2">
      <c r="B2433"/>
      <c r="C2433"/>
      <c r="D2433" s="10"/>
    </row>
    <row r="2434" spans="2:4" x14ac:dyDescent="0.2">
      <c r="B2434"/>
      <c r="C2434"/>
      <c r="D2434" s="10"/>
    </row>
    <row r="2435" spans="2:4" x14ac:dyDescent="0.2">
      <c r="B2435"/>
      <c r="C2435"/>
      <c r="D2435" s="10"/>
    </row>
    <row r="2436" spans="2:4" x14ac:dyDescent="0.2">
      <c r="B2436"/>
      <c r="C2436"/>
      <c r="D2436" s="10"/>
    </row>
    <row r="2437" spans="2:4" x14ac:dyDescent="0.2">
      <c r="B2437"/>
      <c r="C2437"/>
      <c r="D2437" s="10"/>
    </row>
    <row r="2438" spans="2:4" x14ac:dyDescent="0.2">
      <c r="B2438"/>
      <c r="C2438"/>
      <c r="D2438" s="10"/>
    </row>
    <row r="2439" spans="2:4" x14ac:dyDescent="0.2">
      <c r="B2439"/>
      <c r="C2439"/>
      <c r="D2439" s="10"/>
    </row>
    <row r="2440" spans="2:4" x14ac:dyDescent="0.2">
      <c r="B2440"/>
      <c r="C2440"/>
      <c r="D2440" s="10"/>
    </row>
    <row r="2441" spans="2:4" x14ac:dyDescent="0.2">
      <c r="B2441"/>
      <c r="C2441"/>
      <c r="D2441" s="10"/>
    </row>
    <row r="2442" spans="2:4" x14ac:dyDescent="0.2">
      <c r="B2442"/>
      <c r="C2442"/>
      <c r="D2442" s="10"/>
    </row>
    <row r="2443" spans="2:4" x14ac:dyDescent="0.2">
      <c r="B2443"/>
      <c r="C2443"/>
      <c r="D2443" s="10"/>
    </row>
    <row r="2444" spans="2:4" x14ac:dyDescent="0.2">
      <c r="B2444"/>
      <c r="C2444"/>
      <c r="D2444" s="10"/>
    </row>
    <row r="2445" spans="2:4" x14ac:dyDescent="0.2">
      <c r="B2445"/>
      <c r="C2445"/>
      <c r="D2445" s="10"/>
    </row>
    <row r="2446" spans="2:4" x14ac:dyDescent="0.2">
      <c r="B2446"/>
      <c r="C2446"/>
      <c r="D2446" s="10"/>
    </row>
    <row r="2447" spans="2:4" x14ac:dyDescent="0.2">
      <c r="B2447"/>
      <c r="C2447"/>
      <c r="D2447" s="10"/>
    </row>
    <row r="2448" spans="2:4" x14ac:dyDescent="0.2">
      <c r="B2448"/>
      <c r="C2448"/>
      <c r="D2448" s="10"/>
    </row>
    <row r="2449" spans="2:4" x14ac:dyDescent="0.2">
      <c r="B2449"/>
      <c r="C2449"/>
      <c r="D2449" s="10"/>
    </row>
    <row r="2450" spans="2:4" x14ac:dyDescent="0.2">
      <c r="B2450"/>
      <c r="C2450"/>
      <c r="D2450" s="10"/>
    </row>
    <row r="2451" spans="2:4" x14ac:dyDescent="0.2">
      <c r="B2451"/>
      <c r="C2451"/>
      <c r="D2451" s="10"/>
    </row>
    <row r="2452" spans="2:4" x14ac:dyDescent="0.2">
      <c r="B2452"/>
      <c r="C2452"/>
      <c r="D2452" s="10"/>
    </row>
    <row r="2453" spans="2:4" x14ac:dyDescent="0.2">
      <c r="B2453"/>
      <c r="C2453"/>
      <c r="D2453" s="10"/>
    </row>
    <row r="2454" spans="2:4" x14ac:dyDescent="0.2">
      <c r="B2454"/>
      <c r="C2454"/>
      <c r="D2454" s="10"/>
    </row>
    <row r="2455" spans="2:4" x14ac:dyDescent="0.2">
      <c r="B2455"/>
      <c r="C2455"/>
      <c r="D2455" s="10"/>
    </row>
    <row r="2456" spans="2:4" x14ac:dyDescent="0.2">
      <c r="B2456"/>
      <c r="C2456"/>
      <c r="D2456" s="10"/>
    </row>
    <row r="2457" spans="2:4" x14ac:dyDescent="0.2">
      <c r="B2457"/>
      <c r="C2457"/>
      <c r="D2457" s="10"/>
    </row>
    <row r="2458" spans="2:4" x14ac:dyDescent="0.2">
      <c r="B2458"/>
      <c r="C2458"/>
      <c r="D2458" s="10"/>
    </row>
    <row r="2459" spans="2:4" x14ac:dyDescent="0.2">
      <c r="B2459"/>
      <c r="C2459"/>
      <c r="D2459" s="10"/>
    </row>
    <row r="2460" spans="2:4" x14ac:dyDescent="0.2">
      <c r="B2460"/>
      <c r="C2460"/>
      <c r="D2460" s="10"/>
    </row>
    <row r="2461" spans="2:4" x14ac:dyDescent="0.2">
      <c r="B2461"/>
      <c r="C2461"/>
      <c r="D2461" s="10"/>
    </row>
    <row r="2462" spans="2:4" x14ac:dyDescent="0.2">
      <c r="B2462"/>
      <c r="C2462"/>
      <c r="D2462" s="10"/>
    </row>
    <row r="2463" spans="2:4" x14ac:dyDescent="0.2">
      <c r="B2463"/>
      <c r="C2463"/>
      <c r="D2463" s="10"/>
    </row>
    <row r="2464" spans="2:4" x14ac:dyDescent="0.2">
      <c r="B2464"/>
      <c r="C2464"/>
      <c r="D2464" s="10"/>
    </row>
    <row r="2465" spans="2:4" x14ac:dyDescent="0.2">
      <c r="B2465"/>
      <c r="C2465"/>
      <c r="D2465" s="10"/>
    </row>
    <row r="2466" spans="2:4" x14ac:dyDescent="0.2">
      <c r="B2466"/>
      <c r="C2466"/>
      <c r="D2466" s="10"/>
    </row>
    <row r="2467" spans="2:4" x14ac:dyDescent="0.2">
      <c r="B2467"/>
      <c r="C2467"/>
      <c r="D2467" s="10"/>
    </row>
    <row r="2468" spans="2:4" x14ac:dyDescent="0.2">
      <c r="B2468"/>
      <c r="C2468"/>
      <c r="D2468" s="10"/>
    </row>
    <row r="2469" spans="2:4" x14ac:dyDescent="0.2">
      <c r="B2469"/>
      <c r="C2469"/>
      <c r="D2469" s="10"/>
    </row>
    <row r="2470" spans="2:4" x14ac:dyDescent="0.2">
      <c r="B2470"/>
      <c r="C2470"/>
      <c r="D2470" s="10"/>
    </row>
    <row r="2471" spans="2:4" x14ac:dyDescent="0.2">
      <c r="B2471"/>
      <c r="C2471"/>
      <c r="D2471" s="10"/>
    </row>
    <row r="2472" spans="2:4" x14ac:dyDescent="0.2">
      <c r="B2472"/>
      <c r="C2472"/>
      <c r="D2472" s="10"/>
    </row>
    <row r="2473" spans="2:4" x14ac:dyDescent="0.2">
      <c r="B2473"/>
      <c r="C2473"/>
      <c r="D2473" s="10"/>
    </row>
    <row r="2474" spans="2:4" x14ac:dyDescent="0.2">
      <c r="B2474"/>
      <c r="C2474"/>
      <c r="D2474" s="10"/>
    </row>
    <row r="2475" spans="2:4" x14ac:dyDescent="0.2">
      <c r="B2475"/>
      <c r="C2475"/>
      <c r="D2475" s="10"/>
    </row>
    <row r="2476" spans="2:4" x14ac:dyDescent="0.2">
      <c r="B2476"/>
      <c r="C2476"/>
      <c r="D2476" s="10"/>
    </row>
    <row r="2477" spans="2:4" x14ac:dyDescent="0.2">
      <c r="B2477"/>
      <c r="C2477"/>
      <c r="D2477" s="10"/>
    </row>
    <row r="2478" spans="2:4" x14ac:dyDescent="0.2">
      <c r="B2478"/>
      <c r="C2478"/>
      <c r="D2478" s="10"/>
    </row>
    <row r="2479" spans="2:4" x14ac:dyDescent="0.2">
      <c r="B2479"/>
      <c r="C2479"/>
      <c r="D2479" s="10"/>
    </row>
    <row r="2480" spans="2:4" x14ac:dyDescent="0.2">
      <c r="B2480"/>
      <c r="C2480"/>
      <c r="D2480" s="10"/>
    </row>
    <row r="2481" spans="2:4" x14ac:dyDescent="0.2">
      <c r="B2481"/>
      <c r="C2481"/>
      <c r="D2481" s="10"/>
    </row>
    <row r="2482" spans="2:4" x14ac:dyDescent="0.2">
      <c r="B2482"/>
      <c r="C2482"/>
      <c r="D2482" s="10"/>
    </row>
    <row r="2483" spans="2:4" x14ac:dyDescent="0.2">
      <c r="B2483"/>
      <c r="C2483"/>
      <c r="D2483" s="10"/>
    </row>
    <row r="2484" spans="2:4" x14ac:dyDescent="0.2">
      <c r="B2484"/>
      <c r="C2484"/>
      <c r="D2484" s="10"/>
    </row>
    <row r="2485" spans="2:4" x14ac:dyDescent="0.2">
      <c r="B2485"/>
      <c r="C2485"/>
      <c r="D2485" s="10"/>
    </row>
    <row r="2486" spans="2:4" x14ac:dyDescent="0.2">
      <c r="B2486"/>
      <c r="C2486"/>
      <c r="D2486" s="10"/>
    </row>
    <row r="2487" spans="2:4" x14ac:dyDescent="0.2">
      <c r="B2487"/>
      <c r="C2487"/>
      <c r="D2487" s="10"/>
    </row>
    <row r="2488" spans="2:4" x14ac:dyDescent="0.2">
      <c r="B2488"/>
      <c r="C2488"/>
      <c r="D2488" s="10"/>
    </row>
    <row r="2489" spans="2:4" x14ac:dyDescent="0.2">
      <c r="B2489"/>
      <c r="C2489"/>
      <c r="D2489" s="10"/>
    </row>
    <row r="2490" spans="2:4" x14ac:dyDescent="0.2">
      <c r="B2490"/>
      <c r="C2490"/>
      <c r="D2490" s="10"/>
    </row>
    <row r="2491" spans="2:4" x14ac:dyDescent="0.2">
      <c r="B2491"/>
      <c r="C2491"/>
      <c r="D2491" s="10"/>
    </row>
    <row r="2492" spans="2:4" x14ac:dyDescent="0.2">
      <c r="B2492"/>
      <c r="C2492"/>
      <c r="D2492" s="10"/>
    </row>
    <row r="2493" spans="2:4" x14ac:dyDescent="0.2">
      <c r="B2493"/>
      <c r="C2493"/>
      <c r="D2493" s="10"/>
    </row>
    <row r="2494" spans="2:4" x14ac:dyDescent="0.2">
      <c r="B2494"/>
      <c r="C2494"/>
      <c r="D2494" s="10"/>
    </row>
    <row r="2495" spans="2:4" x14ac:dyDescent="0.2">
      <c r="B2495"/>
      <c r="C2495"/>
      <c r="D2495" s="10"/>
    </row>
    <row r="2496" spans="2:4" x14ac:dyDescent="0.2">
      <c r="B2496"/>
      <c r="C2496"/>
      <c r="D2496" s="10"/>
    </row>
    <row r="2497" spans="2:4" x14ac:dyDescent="0.2">
      <c r="B2497"/>
      <c r="C2497"/>
      <c r="D2497" s="10"/>
    </row>
    <row r="2498" spans="2:4" x14ac:dyDescent="0.2">
      <c r="B2498"/>
      <c r="C2498"/>
      <c r="D2498" s="10"/>
    </row>
    <row r="2499" spans="2:4" x14ac:dyDescent="0.2">
      <c r="B2499"/>
      <c r="C2499"/>
      <c r="D2499" s="10"/>
    </row>
    <row r="2500" spans="2:4" x14ac:dyDescent="0.2">
      <c r="B2500"/>
      <c r="C2500"/>
      <c r="D2500" s="10"/>
    </row>
    <row r="2501" spans="2:4" x14ac:dyDescent="0.2">
      <c r="B2501"/>
      <c r="C2501"/>
      <c r="D2501" s="10"/>
    </row>
    <row r="2502" spans="2:4" x14ac:dyDescent="0.2">
      <c r="B2502"/>
      <c r="C2502"/>
      <c r="D2502" s="10"/>
    </row>
    <row r="2503" spans="2:4" x14ac:dyDescent="0.2">
      <c r="B2503"/>
      <c r="C2503"/>
      <c r="D2503" s="10"/>
    </row>
    <row r="2504" spans="2:4" x14ac:dyDescent="0.2">
      <c r="B2504"/>
      <c r="C2504"/>
      <c r="D2504" s="10"/>
    </row>
    <row r="2505" spans="2:4" x14ac:dyDescent="0.2">
      <c r="B2505"/>
      <c r="C2505"/>
      <c r="D2505" s="10"/>
    </row>
    <row r="2506" spans="2:4" x14ac:dyDescent="0.2">
      <c r="B2506"/>
      <c r="C2506"/>
      <c r="D2506" s="10"/>
    </row>
    <row r="2507" spans="2:4" x14ac:dyDescent="0.2">
      <c r="B2507"/>
      <c r="C2507"/>
      <c r="D2507" s="10"/>
    </row>
    <row r="2508" spans="2:4" x14ac:dyDescent="0.2">
      <c r="B2508"/>
      <c r="C2508"/>
      <c r="D2508" s="10"/>
    </row>
    <row r="2509" spans="2:4" x14ac:dyDescent="0.2">
      <c r="B2509"/>
      <c r="C2509"/>
      <c r="D2509" s="10"/>
    </row>
    <row r="2510" spans="2:4" x14ac:dyDescent="0.2">
      <c r="B2510"/>
      <c r="C2510"/>
      <c r="D2510" s="10"/>
    </row>
    <row r="2511" spans="2:4" x14ac:dyDescent="0.2">
      <c r="B2511"/>
      <c r="C2511"/>
      <c r="D2511" s="10"/>
    </row>
    <row r="2512" spans="2:4" x14ac:dyDescent="0.2">
      <c r="B2512"/>
      <c r="C2512"/>
      <c r="D2512" s="10"/>
    </row>
    <row r="2513" spans="2:4" x14ac:dyDescent="0.2">
      <c r="B2513"/>
      <c r="C2513"/>
      <c r="D2513" s="10"/>
    </row>
    <row r="2514" spans="2:4" x14ac:dyDescent="0.2">
      <c r="B2514"/>
      <c r="C2514"/>
      <c r="D2514" s="10"/>
    </row>
    <row r="2515" spans="2:4" x14ac:dyDescent="0.2">
      <c r="B2515"/>
      <c r="C2515"/>
      <c r="D2515" s="10"/>
    </row>
    <row r="2516" spans="2:4" x14ac:dyDescent="0.2">
      <c r="B2516"/>
      <c r="C2516"/>
      <c r="D2516" s="10"/>
    </row>
    <row r="2517" spans="2:4" x14ac:dyDescent="0.2">
      <c r="B2517"/>
      <c r="C2517"/>
      <c r="D2517" s="10"/>
    </row>
    <row r="2518" spans="2:4" x14ac:dyDescent="0.2">
      <c r="B2518"/>
      <c r="C2518"/>
      <c r="D2518" s="10"/>
    </row>
    <row r="2519" spans="2:4" x14ac:dyDescent="0.2">
      <c r="B2519"/>
      <c r="C2519"/>
      <c r="D2519" s="10"/>
    </row>
    <row r="2520" spans="2:4" x14ac:dyDescent="0.2">
      <c r="B2520"/>
      <c r="C2520"/>
      <c r="D2520" s="10"/>
    </row>
    <row r="2521" spans="2:4" x14ac:dyDescent="0.2">
      <c r="B2521"/>
      <c r="C2521"/>
      <c r="D2521" s="10"/>
    </row>
    <row r="2522" spans="2:4" x14ac:dyDescent="0.2">
      <c r="B2522"/>
      <c r="C2522"/>
      <c r="D2522" s="10"/>
    </row>
    <row r="2523" spans="2:4" x14ac:dyDescent="0.2">
      <c r="B2523"/>
      <c r="C2523"/>
      <c r="D2523" s="10"/>
    </row>
    <row r="2524" spans="2:4" x14ac:dyDescent="0.2">
      <c r="B2524"/>
      <c r="C2524"/>
      <c r="D2524" s="10"/>
    </row>
    <row r="2525" spans="2:4" x14ac:dyDescent="0.2">
      <c r="B2525"/>
      <c r="C2525"/>
      <c r="D2525" s="10"/>
    </row>
    <row r="2526" spans="2:4" x14ac:dyDescent="0.2">
      <c r="B2526"/>
      <c r="C2526"/>
      <c r="D2526" s="10"/>
    </row>
    <row r="2527" spans="2:4" x14ac:dyDescent="0.2">
      <c r="B2527"/>
      <c r="C2527"/>
      <c r="D2527" s="10"/>
    </row>
    <row r="2528" spans="2:4" x14ac:dyDescent="0.2">
      <c r="B2528"/>
      <c r="C2528"/>
      <c r="D2528" s="10"/>
    </row>
    <row r="2529" spans="2:4" x14ac:dyDescent="0.2">
      <c r="B2529"/>
      <c r="C2529"/>
      <c r="D2529" s="10"/>
    </row>
    <row r="2530" spans="2:4" x14ac:dyDescent="0.2">
      <c r="B2530"/>
      <c r="C2530"/>
      <c r="D2530" s="10"/>
    </row>
    <row r="2531" spans="2:4" x14ac:dyDescent="0.2">
      <c r="B2531"/>
      <c r="C2531"/>
      <c r="D2531" s="10"/>
    </row>
    <row r="2532" spans="2:4" x14ac:dyDescent="0.2">
      <c r="B2532"/>
      <c r="C2532"/>
      <c r="D2532" s="10"/>
    </row>
    <row r="2533" spans="2:4" x14ac:dyDescent="0.2">
      <c r="B2533"/>
      <c r="C2533"/>
      <c r="D2533" s="10"/>
    </row>
    <row r="2534" spans="2:4" x14ac:dyDescent="0.2">
      <c r="B2534"/>
      <c r="C2534"/>
      <c r="D2534" s="10"/>
    </row>
    <row r="2535" spans="2:4" x14ac:dyDescent="0.2">
      <c r="B2535"/>
      <c r="C2535"/>
      <c r="D2535" s="10"/>
    </row>
    <row r="2536" spans="2:4" x14ac:dyDescent="0.2">
      <c r="B2536"/>
      <c r="C2536"/>
      <c r="D2536" s="10"/>
    </row>
    <row r="2537" spans="2:4" x14ac:dyDescent="0.2">
      <c r="B2537"/>
      <c r="C2537"/>
      <c r="D2537" s="10"/>
    </row>
    <row r="2538" spans="2:4" x14ac:dyDescent="0.2">
      <c r="B2538"/>
      <c r="C2538"/>
      <c r="D2538" s="10"/>
    </row>
    <row r="2539" spans="2:4" x14ac:dyDescent="0.2">
      <c r="B2539"/>
      <c r="C2539"/>
      <c r="D2539" s="10"/>
    </row>
    <row r="2540" spans="2:4" x14ac:dyDescent="0.2">
      <c r="B2540"/>
      <c r="C2540"/>
      <c r="D2540" s="10"/>
    </row>
    <row r="2541" spans="2:4" x14ac:dyDescent="0.2">
      <c r="B2541"/>
      <c r="C2541"/>
      <c r="D2541" s="10"/>
    </row>
    <row r="2542" spans="2:4" x14ac:dyDescent="0.2">
      <c r="B2542"/>
      <c r="C2542"/>
      <c r="D2542" s="10"/>
    </row>
    <row r="2543" spans="2:4" x14ac:dyDescent="0.2">
      <c r="B2543"/>
      <c r="C2543"/>
      <c r="D2543" s="10"/>
    </row>
    <row r="2544" spans="2:4" x14ac:dyDescent="0.2">
      <c r="B2544"/>
      <c r="C2544"/>
      <c r="D2544" s="10"/>
    </row>
    <row r="2545" spans="2:4" x14ac:dyDescent="0.2">
      <c r="B2545"/>
      <c r="C2545"/>
      <c r="D2545" s="10"/>
    </row>
    <row r="2546" spans="2:4" x14ac:dyDescent="0.2">
      <c r="B2546"/>
      <c r="C2546"/>
      <c r="D2546" s="10"/>
    </row>
    <row r="2547" spans="2:4" x14ac:dyDescent="0.2">
      <c r="B2547"/>
      <c r="C2547"/>
      <c r="D2547" s="10"/>
    </row>
    <row r="2548" spans="2:4" x14ac:dyDescent="0.2">
      <c r="B2548"/>
      <c r="C2548"/>
      <c r="D2548" s="10"/>
    </row>
    <row r="2549" spans="2:4" x14ac:dyDescent="0.2">
      <c r="B2549"/>
      <c r="C2549"/>
      <c r="D2549" s="10"/>
    </row>
    <row r="2550" spans="2:4" x14ac:dyDescent="0.2">
      <c r="B2550"/>
      <c r="C2550"/>
      <c r="D2550" s="10"/>
    </row>
    <row r="2551" spans="2:4" x14ac:dyDescent="0.2">
      <c r="B2551"/>
      <c r="C2551"/>
      <c r="D2551" s="10"/>
    </row>
    <row r="2552" spans="2:4" x14ac:dyDescent="0.2">
      <c r="B2552"/>
      <c r="C2552"/>
      <c r="D2552" s="10"/>
    </row>
    <row r="2553" spans="2:4" x14ac:dyDescent="0.2">
      <c r="B2553"/>
      <c r="C2553"/>
      <c r="D2553" s="10"/>
    </row>
    <row r="2554" spans="2:4" x14ac:dyDescent="0.2">
      <c r="B2554"/>
      <c r="C2554"/>
      <c r="D2554" s="10"/>
    </row>
    <row r="2555" spans="2:4" x14ac:dyDescent="0.2">
      <c r="B2555"/>
      <c r="C2555"/>
      <c r="D2555" s="10"/>
    </row>
    <row r="2556" spans="2:4" x14ac:dyDescent="0.2">
      <c r="B2556"/>
      <c r="C2556"/>
      <c r="D2556" s="10"/>
    </row>
    <row r="2557" spans="2:4" x14ac:dyDescent="0.2">
      <c r="B2557"/>
      <c r="C2557"/>
      <c r="D2557" s="10"/>
    </row>
    <row r="2558" spans="2:4" x14ac:dyDescent="0.2">
      <c r="B2558"/>
      <c r="C2558"/>
      <c r="D2558" s="10"/>
    </row>
    <row r="2559" spans="2:4" x14ac:dyDescent="0.2">
      <c r="B2559"/>
      <c r="C2559"/>
      <c r="D2559" s="10"/>
    </row>
    <row r="2560" spans="2:4" x14ac:dyDescent="0.2">
      <c r="B2560"/>
      <c r="C2560"/>
      <c r="D2560" s="10"/>
    </row>
    <row r="2561" spans="2:4" x14ac:dyDescent="0.2">
      <c r="B2561"/>
      <c r="C2561"/>
      <c r="D2561" s="10"/>
    </row>
    <row r="2562" spans="2:4" x14ac:dyDescent="0.2">
      <c r="B2562"/>
      <c r="C2562"/>
      <c r="D2562" s="10"/>
    </row>
    <row r="2563" spans="2:4" x14ac:dyDescent="0.2">
      <c r="B2563"/>
      <c r="C2563"/>
      <c r="D2563" s="10"/>
    </row>
    <row r="2564" spans="2:4" x14ac:dyDescent="0.2">
      <c r="B2564"/>
      <c r="C2564"/>
      <c r="D2564" s="10"/>
    </row>
    <row r="2565" spans="2:4" x14ac:dyDescent="0.2">
      <c r="B2565"/>
      <c r="C2565"/>
      <c r="D2565" s="10"/>
    </row>
    <row r="2566" spans="2:4" x14ac:dyDescent="0.2">
      <c r="B2566"/>
      <c r="C2566"/>
      <c r="D2566" s="10"/>
    </row>
    <row r="2567" spans="2:4" x14ac:dyDescent="0.2">
      <c r="B2567"/>
      <c r="C2567"/>
      <c r="D2567" s="10"/>
    </row>
    <row r="2568" spans="2:4" x14ac:dyDescent="0.2">
      <c r="B2568"/>
      <c r="C2568"/>
      <c r="D2568" s="10"/>
    </row>
    <row r="2569" spans="2:4" x14ac:dyDescent="0.2">
      <c r="B2569"/>
      <c r="C2569"/>
      <c r="D2569" s="10"/>
    </row>
    <row r="2570" spans="2:4" x14ac:dyDescent="0.2">
      <c r="B2570"/>
      <c r="C2570"/>
      <c r="D2570" s="10"/>
    </row>
    <row r="2571" spans="2:4" x14ac:dyDescent="0.2">
      <c r="B2571"/>
      <c r="C2571"/>
      <c r="D2571" s="10"/>
    </row>
    <row r="2572" spans="2:4" x14ac:dyDescent="0.2">
      <c r="B2572"/>
      <c r="C2572"/>
      <c r="D2572" s="10"/>
    </row>
    <row r="2573" spans="2:4" x14ac:dyDescent="0.2">
      <c r="B2573"/>
      <c r="C2573"/>
      <c r="D2573" s="10"/>
    </row>
    <row r="2574" spans="2:4" x14ac:dyDescent="0.2">
      <c r="B2574"/>
      <c r="C2574"/>
      <c r="D2574" s="10"/>
    </row>
    <row r="2575" spans="2:4" x14ac:dyDescent="0.2">
      <c r="B2575"/>
      <c r="C2575"/>
      <c r="D2575" s="10"/>
    </row>
    <row r="2576" spans="2:4" x14ac:dyDescent="0.2">
      <c r="B2576"/>
      <c r="C2576"/>
      <c r="D2576" s="10"/>
    </row>
    <row r="2577" spans="2:4" x14ac:dyDescent="0.2">
      <c r="B2577"/>
      <c r="C2577"/>
      <c r="D2577" s="10"/>
    </row>
    <row r="2578" spans="2:4" x14ac:dyDescent="0.2">
      <c r="B2578"/>
      <c r="C2578"/>
      <c r="D2578" s="10"/>
    </row>
    <row r="2579" spans="2:4" x14ac:dyDescent="0.2">
      <c r="B2579"/>
      <c r="C2579"/>
      <c r="D2579" s="10"/>
    </row>
    <row r="2580" spans="2:4" x14ac:dyDescent="0.2">
      <c r="B2580"/>
      <c r="C2580"/>
      <c r="D2580" s="10"/>
    </row>
    <row r="2581" spans="2:4" x14ac:dyDescent="0.2">
      <c r="B2581"/>
      <c r="C2581"/>
      <c r="D2581" s="10"/>
    </row>
    <row r="2582" spans="2:4" x14ac:dyDescent="0.2">
      <c r="B2582"/>
      <c r="C2582"/>
      <c r="D2582" s="10"/>
    </row>
    <row r="2583" spans="2:4" x14ac:dyDescent="0.2">
      <c r="B2583"/>
      <c r="C2583"/>
      <c r="D2583" s="10"/>
    </row>
    <row r="2584" spans="2:4" x14ac:dyDescent="0.2">
      <c r="B2584"/>
      <c r="C2584"/>
      <c r="D2584" s="10"/>
    </row>
    <row r="2585" spans="2:4" x14ac:dyDescent="0.2">
      <c r="B2585"/>
      <c r="C2585"/>
      <c r="D2585" s="10"/>
    </row>
    <row r="2586" spans="2:4" x14ac:dyDescent="0.2">
      <c r="B2586"/>
      <c r="C2586"/>
      <c r="D2586" s="10"/>
    </row>
    <row r="2587" spans="2:4" x14ac:dyDescent="0.2">
      <c r="B2587"/>
      <c r="C2587"/>
      <c r="D2587" s="10"/>
    </row>
    <row r="2588" spans="2:4" x14ac:dyDescent="0.2">
      <c r="B2588"/>
      <c r="C2588"/>
      <c r="D2588" s="10"/>
    </row>
    <row r="2589" spans="2:4" x14ac:dyDescent="0.2">
      <c r="B2589"/>
      <c r="C2589"/>
      <c r="D2589" s="10"/>
    </row>
    <row r="2590" spans="2:4" x14ac:dyDescent="0.2">
      <c r="B2590"/>
      <c r="C2590"/>
      <c r="D2590" s="10"/>
    </row>
    <row r="2591" spans="2:4" x14ac:dyDescent="0.2">
      <c r="B2591"/>
      <c r="C2591"/>
      <c r="D2591" s="10"/>
    </row>
    <row r="2592" spans="2:4" x14ac:dyDescent="0.2">
      <c r="B2592"/>
      <c r="C2592"/>
      <c r="D2592" s="10"/>
    </row>
    <row r="2593" spans="2:4" x14ac:dyDescent="0.2">
      <c r="B2593"/>
      <c r="C2593"/>
      <c r="D2593" s="10"/>
    </row>
    <row r="2594" spans="2:4" x14ac:dyDescent="0.2">
      <c r="B2594"/>
      <c r="C2594"/>
      <c r="D2594" s="10"/>
    </row>
    <row r="2595" spans="2:4" x14ac:dyDescent="0.2">
      <c r="B2595"/>
      <c r="C2595"/>
      <c r="D2595" s="10"/>
    </row>
    <row r="2596" spans="2:4" x14ac:dyDescent="0.2">
      <c r="B2596"/>
      <c r="C2596"/>
      <c r="D2596" s="10"/>
    </row>
    <row r="2597" spans="2:4" x14ac:dyDescent="0.2">
      <c r="B2597"/>
      <c r="C2597"/>
      <c r="D2597" s="10"/>
    </row>
    <row r="2598" spans="2:4" x14ac:dyDescent="0.2">
      <c r="B2598"/>
      <c r="C2598"/>
      <c r="D2598" s="10"/>
    </row>
    <row r="2599" spans="2:4" x14ac:dyDescent="0.2">
      <c r="B2599"/>
      <c r="C2599"/>
      <c r="D2599" s="10"/>
    </row>
    <row r="2600" spans="2:4" x14ac:dyDescent="0.2">
      <c r="B2600"/>
      <c r="C2600"/>
      <c r="D2600" s="10"/>
    </row>
    <row r="2601" spans="2:4" x14ac:dyDescent="0.2">
      <c r="B2601"/>
      <c r="C2601"/>
      <c r="D2601" s="10"/>
    </row>
    <row r="2602" spans="2:4" x14ac:dyDescent="0.2">
      <c r="B2602"/>
      <c r="C2602"/>
      <c r="D2602" s="10"/>
    </row>
    <row r="2603" spans="2:4" x14ac:dyDescent="0.2">
      <c r="B2603"/>
      <c r="C2603"/>
      <c r="D2603" s="10"/>
    </row>
    <row r="2604" spans="2:4" x14ac:dyDescent="0.2">
      <c r="B2604"/>
      <c r="C2604"/>
      <c r="D2604" s="10"/>
    </row>
    <row r="2605" spans="2:4" x14ac:dyDescent="0.2">
      <c r="B2605"/>
      <c r="C2605"/>
      <c r="D2605" s="10"/>
    </row>
    <row r="2606" spans="2:4" x14ac:dyDescent="0.2">
      <c r="B2606"/>
      <c r="C2606"/>
      <c r="D2606" s="10"/>
    </row>
    <row r="2607" spans="2:4" x14ac:dyDescent="0.2">
      <c r="B2607"/>
      <c r="C2607"/>
      <c r="D2607" s="10"/>
    </row>
    <row r="2608" spans="2:4" x14ac:dyDescent="0.2">
      <c r="B2608"/>
      <c r="C2608"/>
      <c r="D2608" s="10"/>
    </row>
    <row r="2609" spans="2:4" x14ac:dyDescent="0.2">
      <c r="B2609"/>
      <c r="C2609"/>
      <c r="D2609" s="10"/>
    </row>
    <row r="2610" spans="2:4" x14ac:dyDescent="0.2">
      <c r="B2610"/>
      <c r="C2610"/>
      <c r="D2610" s="10"/>
    </row>
    <row r="2611" spans="2:4" x14ac:dyDescent="0.2">
      <c r="B2611"/>
      <c r="C2611"/>
      <c r="D2611" s="10"/>
    </row>
    <row r="2612" spans="2:4" x14ac:dyDescent="0.2">
      <c r="B2612"/>
      <c r="C2612"/>
      <c r="D2612" s="10"/>
    </row>
    <row r="2613" spans="2:4" x14ac:dyDescent="0.2">
      <c r="B2613"/>
      <c r="C2613"/>
      <c r="D2613" s="10"/>
    </row>
    <row r="2614" spans="2:4" x14ac:dyDescent="0.2">
      <c r="B2614"/>
      <c r="C2614"/>
      <c r="D2614" s="10"/>
    </row>
    <row r="2615" spans="2:4" x14ac:dyDescent="0.2">
      <c r="B2615"/>
      <c r="C2615"/>
      <c r="D2615" s="10"/>
    </row>
    <row r="2616" spans="2:4" x14ac:dyDescent="0.2">
      <c r="B2616"/>
      <c r="C2616"/>
      <c r="D2616" s="10"/>
    </row>
    <row r="2617" spans="2:4" x14ac:dyDescent="0.2">
      <c r="B2617"/>
      <c r="C2617"/>
      <c r="D2617" s="10"/>
    </row>
    <row r="2618" spans="2:4" x14ac:dyDescent="0.2">
      <c r="B2618"/>
      <c r="C2618"/>
      <c r="D2618" s="10"/>
    </row>
    <row r="2619" spans="2:4" x14ac:dyDescent="0.2">
      <c r="B2619"/>
      <c r="C2619"/>
      <c r="D2619" s="10"/>
    </row>
    <row r="2620" spans="2:4" x14ac:dyDescent="0.2">
      <c r="B2620"/>
      <c r="C2620"/>
      <c r="D2620" s="10"/>
    </row>
    <row r="2621" spans="2:4" x14ac:dyDescent="0.2">
      <c r="B2621"/>
      <c r="C2621"/>
      <c r="D2621" s="10"/>
    </row>
    <row r="2622" spans="2:4" x14ac:dyDescent="0.2">
      <c r="B2622"/>
      <c r="C2622"/>
      <c r="D2622" s="10"/>
    </row>
    <row r="2623" spans="2:4" x14ac:dyDescent="0.2">
      <c r="B2623"/>
      <c r="C2623"/>
      <c r="D2623" s="10"/>
    </row>
    <row r="2624" spans="2:4" x14ac:dyDescent="0.2">
      <c r="B2624"/>
      <c r="C2624"/>
      <c r="D2624" s="10"/>
    </row>
    <row r="2625" spans="2:4" x14ac:dyDescent="0.2">
      <c r="B2625"/>
      <c r="C2625"/>
      <c r="D2625" s="10"/>
    </row>
    <row r="2626" spans="2:4" x14ac:dyDescent="0.2">
      <c r="B2626"/>
      <c r="C2626"/>
      <c r="D2626" s="10"/>
    </row>
    <row r="2627" spans="2:4" x14ac:dyDescent="0.2">
      <c r="B2627"/>
      <c r="C2627"/>
      <c r="D2627" s="10"/>
    </row>
    <row r="2628" spans="2:4" x14ac:dyDescent="0.2">
      <c r="B2628"/>
      <c r="C2628"/>
      <c r="D2628" s="10"/>
    </row>
    <row r="2629" spans="2:4" x14ac:dyDescent="0.2">
      <c r="B2629"/>
      <c r="C2629"/>
      <c r="D2629" s="10"/>
    </row>
    <row r="2630" spans="2:4" x14ac:dyDescent="0.2">
      <c r="B2630"/>
      <c r="C2630"/>
      <c r="D2630" s="10"/>
    </row>
    <row r="2631" spans="2:4" x14ac:dyDescent="0.2">
      <c r="B2631"/>
      <c r="C2631"/>
      <c r="D2631" s="10"/>
    </row>
    <row r="2632" spans="2:4" x14ac:dyDescent="0.2">
      <c r="B2632"/>
      <c r="C2632"/>
      <c r="D2632" s="10"/>
    </row>
    <row r="2633" spans="2:4" x14ac:dyDescent="0.2">
      <c r="B2633"/>
      <c r="C2633"/>
      <c r="D2633" s="10"/>
    </row>
    <row r="2634" spans="2:4" x14ac:dyDescent="0.2">
      <c r="B2634"/>
      <c r="C2634"/>
      <c r="D2634" s="10"/>
    </row>
    <row r="2635" spans="2:4" x14ac:dyDescent="0.2">
      <c r="B2635"/>
      <c r="C2635"/>
      <c r="D2635" s="10"/>
    </row>
    <row r="2636" spans="2:4" x14ac:dyDescent="0.2">
      <c r="B2636"/>
      <c r="C2636"/>
      <c r="D2636" s="10"/>
    </row>
    <row r="2637" spans="2:4" x14ac:dyDescent="0.2">
      <c r="B2637"/>
      <c r="C2637"/>
      <c r="D2637" s="10"/>
    </row>
    <row r="2638" spans="2:4" x14ac:dyDescent="0.2">
      <c r="B2638"/>
      <c r="C2638"/>
      <c r="D2638" s="10"/>
    </row>
    <row r="2639" spans="2:4" x14ac:dyDescent="0.2">
      <c r="B2639"/>
      <c r="C2639"/>
      <c r="D2639" s="10"/>
    </row>
    <row r="2640" spans="2:4" x14ac:dyDescent="0.2">
      <c r="B2640"/>
      <c r="C2640"/>
      <c r="D2640" s="10"/>
    </row>
    <row r="2641" spans="2:4" x14ac:dyDescent="0.2">
      <c r="B2641"/>
      <c r="C2641"/>
      <c r="D2641" s="10"/>
    </row>
    <row r="2642" spans="2:4" x14ac:dyDescent="0.2">
      <c r="B2642"/>
      <c r="C2642"/>
      <c r="D2642" s="10"/>
    </row>
    <row r="2643" spans="2:4" x14ac:dyDescent="0.2">
      <c r="B2643"/>
      <c r="C2643"/>
      <c r="D2643" s="10"/>
    </row>
    <row r="2644" spans="2:4" x14ac:dyDescent="0.2">
      <c r="B2644"/>
      <c r="C2644"/>
      <c r="D2644" s="10"/>
    </row>
    <row r="2645" spans="2:4" x14ac:dyDescent="0.2">
      <c r="B2645"/>
      <c r="C2645"/>
      <c r="D2645" s="10"/>
    </row>
    <row r="2646" spans="2:4" x14ac:dyDescent="0.2">
      <c r="B2646"/>
      <c r="C2646"/>
      <c r="D2646" s="10"/>
    </row>
    <row r="2647" spans="2:4" x14ac:dyDescent="0.2">
      <c r="B2647"/>
      <c r="C2647"/>
      <c r="D2647" s="10"/>
    </row>
    <row r="2648" spans="2:4" x14ac:dyDescent="0.2">
      <c r="B2648"/>
      <c r="C2648"/>
      <c r="D2648" s="10"/>
    </row>
    <row r="2649" spans="2:4" x14ac:dyDescent="0.2">
      <c r="B2649"/>
      <c r="C2649"/>
      <c r="D2649" s="10"/>
    </row>
    <row r="2650" spans="2:4" x14ac:dyDescent="0.2">
      <c r="B2650"/>
      <c r="C2650"/>
      <c r="D2650" s="10"/>
    </row>
    <row r="2651" spans="2:4" x14ac:dyDescent="0.2">
      <c r="B2651"/>
      <c r="C2651"/>
      <c r="D2651" s="10"/>
    </row>
    <row r="2652" spans="2:4" x14ac:dyDescent="0.2">
      <c r="B2652"/>
      <c r="C2652"/>
      <c r="D2652" s="10"/>
    </row>
    <row r="2653" spans="2:4" x14ac:dyDescent="0.2">
      <c r="B2653"/>
      <c r="C2653"/>
      <c r="D2653" s="10"/>
    </row>
    <row r="2654" spans="2:4" x14ac:dyDescent="0.2">
      <c r="B2654"/>
      <c r="C2654"/>
      <c r="D2654" s="10"/>
    </row>
    <row r="2655" spans="2:4" x14ac:dyDescent="0.2">
      <c r="B2655"/>
      <c r="C2655"/>
      <c r="D2655" s="10"/>
    </row>
    <row r="2656" spans="2:4" x14ac:dyDescent="0.2">
      <c r="B2656"/>
      <c r="C2656"/>
      <c r="D2656" s="10"/>
    </row>
    <row r="2657" spans="2:4" x14ac:dyDescent="0.2">
      <c r="B2657"/>
      <c r="C2657"/>
      <c r="D2657" s="10"/>
    </row>
    <row r="2658" spans="2:4" x14ac:dyDescent="0.2">
      <c r="B2658"/>
      <c r="C2658"/>
      <c r="D2658" s="10"/>
    </row>
    <row r="2659" spans="2:4" x14ac:dyDescent="0.2">
      <c r="B2659"/>
      <c r="C2659"/>
      <c r="D2659" s="10"/>
    </row>
    <row r="2660" spans="2:4" x14ac:dyDescent="0.2">
      <c r="B2660"/>
      <c r="C2660"/>
      <c r="D2660" s="10"/>
    </row>
    <row r="2661" spans="2:4" x14ac:dyDescent="0.2">
      <c r="B2661"/>
      <c r="C2661"/>
      <c r="D2661" s="10"/>
    </row>
    <row r="2662" spans="2:4" x14ac:dyDescent="0.2">
      <c r="B2662"/>
      <c r="C2662"/>
      <c r="D2662" s="10"/>
    </row>
    <row r="2663" spans="2:4" x14ac:dyDescent="0.2">
      <c r="B2663"/>
      <c r="C2663"/>
      <c r="D2663" s="10"/>
    </row>
    <row r="2664" spans="2:4" x14ac:dyDescent="0.2">
      <c r="B2664"/>
      <c r="C2664"/>
      <c r="D2664" s="10"/>
    </row>
    <row r="2665" spans="2:4" x14ac:dyDescent="0.2">
      <c r="B2665"/>
      <c r="C2665"/>
      <c r="D2665" s="10"/>
    </row>
    <row r="2666" spans="2:4" x14ac:dyDescent="0.2">
      <c r="B2666"/>
      <c r="C2666"/>
      <c r="D2666" s="10"/>
    </row>
    <row r="2667" spans="2:4" x14ac:dyDescent="0.2">
      <c r="B2667"/>
      <c r="C2667"/>
      <c r="D2667" s="10"/>
    </row>
    <row r="2668" spans="2:4" x14ac:dyDescent="0.2">
      <c r="B2668"/>
      <c r="C2668"/>
      <c r="D2668" s="10"/>
    </row>
    <row r="2669" spans="2:4" x14ac:dyDescent="0.2">
      <c r="B2669"/>
      <c r="C2669"/>
      <c r="D2669" s="10"/>
    </row>
    <row r="2670" spans="2:4" x14ac:dyDescent="0.2">
      <c r="B2670"/>
      <c r="C2670"/>
      <c r="D2670" s="10"/>
    </row>
    <row r="2671" spans="2:4" x14ac:dyDescent="0.2">
      <c r="B2671"/>
      <c r="C2671"/>
      <c r="D2671" s="10"/>
    </row>
    <row r="2672" spans="2:4" x14ac:dyDescent="0.2">
      <c r="B2672"/>
      <c r="C2672"/>
      <c r="D2672" s="10"/>
    </row>
    <row r="2673" spans="2:4" x14ac:dyDescent="0.2">
      <c r="B2673"/>
      <c r="C2673"/>
      <c r="D2673" s="10"/>
    </row>
    <row r="2674" spans="2:4" x14ac:dyDescent="0.2">
      <c r="B2674"/>
      <c r="C2674"/>
      <c r="D2674" s="10"/>
    </row>
    <row r="2675" spans="2:4" x14ac:dyDescent="0.2">
      <c r="B2675"/>
      <c r="C2675"/>
      <c r="D2675" s="10"/>
    </row>
    <row r="2676" spans="2:4" x14ac:dyDescent="0.2">
      <c r="B2676"/>
      <c r="C2676"/>
      <c r="D2676" s="10"/>
    </row>
    <row r="2677" spans="2:4" x14ac:dyDescent="0.2">
      <c r="B2677"/>
      <c r="C2677"/>
      <c r="D2677" s="10"/>
    </row>
    <row r="2678" spans="2:4" x14ac:dyDescent="0.2">
      <c r="B2678"/>
      <c r="C2678"/>
      <c r="D2678" s="10"/>
    </row>
    <row r="2679" spans="2:4" x14ac:dyDescent="0.2">
      <c r="B2679"/>
      <c r="C2679"/>
      <c r="D2679" s="10"/>
    </row>
    <row r="2680" spans="2:4" x14ac:dyDescent="0.2">
      <c r="B2680"/>
      <c r="C2680"/>
      <c r="D2680" s="10"/>
    </row>
    <row r="2681" spans="2:4" x14ac:dyDescent="0.2">
      <c r="B2681"/>
      <c r="C2681"/>
      <c r="D2681" s="10"/>
    </row>
    <row r="2682" spans="2:4" x14ac:dyDescent="0.2">
      <c r="B2682"/>
      <c r="C2682"/>
      <c r="D2682" s="10"/>
    </row>
    <row r="2683" spans="2:4" x14ac:dyDescent="0.2">
      <c r="B2683"/>
      <c r="C2683"/>
      <c r="D2683" s="10"/>
    </row>
    <row r="2684" spans="2:4" x14ac:dyDescent="0.2">
      <c r="B2684"/>
      <c r="C2684"/>
      <c r="D2684" s="10"/>
    </row>
    <row r="2685" spans="2:4" x14ac:dyDescent="0.2">
      <c r="B2685"/>
      <c r="C2685"/>
      <c r="D2685" s="10"/>
    </row>
    <row r="2686" spans="2:4" x14ac:dyDescent="0.2">
      <c r="B2686"/>
      <c r="C2686"/>
      <c r="D2686" s="10"/>
    </row>
    <row r="2687" spans="2:4" x14ac:dyDescent="0.2">
      <c r="B2687"/>
      <c r="C2687"/>
      <c r="D2687" s="10"/>
    </row>
    <row r="2688" spans="2:4" x14ac:dyDescent="0.2">
      <c r="B2688"/>
      <c r="C2688"/>
      <c r="D2688" s="10"/>
    </row>
    <row r="2689" spans="2:4" x14ac:dyDescent="0.2">
      <c r="B2689"/>
      <c r="C2689"/>
      <c r="D2689" s="10"/>
    </row>
    <row r="2690" spans="2:4" x14ac:dyDescent="0.2">
      <c r="B2690"/>
      <c r="C2690"/>
      <c r="D2690" s="10"/>
    </row>
    <row r="2691" spans="2:4" x14ac:dyDescent="0.2">
      <c r="B2691"/>
      <c r="C2691"/>
      <c r="D2691" s="10"/>
    </row>
    <row r="2692" spans="2:4" x14ac:dyDescent="0.2">
      <c r="B2692"/>
      <c r="C2692"/>
      <c r="D2692" s="10"/>
    </row>
    <row r="2693" spans="2:4" x14ac:dyDescent="0.2">
      <c r="B2693"/>
      <c r="C2693"/>
      <c r="D2693" s="10"/>
    </row>
    <row r="2694" spans="2:4" x14ac:dyDescent="0.2">
      <c r="B2694"/>
      <c r="C2694"/>
      <c r="D2694" s="10"/>
    </row>
    <row r="2695" spans="2:4" x14ac:dyDescent="0.2">
      <c r="B2695"/>
      <c r="C2695"/>
      <c r="D2695" s="10"/>
    </row>
    <row r="2696" spans="2:4" x14ac:dyDescent="0.2">
      <c r="B2696"/>
      <c r="C2696"/>
      <c r="D2696" s="10"/>
    </row>
    <row r="2697" spans="2:4" x14ac:dyDescent="0.2">
      <c r="B2697"/>
      <c r="C2697"/>
      <c r="D2697" s="10"/>
    </row>
    <row r="2698" spans="2:4" x14ac:dyDescent="0.2">
      <c r="B2698"/>
      <c r="C2698"/>
      <c r="D2698" s="10"/>
    </row>
    <row r="2699" spans="2:4" x14ac:dyDescent="0.2">
      <c r="B2699"/>
      <c r="C2699"/>
      <c r="D2699" s="10"/>
    </row>
    <row r="2700" spans="2:4" x14ac:dyDescent="0.2">
      <c r="B2700"/>
      <c r="C2700"/>
      <c r="D2700" s="10"/>
    </row>
    <row r="2701" spans="2:4" x14ac:dyDescent="0.2">
      <c r="B2701"/>
      <c r="C2701"/>
      <c r="D2701" s="10"/>
    </row>
    <row r="2702" spans="2:4" x14ac:dyDescent="0.2">
      <c r="B2702"/>
      <c r="C2702"/>
      <c r="D2702" s="10"/>
    </row>
    <row r="2703" spans="2:4" x14ac:dyDescent="0.2">
      <c r="B2703"/>
      <c r="C2703"/>
      <c r="D2703" s="10"/>
    </row>
    <row r="2704" spans="2:4" x14ac:dyDescent="0.2">
      <c r="B2704"/>
      <c r="C2704"/>
      <c r="D2704" s="10"/>
    </row>
    <row r="2705" spans="2:4" x14ac:dyDescent="0.2">
      <c r="B2705"/>
      <c r="C2705"/>
      <c r="D2705" s="10"/>
    </row>
    <row r="2706" spans="2:4" x14ac:dyDescent="0.2">
      <c r="B2706"/>
      <c r="C2706"/>
      <c r="D2706" s="10"/>
    </row>
    <row r="2707" spans="2:4" x14ac:dyDescent="0.2">
      <c r="B2707"/>
      <c r="C2707"/>
      <c r="D2707" s="10"/>
    </row>
    <row r="2708" spans="2:4" x14ac:dyDescent="0.2">
      <c r="B2708"/>
      <c r="C2708"/>
      <c r="D2708" s="10"/>
    </row>
    <row r="2709" spans="2:4" x14ac:dyDescent="0.2">
      <c r="B2709"/>
      <c r="C2709"/>
      <c r="D2709" s="10"/>
    </row>
    <row r="2710" spans="2:4" x14ac:dyDescent="0.2">
      <c r="B2710"/>
      <c r="C2710"/>
      <c r="D2710" s="10"/>
    </row>
    <row r="2711" spans="2:4" x14ac:dyDescent="0.2">
      <c r="B2711"/>
      <c r="C2711"/>
      <c r="D2711" s="10"/>
    </row>
    <row r="2712" spans="2:4" x14ac:dyDescent="0.2">
      <c r="B2712"/>
      <c r="C2712"/>
      <c r="D2712" s="10"/>
    </row>
    <row r="2713" spans="2:4" x14ac:dyDescent="0.2">
      <c r="B2713"/>
      <c r="C2713"/>
      <c r="D2713" s="10"/>
    </row>
    <row r="2714" spans="2:4" x14ac:dyDescent="0.2">
      <c r="B2714"/>
      <c r="C2714"/>
      <c r="D2714" s="10"/>
    </row>
    <row r="2715" spans="2:4" x14ac:dyDescent="0.2">
      <c r="B2715"/>
      <c r="C2715"/>
      <c r="D2715" s="10"/>
    </row>
    <row r="2716" spans="2:4" x14ac:dyDescent="0.2">
      <c r="B2716"/>
      <c r="C2716"/>
      <c r="D2716" s="10"/>
    </row>
    <row r="2717" spans="2:4" x14ac:dyDescent="0.2">
      <c r="B2717"/>
      <c r="C2717"/>
      <c r="D2717" s="10"/>
    </row>
    <row r="2718" spans="2:4" x14ac:dyDescent="0.2">
      <c r="B2718"/>
      <c r="C2718"/>
      <c r="D2718" s="10"/>
    </row>
    <row r="2719" spans="2:4" x14ac:dyDescent="0.2">
      <c r="B2719"/>
      <c r="C2719"/>
      <c r="D2719" s="10"/>
    </row>
    <row r="2720" spans="2:4" x14ac:dyDescent="0.2">
      <c r="B2720"/>
      <c r="C2720"/>
      <c r="D2720" s="10"/>
    </row>
    <row r="2721" spans="2:4" x14ac:dyDescent="0.2">
      <c r="B2721"/>
      <c r="C2721"/>
      <c r="D2721" s="10"/>
    </row>
    <row r="2722" spans="2:4" x14ac:dyDescent="0.2">
      <c r="B2722"/>
      <c r="C2722"/>
      <c r="D2722" s="10"/>
    </row>
    <row r="2723" spans="2:4" x14ac:dyDescent="0.2">
      <c r="B2723"/>
      <c r="C2723"/>
      <c r="D2723" s="10"/>
    </row>
    <row r="2724" spans="2:4" x14ac:dyDescent="0.2">
      <c r="B2724"/>
      <c r="C2724"/>
      <c r="D2724" s="10"/>
    </row>
    <row r="2725" spans="2:4" x14ac:dyDescent="0.2">
      <c r="B2725"/>
      <c r="C2725"/>
      <c r="D2725" s="10"/>
    </row>
    <row r="2726" spans="2:4" x14ac:dyDescent="0.2">
      <c r="B2726"/>
      <c r="C2726"/>
      <c r="D2726" s="10"/>
    </row>
    <row r="2727" spans="2:4" x14ac:dyDescent="0.2">
      <c r="B2727"/>
      <c r="C2727"/>
      <c r="D2727" s="10"/>
    </row>
    <row r="2728" spans="2:4" x14ac:dyDescent="0.2">
      <c r="B2728"/>
      <c r="C2728"/>
      <c r="D2728" s="10"/>
    </row>
    <row r="2729" spans="2:4" x14ac:dyDescent="0.2">
      <c r="B2729"/>
      <c r="C2729"/>
      <c r="D2729" s="10"/>
    </row>
    <row r="2730" spans="2:4" x14ac:dyDescent="0.2">
      <c r="B2730"/>
      <c r="C2730"/>
      <c r="D2730" s="10"/>
    </row>
    <row r="2731" spans="2:4" x14ac:dyDescent="0.2">
      <c r="B2731"/>
      <c r="C2731"/>
      <c r="D2731" s="10"/>
    </row>
    <row r="2732" spans="2:4" x14ac:dyDescent="0.2">
      <c r="B2732"/>
      <c r="C2732"/>
      <c r="D2732" s="10"/>
    </row>
    <row r="2733" spans="2:4" x14ac:dyDescent="0.2">
      <c r="B2733"/>
      <c r="C2733"/>
      <c r="D2733" s="10"/>
    </row>
    <row r="2734" spans="2:4" x14ac:dyDescent="0.2">
      <c r="B2734"/>
      <c r="C2734"/>
      <c r="D2734" s="10"/>
    </row>
    <row r="2735" spans="2:4" x14ac:dyDescent="0.2">
      <c r="B2735"/>
      <c r="C2735"/>
      <c r="D2735" s="10"/>
    </row>
    <row r="2736" spans="2:4" x14ac:dyDescent="0.2">
      <c r="B2736"/>
      <c r="C2736"/>
      <c r="D2736" s="10"/>
    </row>
    <row r="2737" spans="2:4" x14ac:dyDescent="0.2">
      <c r="B2737"/>
      <c r="C2737"/>
      <c r="D2737" s="10"/>
    </row>
    <row r="2738" spans="2:4" x14ac:dyDescent="0.2">
      <c r="B2738"/>
      <c r="C2738"/>
      <c r="D2738" s="10"/>
    </row>
    <row r="2739" spans="2:4" x14ac:dyDescent="0.2">
      <c r="B2739"/>
      <c r="C2739"/>
      <c r="D2739" s="10"/>
    </row>
    <row r="2740" spans="2:4" x14ac:dyDescent="0.2">
      <c r="B2740"/>
      <c r="C2740"/>
      <c r="D2740" s="10"/>
    </row>
    <row r="2741" spans="2:4" x14ac:dyDescent="0.2">
      <c r="B2741"/>
      <c r="C2741"/>
      <c r="D2741" s="10"/>
    </row>
    <row r="2742" spans="2:4" x14ac:dyDescent="0.2">
      <c r="B2742"/>
      <c r="C2742"/>
      <c r="D2742" s="10"/>
    </row>
    <row r="2743" spans="2:4" x14ac:dyDescent="0.2">
      <c r="B2743"/>
      <c r="C2743"/>
      <c r="D2743" s="10"/>
    </row>
    <row r="2744" spans="2:4" x14ac:dyDescent="0.2">
      <c r="B2744"/>
      <c r="C2744"/>
      <c r="D2744" s="10"/>
    </row>
    <row r="2745" spans="2:4" x14ac:dyDescent="0.2">
      <c r="B2745"/>
      <c r="C2745"/>
      <c r="D2745" s="10"/>
    </row>
    <row r="2746" spans="2:4" x14ac:dyDescent="0.2">
      <c r="B2746"/>
      <c r="C2746"/>
      <c r="D2746" s="10"/>
    </row>
    <row r="2747" spans="2:4" x14ac:dyDescent="0.2">
      <c r="B2747"/>
      <c r="C2747"/>
      <c r="D2747" s="10"/>
    </row>
    <row r="2748" spans="2:4" x14ac:dyDescent="0.2">
      <c r="B2748"/>
      <c r="C2748"/>
      <c r="D2748" s="10"/>
    </row>
    <row r="2749" spans="2:4" x14ac:dyDescent="0.2">
      <c r="B2749"/>
      <c r="C2749"/>
      <c r="D2749" s="10"/>
    </row>
    <row r="2750" spans="2:4" x14ac:dyDescent="0.2">
      <c r="B2750"/>
      <c r="C2750"/>
      <c r="D2750" s="10"/>
    </row>
    <row r="2751" spans="2:4" x14ac:dyDescent="0.2">
      <c r="B2751"/>
      <c r="C2751"/>
      <c r="D2751" s="10"/>
    </row>
    <row r="2752" spans="2:4" x14ac:dyDescent="0.2">
      <c r="B2752"/>
      <c r="C2752"/>
      <c r="D2752" s="10"/>
    </row>
    <row r="2753" spans="2:4" x14ac:dyDescent="0.2">
      <c r="B2753"/>
      <c r="C2753"/>
      <c r="D2753" s="10"/>
    </row>
    <row r="2754" spans="2:4" x14ac:dyDescent="0.2">
      <c r="B2754"/>
      <c r="C2754"/>
      <c r="D2754" s="10"/>
    </row>
    <row r="2755" spans="2:4" x14ac:dyDescent="0.2">
      <c r="B2755"/>
      <c r="C2755"/>
      <c r="D2755" s="10"/>
    </row>
    <row r="2756" spans="2:4" x14ac:dyDescent="0.2">
      <c r="B2756"/>
      <c r="C2756"/>
      <c r="D2756" s="10"/>
    </row>
    <row r="2757" spans="2:4" x14ac:dyDescent="0.2">
      <c r="B2757"/>
      <c r="C2757"/>
      <c r="D2757" s="10"/>
    </row>
    <row r="2758" spans="2:4" x14ac:dyDescent="0.2">
      <c r="B2758"/>
      <c r="C2758"/>
      <c r="D2758" s="10"/>
    </row>
    <row r="2759" spans="2:4" x14ac:dyDescent="0.2">
      <c r="B2759"/>
      <c r="C2759"/>
      <c r="D2759" s="10"/>
    </row>
    <row r="2760" spans="2:4" x14ac:dyDescent="0.2">
      <c r="B2760"/>
      <c r="C2760"/>
      <c r="D2760" s="10"/>
    </row>
    <row r="2761" spans="2:4" x14ac:dyDescent="0.2">
      <c r="B2761"/>
      <c r="C2761"/>
      <c r="D2761" s="10"/>
    </row>
    <row r="2762" spans="2:4" x14ac:dyDescent="0.2">
      <c r="B2762"/>
      <c r="C2762"/>
      <c r="D2762" s="10"/>
    </row>
    <row r="2763" spans="2:4" x14ac:dyDescent="0.2">
      <c r="B2763"/>
      <c r="C2763"/>
      <c r="D2763" s="10"/>
    </row>
    <row r="2764" spans="2:4" x14ac:dyDescent="0.2">
      <c r="B2764"/>
      <c r="C2764"/>
      <c r="D2764" s="10"/>
    </row>
    <row r="2765" spans="2:4" x14ac:dyDescent="0.2">
      <c r="B2765"/>
      <c r="C2765"/>
      <c r="D2765" s="10"/>
    </row>
    <row r="2766" spans="2:4" x14ac:dyDescent="0.2">
      <c r="B2766"/>
      <c r="C2766"/>
      <c r="D2766" s="10"/>
    </row>
    <row r="2767" spans="2:4" x14ac:dyDescent="0.2">
      <c r="B2767"/>
      <c r="C2767"/>
      <c r="D2767" s="10"/>
    </row>
    <row r="2768" spans="2:4" x14ac:dyDescent="0.2">
      <c r="B2768"/>
      <c r="C2768"/>
      <c r="D2768" s="10"/>
    </row>
    <row r="2769" spans="2:4" x14ac:dyDescent="0.2">
      <c r="B2769"/>
      <c r="C2769"/>
      <c r="D2769" s="10"/>
    </row>
    <row r="2770" spans="2:4" x14ac:dyDescent="0.2">
      <c r="B2770"/>
      <c r="C2770"/>
      <c r="D2770" s="10"/>
    </row>
    <row r="2771" spans="2:4" x14ac:dyDescent="0.2">
      <c r="B2771"/>
      <c r="C2771"/>
      <c r="D2771" s="10"/>
    </row>
    <row r="2772" spans="2:4" x14ac:dyDescent="0.2">
      <c r="B2772"/>
      <c r="C2772"/>
      <c r="D2772" s="10"/>
    </row>
    <row r="2773" spans="2:4" x14ac:dyDescent="0.2">
      <c r="B2773"/>
      <c r="C2773"/>
      <c r="D2773" s="10"/>
    </row>
    <row r="2774" spans="2:4" x14ac:dyDescent="0.2">
      <c r="B2774"/>
      <c r="C2774"/>
      <c r="D2774" s="10"/>
    </row>
    <row r="2775" spans="2:4" x14ac:dyDescent="0.2">
      <c r="B2775"/>
      <c r="C2775"/>
      <c r="D2775" s="10"/>
    </row>
    <row r="2776" spans="2:4" x14ac:dyDescent="0.2">
      <c r="B2776"/>
      <c r="C2776"/>
      <c r="D2776" s="10"/>
    </row>
    <row r="2777" spans="2:4" x14ac:dyDescent="0.2">
      <c r="B2777"/>
      <c r="C2777"/>
      <c r="D2777" s="10"/>
    </row>
    <row r="2778" spans="2:4" x14ac:dyDescent="0.2">
      <c r="B2778"/>
      <c r="C2778"/>
      <c r="D2778" s="10"/>
    </row>
    <row r="2779" spans="2:4" x14ac:dyDescent="0.2">
      <c r="B2779"/>
      <c r="C2779"/>
      <c r="D2779" s="10"/>
    </row>
    <row r="2780" spans="2:4" x14ac:dyDescent="0.2">
      <c r="B2780"/>
      <c r="C2780"/>
      <c r="D2780" s="10"/>
    </row>
    <row r="2781" spans="2:4" x14ac:dyDescent="0.2">
      <c r="B2781"/>
      <c r="C2781"/>
      <c r="D2781" s="10"/>
    </row>
    <row r="2782" spans="2:4" x14ac:dyDescent="0.2">
      <c r="B2782"/>
      <c r="C2782"/>
      <c r="D2782" s="10"/>
    </row>
    <row r="2783" spans="2:4" x14ac:dyDescent="0.2">
      <c r="B2783"/>
      <c r="C2783"/>
      <c r="D2783" s="10"/>
    </row>
    <row r="2784" spans="2:4" x14ac:dyDescent="0.2">
      <c r="B2784"/>
      <c r="C2784"/>
      <c r="D2784" s="10"/>
    </row>
    <row r="2785" spans="2:4" x14ac:dyDescent="0.2">
      <c r="B2785"/>
      <c r="C2785"/>
      <c r="D2785" s="10"/>
    </row>
    <row r="2786" spans="2:4" x14ac:dyDescent="0.2">
      <c r="B2786"/>
      <c r="C2786"/>
      <c r="D2786" s="10"/>
    </row>
    <row r="2787" spans="2:4" x14ac:dyDescent="0.2">
      <c r="B2787"/>
      <c r="C2787"/>
      <c r="D2787" s="10"/>
    </row>
    <row r="2788" spans="2:4" x14ac:dyDescent="0.2">
      <c r="B2788"/>
      <c r="C2788"/>
      <c r="D2788" s="10"/>
    </row>
    <row r="2789" spans="2:4" x14ac:dyDescent="0.2">
      <c r="B2789"/>
      <c r="C2789"/>
      <c r="D2789" s="10"/>
    </row>
    <row r="2790" spans="2:4" x14ac:dyDescent="0.2">
      <c r="B2790"/>
      <c r="C2790"/>
      <c r="D2790" s="10"/>
    </row>
    <row r="2791" spans="2:4" x14ac:dyDescent="0.2">
      <c r="B2791"/>
      <c r="C2791"/>
      <c r="D2791" s="10"/>
    </row>
    <row r="2792" spans="2:4" x14ac:dyDescent="0.2">
      <c r="B2792"/>
      <c r="C2792"/>
      <c r="D2792" s="10"/>
    </row>
    <row r="2793" spans="2:4" x14ac:dyDescent="0.2">
      <c r="B2793"/>
      <c r="C2793"/>
      <c r="D2793" s="10"/>
    </row>
    <row r="2794" spans="2:4" x14ac:dyDescent="0.2">
      <c r="B2794"/>
      <c r="C2794"/>
      <c r="D2794" s="10"/>
    </row>
    <row r="2795" spans="2:4" x14ac:dyDescent="0.2">
      <c r="B2795"/>
      <c r="C2795"/>
      <c r="D2795" s="10"/>
    </row>
    <row r="2796" spans="2:4" x14ac:dyDescent="0.2">
      <c r="B2796"/>
      <c r="C2796"/>
      <c r="D2796" s="10"/>
    </row>
    <row r="2797" spans="2:4" x14ac:dyDescent="0.2">
      <c r="B2797"/>
      <c r="C2797"/>
      <c r="D2797" s="10"/>
    </row>
    <row r="2798" spans="2:4" x14ac:dyDescent="0.2">
      <c r="B2798"/>
      <c r="C2798"/>
      <c r="D2798" s="10"/>
    </row>
    <row r="2799" spans="2:4" x14ac:dyDescent="0.2">
      <c r="B2799"/>
      <c r="C2799"/>
      <c r="D2799" s="10"/>
    </row>
    <row r="2800" spans="2:4" x14ac:dyDescent="0.2">
      <c r="B2800"/>
      <c r="C2800"/>
      <c r="D2800" s="10"/>
    </row>
    <row r="2801" spans="2:4" x14ac:dyDescent="0.2">
      <c r="B2801"/>
      <c r="C2801"/>
      <c r="D2801" s="10"/>
    </row>
    <row r="2802" spans="2:4" x14ac:dyDescent="0.2">
      <c r="B2802"/>
      <c r="C2802"/>
      <c r="D2802" s="10"/>
    </row>
    <row r="2803" spans="2:4" x14ac:dyDescent="0.2">
      <c r="B2803"/>
      <c r="C2803"/>
      <c r="D2803" s="10"/>
    </row>
    <row r="2804" spans="2:4" x14ac:dyDescent="0.2">
      <c r="B2804"/>
      <c r="C2804"/>
      <c r="D2804" s="10"/>
    </row>
    <row r="2805" spans="2:4" x14ac:dyDescent="0.2">
      <c r="B2805"/>
      <c r="C2805"/>
      <c r="D2805" s="10"/>
    </row>
    <row r="2806" spans="2:4" x14ac:dyDescent="0.2">
      <c r="B2806"/>
      <c r="C2806"/>
      <c r="D2806" s="10"/>
    </row>
    <row r="2807" spans="2:4" x14ac:dyDescent="0.2">
      <c r="B2807"/>
      <c r="C2807"/>
      <c r="D2807" s="10"/>
    </row>
    <row r="2808" spans="2:4" x14ac:dyDescent="0.2">
      <c r="B2808"/>
      <c r="C2808"/>
      <c r="D2808" s="10"/>
    </row>
    <row r="2809" spans="2:4" x14ac:dyDescent="0.2">
      <c r="B2809"/>
      <c r="C2809"/>
      <c r="D2809" s="10"/>
    </row>
    <row r="2810" spans="2:4" x14ac:dyDescent="0.2">
      <c r="B2810"/>
      <c r="C2810"/>
      <c r="D2810" s="10"/>
    </row>
    <row r="2811" spans="2:4" x14ac:dyDescent="0.2">
      <c r="B2811"/>
      <c r="C2811"/>
      <c r="D2811" s="10"/>
    </row>
    <row r="2812" spans="2:4" x14ac:dyDescent="0.2">
      <c r="B2812"/>
      <c r="C2812"/>
      <c r="D2812" s="10"/>
    </row>
    <row r="2813" spans="2:4" x14ac:dyDescent="0.2">
      <c r="B2813"/>
      <c r="C2813"/>
      <c r="D2813" s="10"/>
    </row>
    <row r="2814" spans="2:4" x14ac:dyDescent="0.2">
      <c r="B2814"/>
      <c r="C2814"/>
      <c r="D2814" s="10"/>
    </row>
    <row r="2815" spans="2:4" x14ac:dyDescent="0.2">
      <c r="B2815"/>
      <c r="C2815"/>
      <c r="D2815" s="10"/>
    </row>
    <row r="2816" spans="2:4" x14ac:dyDescent="0.2">
      <c r="B2816"/>
      <c r="C2816"/>
      <c r="D2816" s="10"/>
    </row>
    <row r="2817" spans="2:4" x14ac:dyDescent="0.2">
      <c r="B2817"/>
      <c r="C2817"/>
      <c r="D2817" s="10"/>
    </row>
    <row r="2818" spans="2:4" x14ac:dyDescent="0.2">
      <c r="B2818"/>
      <c r="C2818"/>
      <c r="D2818" s="10"/>
    </row>
    <row r="2819" spans="2:4" x14ac:dyDescent="0.2">
      <c r="B2819"/>
      <c r="C2819"/>
      <c r="D2819" s="10"/>
    </row>
    <row r="2820" spans="2:4" x14ac:dyDescent="0.2">
      <c r="B2820"/>
      <c r="C2820"/>
      <c r="D2820" s="10"/>
    </row>
    <row r="2821" spans="2:4" x14ac:dyDescent="0.2">
      <c r="B2821"/>
      <c r="C2821"/>
      <c r="D2821" s="10"/>
    </row>
    <row r="2822" spans="2:4" x14ac:dyDescent="0.2">
      <c r="B2822"/>
      <c r="C2822"/>
      <c r="D2822" s="10"/>
    </row>
    <row r="2823" spans="2:4" x14ac:dyDescent="0.2">
      <c r="B2823"/>
      <c r="C2823"/>
      <c r="D2823" s="10"/>
    </row>
    <row r="2824" spans="2:4" x14ac:dyDescent="0.2">
      <c r="B2824"/>
      <c r="C2824"/>
      <c r="D2824" s="10"/>
    </row>
    <row r="2825" spans="2:4" x14ac:dyDescent="0.2">
      <c r="B2825"/>
      <c r="C2825"/>
      <c r="D2825" s="10"/>
    </row>
    <row r="2826" spans="2:4" x14ac:dyDescent="0.2">
      <c r="B2826"/>
      <c r="C2826"/>
      <c r="D2826" s="10"/>
    </row>
    <row r="2827" spans="2:4" x14ac:dyDescent="0.2">
      <c r="B2827"/>
      <c r="C2827"/>
      <c r="D2827" s="10"/>
    </row>
    <row r="2828" spans="2:4" x14ac:dyDescent="0.2">
      <c r="B2828"/>
      <c r="C2828"/>
      <c r="D2828" s="10"/>
    </row>
    <row r="2829" spans="2:4" x14ac:dyDescent="0.2">
      <c r="B2829"/>
      <c r="C2829"/>
      <c r="D2829" s="10"/>
    </row>
    <row r="2830" spans="2:4" x14ac:dyDescent="0.2">
      <c r="B2830"/>
      <c r="C2830"/>
      <c r="D2830" s="10"/>
    </row>
    <row r="2831" spans="2:4" x14ac:dyDescent="0.2">
      <c r="B2831"/>
      <c r="C2831"/>
      <c r="D2831" s="10"/>
    </row>
    <row r="2832" spans="2:4" x14ac:dyDescent="0.2">
      <c r="B2832"/>
      <c r="C2832"/>
      <c r="D2832" s="10"/>
    </row>
    <row r="2833" spans="2:4" x14ac:dyDescent="0.2">
      <c r="B2833"/>
      <c r="C2833"/>
      <c r="D2833" s="10"/>
    </row>
    <row r="2834" spans="2:4" x14ac:dyDescent="0.2">
      <c r="B2834"/>
      <c r="C2834"/>
      <c r="D2834" s="10"/>
    </row>
    <row r="2835" spans="2:4" x14ac:dyDescent="0.2">
      <c r="B2835"/>
      <c r="C2835"/>
      <c r="D2835" s="10"/>
    </row>
    <row r="2836" spans="2:4" x14ac:dyDescent="0.2">
      <c r="B2836"/>
      <c r="C2836"/>
      <c r="D2836" s="10"/>
    </row>
    <row r="2837" spans="2:4" x14ac:dyDescent="0.2">
      <c r="B2837"/>
      <c r="C2837"/>
      <c r="D2837" s="10"/>
    </row>
    <row r="2838" spans="2:4" x14ac:dyDescent="0.2">
      <c r="B2838"/>
      <c r="C2838"/>
      <c r="D2838" s="10"/>
    </row>
    <row r="2839" spans="2:4" x14ac:dyDescent="0.2">
      <c r="B2839"/>
      <c r="C2839"/>
      <c r="D2839" s="10"/>
    </row>
    <row r="2840" spans="2:4" x14ac:dyDescent="0.2">
      <c r="B2840"/>
      <c r="C2840"/>
      <c r="D2840" s="10"/>
    </row>
    <row r="2841" spans="2:4" x14ac:dyDescent="0.2">
      <c r="B2841"/>
      <c r="C2841"/>
      <c r="D2841" s="10"/>
    </row>
    <row r="2842" spans="2:4" x14ac:dyDescent="0.2">
      <c r="B2842"/>
      <c r="C2842"/>
      <c r="D2842" s="10"/>
    </row>
    <row r="2843" spans="2:4" x14ac:dyDescent="0.2">
      <c r="B2843"/>
      <c r="C2843"/>
      <c r="D2843" s="10"/>
    </row>
    <row r="2844" spans="2:4" x14ac:dyDescent="0.2">
      <c r="B2844"/>
      <c r="C2844"/>
      <c r="D2844" s="10"/>
    </row>
    <row r="2845" spans="2:4" x14ac:dyDescent="0.2">
      <c r="B2845"/>
      <c r="C2845"/>
      <c r="D2845" s="10"/>
    </row>
    <row r="2846" spans="2:4" x14ac:dyDescent="0.2">
      <c r="B2846"/>
      <c r="C2846"/>
      <c r="D2846" s="10"/>
    </row>
    <row r="2847" spans="2:4" x14ac:dyDescent="0.2">
      <c r="B2847"/>
      <c r="C2847"/>
      <c r="D2847" s="10"/>
    </row>
    <row r="2848" spans="2:4" x14ac:dyDescent="0.2">
      <c r="B2848"/>
      <c r="C2848"/>
      <c r="D2848" s="10"/>
    </row>
    <row r="2849" spans="2:4" x14ac:dyDescent="0.2">
      <c r="B2849"/>
      <c r="C2849"/>
      <c r="D2849" s="10"/>
    </row>
    <row r="2850" spans="2:4" x14ac:dyDescent="0.2">
      <c r="B2850"/>
      <c r="C2850"/>
      <c r="D2850" s="10"/>
    </row>
    <row r="2851" spans="2:4" x14ac:dyDescent="0.2">
      <c r="B2851"/>
      <c r="C2851"/>
      <c r="D2851" s="10"/>
    </row>
    <row r="2852" spans="2:4" x14ac:dyDescent="0.2">
      <c r="B2852"/>
      <c r="C2852"/>
      <c r="D2852" s="10"/>
    </row>
    <row r="2853" spans="2:4" x14ac:dyDescent="0.2">
      <c r="B2853"/>
      <c r="C2853"/>
      <c r="D2853" s="10"/>
    </row>
    <row r="2854" spans="2:4" x14ac:dyDescent="0.2">
      <c r="B2854"/>
      <c r="C2854"/>
      <c r="D2854" s="10"/>
    </row>
    <row r="2855" spans="2:4" x14ac:dyDescent="0.2">
      <c r="B2855"/>
      <c r="C2855"/>
      <c r="D2855" s="10"/>
    </row>
    <row r="2856" spans="2:4" x14ac:dyDescent="0.2">
      <c r="B2856"/>
      <c r="C2856"/>
      <c r="D2856" s="10"/>
    </row>
    <row r="2857" spans="2:4" x14ac:dyDescent="0.2">
      <c r="B2857"/>
      <c r="C2857"/>
      <c r="D2857" s="10"/>
    </row>
    <row r="2858" spans="2:4" x14ac:dyDescent="0.2">
      <c r="B2858"/>
      <c r="C2858"/>
      <c r="D2858" s="10"/>
    </row>
    <row r="2859" spans="2:4" x14ac:dyDescent="0.2">
      <c r="B2859"/>
      <c r="C2859"/>
      <c r="D2859" s="10"/>
    </row>
    <row r="2860" spans="2:4" x14ac:dyDescent="0.2">
      <c r="B2860"/>
      <c r="C2860"/>
      <c r="D2860" s="10"/>
    </row>
    <row r="2861" spans="2:4" x14ac:dyDescent="0.2">
      <c r="B2861"/>
      <c r="C2861"/>
      <c r="D2861" s="10"/>
    </row>
    <row r="2862" spans="2:4" x14ac:dyDescent="0.2">
      <c r="B2862"/>
      <c r="C2862"/>
      <c r="D2862" s="10"/>
    </row>
    <row r="2863" spans="2:4" x14ac:dyDescent="0.2">
      <c r="B2863"/>
      <c r="C2863"/>
      <c r="D2863" s="10"/>
    </row>
    <row r="2864" spans="2:4" x14ac:dyDescent="0.2">
      <c r="B2864"/>
      <c r="C2864"/>
      <c r="D2864" s="10"/>
    </row>
    <row r="2865" spans="2:4" x14ac:dyDescent="0.2">
      <c r="B2865"/>
      <c r="C2865"/>
      <c r="D2865" s="10"/>
    </row>
    <row r="2866" spans="2:4" x14ac:dyDescent="0.2">
      <c r="B2866"/>
      <c r="C2866"/>
      <c r="D2866" s="10"/>
    </row>
    <row r="2867" spans="2:4" x14ac:dyDescent="0.2">
      <c r="B2867"/>
      <c r="C2867"/>
      <c r="D2867" s="10"/>
    </row>
    <row r="2868" spans="2:4" x14ac:dyDescent="0.2">
      <c r="B2868"/>
      <c r="C2868"/>
      <c r="D2868" s="10"/>
    </row>
    <row r="2869" spans="2:4" x14ac:dyDescent="0.2">
      <c r="B2869"/>
      <c r="C2869"/>
      <c r="D2869" s="10"/>
    </row>
    <row r="2870" spans="2:4" x14ac:dyDescent="0.2">
      <c r="B2870"/>
      <c r="C2870"/>
      <c r="D2870" s="10"/>
    </row>
    <row r="2871" spans="2:4" x14ac:dyDescent="0.2">
      <c r="B2871"/>
      <c r="C2871"/>
      <c r="D2871" s="10"/>
    </row>
    <row r="2872" spans="2:4" x14ac:dyDescent="0.2">
      <c r="B2872"/>
      <c r="C2872"/>
      <c r="D2872" s="10"/>
    </row>
    <row r="2873" spans="2:4" x14ac:dyDescent="0.2">
      <c r="B2873"/>
      <c r="C2873"/>
      <c r="D2873" s="10"/>
    </row>
    <row r="2874" spans="2:4" x14ac:dyDescent="0.2">
      <c r="B2874"/>
      <c r="C2874"/>
      <c r="D2874" s="10"/>
    </row>
    <row r="2875" spans="2:4" x14ac:dyDescent="0.2">
      <c r="B2875"/>
      <c r="C2875"/>
      <c r="D2875" s="10"/>
    </row>
    <row r="2876" spans="2:4" x14ac:dyDescent="0.2">
      <c r="B2876"/>
      <c r="C2876"/>
      <c r="D2876" s="10"/>
    </row>
    <row r="2877" spans="2:4" x14ac:dyDescent="0.2">
      <c r="B2877"/>
      <c r="C2877"/>
      <c r="D2877" s="10"/>
    </row>
    <row r="2878" spans="2:4" x14ac:dyDescent="0.2">
      <c r="B2878"/>
      <c r="C2878"/>
      <c r="D2878" s="10"/>
    </row>
    <row r="2879" spans="2:4" x14ac:dyDescent="0.2">
      <c r="B2879"/>
      <c r="C2879"/>
      <c r="D2879" s="10"/>
    </row>
    <row r="2880" spans="2:4" x14ac:dyDescent="0.2">
      <c r="B2880"/>
      <c r="C2880"/>
      <c r="D2880" s="10"/>
    </row>
    <row r="2881" spans="2:4" x14ac:dyDescent="0.2">
      <c r="B2881"/>
      <c r="C2881"/>
      <c r="D2881" s="10"/>
    </row>
    <row r="2882" spans="2:4" x14ac:dyDescent="0.2">
      <c r="B2882"/>
      <c r="C2882"/>
      <c r="D2882" s="10"/>
    </row>
    <row r="2883" spans="2:4" x14ac:dyDescent="0.2">
      <c r="B2883"/>
      <c r="C2883"/>
      <c r="D2883" s="10"/>
    </row>
    <row r="2884" spans="2:4" x14ac:dyDescent="0.2">
      <c r="B2884"/>
      <c r="C2884"/>
      <c r="D2884" s="10"/>
    </row>
    <row r="2885" spans="2:4" x14ac:dyDescent="0.2">
      <c r="B2885"/>
      <c r="C2885"/>
      <c r="D2885" s="10"/>
    </row>
    <row r="2886" spans="2:4" x14ac:dyDescent="0.2">
      <c r="B2886"/>
      <c r="C2886"/>
      <c r="D2886" s="10"/>
    </row>
    <row r="2887" spans="2:4" x14ac:dyDescent="0.2">
      <c r="B2887"/>
      <c r="C2887"/>
      <c r="D2887" s="10"/>
    </row>
    <row r="2888" spans="2:4" x14ac:dyDescent="0.2">
      <c r="B2888"/>
      <c r="C2888"/>
      <c r="D2888" s="10"/>
    </row>
    <row r="2889" spans="2:4" x14ac:dyDescent="0.2">
      <c r="B2889"/>
      <c r="C2889"/>
      <c r="D2889" s="10"/>
    </row>
    <row r="2890" spans="2:4" x14ac:dyDescent="0.2">
      <c r="B2890"/>
      <c r="C2890"/>
      <c r="D2890" s="10"/>
    </row>
    <row r="2891" spans="2:4" x14ac:dyDescent="0.2">
      <c r="B2891"/>
      <c r="C2891"/>
      <c r="D2891" s="10"/>
    </row>
    <row r="2892" spans="2:4" x14ac:dyDescent="0.2">
      <c r="B2892"/>
      <c r="C2892"/>
      <c r="D2892" s="10"/>
    </row>
    <row r="2893" spans="2:4" x14ac:dyDescent="0.2">
      <c r="B2893"/>
      <c r="C2893"/>
      <c r="D2893" s="10"/>
    </row>
    <row r="2894" spans="2:4" x14ac:dyDescent="0.2">
      <c r="B2894"/>
      <c r="C2894"/>
      <c r="D2894" s="10"/>
    </row>
    <row r="2895" spans="2:4" x14ac:dyDescent="0.2">
      <c r="B2895"/>
      <c r="C2895"/>
      <c r="D2895" s="10"/>
    </row>
    <row r="2896" spans="2:4" x14ac:dyDescent="0.2">
      <c r="B2896"/>
      <c r="C2896"/>
      <c r="D2896" s="10"/>
    </row>
    <row r="2897" spans="2:4" x14ac:dyDescent="0.2">
      <c r="B2897"/>
      <c r="C2897"/>
      <c r="D2897" s="10"/>
    </row>
    <row r="2898" spans="2:4" x14ac:dyDescent="0.2">
      <c r="B2898"/>
      <c r="C2898"/>
      <c r="D2898" s="10"/>
    </row>
    <row r="2899" spans="2:4" x14ac:dyDescent="0.2">
      <c r="B2899"/>
      <c r="C2899"/>
      <c r="D2899" s="10"/>
    </row>
    <row r="2900" spans="2:4" x14ac:dyDescent="0.2">
      <c r="B2900"/>
      <c r="C2900"/>
      <c r="D2900" s="10"/>
    </row>
    <row r="2901" spans="2:4" x14ac:dyDescent="0.2">
      <c r="B2901"/>
      <c r="C2901"/>
      <c r="D2901" s="10"/>
    </row>
    <row r="2902" spans="2:4" x14ac:dyDescent="0.2">
      <c r="B2902"/>
      <c r="C2902"/>
      <c r="D2902" s="10"/>
    </row>
    <row r="2903" spans="2:4" x14ac:dyDescent="0.2">
      <c r="B2903"/>
      <c r="C2903"/>
      <c r="D2903" s="10"/>
    </row>
    <row r="2904" spans="2:4" x14ac:dyDescent="0.2">
      <c r="B2904"/>
      <c r="C2904"/>
      <c r="D2904" s="10"/>
    </row>
    <row r="2905" spans="2:4" x14ac:dyDescent="0.2">
      <c r="B2905"/>
      <c r="C2905"/>
      <c r="D2905" s="10"/>
    </row>
    <row r="2906" spans="2:4" x14ac:dyDescent="0.2">
      <c r="B2906"/>
      <c r="C2906"/>
      <c r="D2906" s="10"/>
    </row>
    <row r="2907" spans="2:4" x14ac:dyDescent="0.2">
      <c r="B2907"/>
      <c r="C2907"/>
      <c r="D2907" s="10"/>
    </row>
    <row r="2908" spans="2:4" x14ac:dyDescent="0.2">
      <c r="B2908"/>
      <c r="C2908"/>
      <c r="D2908" s="10"/>
    </row>
    <row r="2909" spans="2:4" x14ac:dyDescent="0.2">
      <c r="B2909"/>
      <c r="C2909"/>
      <c r="D2909" s="10"/>
    </row>
    <row r="2910" spans="2:4" x14ac:dyDescent="0.2">
      <c r="B2910"/>
      <c r="C2910"/>
      <c r="D2910" s="10"/>
    </row>
    <row r="2911" spans="2:4" x14ac:dyDescent="0.2">
      <c r="B2911"/>
      <c r="C2911"/>
      <c r="D2911" s="10"/>
    </row>
    <row r="2912" spans="2:4" x14ac:dyDescent="0.2">
      <c r="B2912"/>
      <c r="C2912"/>
      <c r="D2912" s="10"/>
    </row>
    <row r="2913" spans="2:4" x14ac:dyDescent="0.2">
      <c r="B2913"/>
      <c r="C2913"/>
      <c r="D2913" s="10"/>
    </row>
    <row r="2914" spans="2:4" x14ac:dyDescent="0.2">
      <c r="B2914"/>
      <c r="C2914"/>
      <c r="D2914" s="10"/>
    </row>
    <row r="2915" spans="2:4" x14ac:dyDescent="0.2">
      <c r="B2915"/>
      <c r="C2915"/>
      <c r="D2915" s="10"/>
    </row>
    <row r="2916" spans="2:4" x14ac:dyDescent="0.2">
      <c r="B2916"/>
      <c r="C2916"/>
      <c r="D2916" s="10"/>
    </row>
    <row r="2917" spans="2:4" x14ac:dyDescent="0.2">
      <c r="B2917"/>
      <c r="C2917"/>
      <c r="D2917" s="10"/>
    </row>
    <row r="2918" spans="2:4" x14ac:dyDescent="0.2">
      <c r="B2918"/>
      <c r="C2918"/>
      <c r="D2918" s="10"/>
    </row>
    <row r="2919" spans="2:4" x14ac:dyDescent="0.2">
      <c r="B2919"/>
      <c r="C2919"/>
      <c r="D2919" s="10"/>
    </row>
    <row r="2920" spans="2:4" x14ac:dyDescent="0.2">
      <c r="B2920"/>
      <c r="C2920"/>
      <c r="D2920" s="10"/>
    </row>
    <row r="2921" spans="2:4" x14ac:dyDescent="0.2">
      <c r="B2921"/>
      <c r="C2921"/>
      <c r="D2921" s="10"/>
    </row>
    <row r="2922" spans="2:4" x14ac:dyDescent="0.2">
      <c r="B2922"/>
      <c r="C2922"/>
      <c r="D2922" s="10"/>
    </row>
    <row r="2923" spans="2:4" x14ac:dyDescent="0.2">
      <c r="B2923"/>
      <c r="C2923"/>
      <c r="D2923" s="10"/>
    </row>
    <row r="2924" spans="2:4" x14ac:dyDescent="0.2">
      <c r="B2924"/>
      <c r="C2924"/>
      <c r="D2924" s="10"/>
    </row>
    <row r="2925" spans="2:4" x14ac:dyDescent="0.2">
      <c r="B2925"/>
      <c r="C2925"/>
      <c r="D2925" s="10"/>
    </row>
    <row r="2926" spans="2:4" x14ac:dyDescent="0.2">
      <c r="B2926"/>
      <c r="C2926"/>
      <c r="D2926" s="10"/>
    </row>
    <row r="2927" spans="2:4" x14ac:dyDescent="0.2">
      <c r="B2927"/>
      <c r="C2927"/>
      <c r="D2927" s="10"/>
    </row>
    <row r="2928" spans="2:4" x14ac:dyDescent="0.2">
      <c r="B2928"/>
      <c r="C2928"/>
      <c r="D2928" s="10"/>
    </row>
    <row r="2929" spans="2:4" x14ac:dyDescent="0.2">
      <c r="B2929"/>
      <c r="C2929"/>
      <c r="D2929" s="10"/>
    </row>
    <row r="2930" spans="2:4" x14ac:dyDescent="0.2">
      <c r="B2930"/>
      <c r="C2930"/>
      <c r="D2930" s="10"/>
    </row>
    <row r="2931" spans="2:4" x14ac:dyDescent="0.2">
      <c r="B2931"/>
      <c r="C2931"/>
      <c r="D2931" s="10"/>
    </row>
    <row r="2932" spans="2:4" x14ac:dyDescent="0.2">
      <c r="B2932"/>
      <c r="C2932"/>
      <c r="D2932" s="10"/>
    </row>
    <row r="2933" spans="2:4" x14ac:dyDescent="0.2">
      <c r="B2933"/>
      <c r="C2933"/>
      <c r="D2933" s="10"/>
    </row>
    <row r="2934" spans="2:4" x14ac:dyDescent="0.2">
      <c r="B2934"/>
      <c r="C2934"/>
      <c r="D2934" s="10"/>
    </row>
    <row r="2935" spans="2:4" x14ac:dyDescent="0.2">
      <c r="B2935"/>
      <c r="C2935"/>
      <c r="D2935" s="10"/>
    </row>
    <row r="2936" spans="2:4" x14ac:dyDescent="0.2">
      <c r="B2936"/>
      <c r="C2936"/>
      <c r="D2936" s="10"/>
    </row>
    <row r="2937" spans="2:4" x14ac:dyDescent="0.2">
      <c r="B2937"/>
      <c r="C2937"/>
      <c r="D2937" s="10"/>
    </row>
    <row r="2938" spans="2:4" x14ac:dyDescent="0.2">
      <c r="B2938"/>
      <c r="C2938"/>
      <c r="D2938" s="10"/>
    </row>
    <row r="2939" spans="2:4" x14ac:dyDescent="0.2">
      <c r="B2939"/>
      <c r="C2939"/>
      <c r="D2939" s="10"/>
    </row>
    <row r="2940" spans="2:4" x14ac:dyDescent="0.2">
      <c r="B2940"/>
      <c r="C2940"/>
      <c r="D2940" s="10"/>
    </row>
    <row r="2941" spans="2:4" x14ac:dyDescent="0.2">
      <c r="B2941"/>
      <c r="C2941"/>
      <c r="D2941" s="10"/>
    </row>
    <row r="2942" spans="2:4" x14ac:dyDescent="0.2">
      <c r="B2942"/>
      <c r="C2942"/>
      <c r="D2942" s="10"/>
    </row>
    <row r="2943" spans="2:4" x14ac:dyDescent="0.2">
      <c r="B2943"/>
      <c r="C2943"/>
      <c r="D2943" s="10"/>
    </row>
    <row r="2944" spans="2:4" x14ac:dyDescent="0.2">
      <c r="B2944"/>
      <c r="C2944"/>
      <c r="D2944" s="10"/>
    </row>
    <row r="2945" spans="2:4" x14ac:dyDescent="0.2">
      <c r="B2945"/>
      <c r="C2945"/>
      <c r="D2945" s="10"/>
    </row>
    <row r="2946" spans="2:4" x14ac:dyDescent="0.2">
      <c r="B2946"/>
      <c r="C2946"/>
      <c r="D2946" s="10"/>
    </row>
    <row r="2947" spans="2:4" x14ac:dyDescent="0.2">
      <c r="B2947"/>
      <c r="C2947"/>
      <c r="D2947" s="10"/>
    </row>
    <row r="2948" spans="2:4" x14ac:dyDescent="0.2">
      <c r="B2948"/>
      <c r="C2948"/>
      <c r="D2948" s="10"/>
    </row>
    <row r="2949" spans="2:4" x14ac:dyDescent="0.2">
      <c r="B2949"/>
      <c r="C2949"/>
      <c r="D2949" s="10"/>
    </row>
    <row r="2950" spans="2:4" x14ac:dyDescent="0.2">
      <c r="B2950"/>
      <c r="C2950"/>
      <c r="D2950" s="10"/>
    </row>
    <row r="2951" spans="2:4" x14ac:dyDescent="0.2">
      <c r="B2951"/>
      <c r="C2951"/>
      <c r="D2951" s="10"/>
    </row>
    <row r="2952" spans="2:4" x14ac:dyDescent="0.2">
      <c r="B2952"/>
      <c r="C2952"/>
      <c r="D2952" s="10"/>
    </row>
    <row r="2953" spans="2:4" x14ac:dyDescent="0.2">
      <c r="B2953"/>
      <c r="C2953"/>
      <c r="D2953" s="10"/>
    </row>
    <row r="2954" spans="2:4" x14ac:dyDescent="0.2">
      <c r="B2954"/>
      <c r="C2954"/>
      <c r="D2954" s="10"/>
    </row>
    <row r="2955" spans="2:4" x14ac:dyDescent="0.2">
      <c r="B2955"/>
      <c r="C2955"/>
      <c r="D2955" s="10"/>
    </row>
    <row r="2956" spans="2:4" x14ac:dyDescent="0.2">
      <c r="B2956"/>
      <c r="C2956"/>
      <c r="D2956" s="10"/>
    </row>
    <row r="2957" spans="2:4" x14ac:dyDescent="0.2">
      <c r="B2957"/>
      <c r="C2957"/>
      <c r="D2957" s="10"/>
    </row>
    <row r="2958" spans="2:4" x14ac:dyDescent="0.2">
      <c r="B2958"/>
      <c r="C2958"/>
      <c r="D2958" s="10"/>
    </row>
    <row r="2959" spans="2:4" x14ac:dyDescent="0.2">
      <c r="B2959"/>
      <c r="C2959"/>
      <c r="D2959" s="10"/>
    </row>
    <row r="2960" spans="2:4" x14ac:dyDescent="0.2">
      <c r="B2960"/>
      <c r="C2960"/>
      <c r="D2960" s="10"/>
    </row>
    <row r="2961" spans="2:4" x14ac:dyDescent="0.2">
      <c r="B2961"/>
      <c r="C2961"/>
      <c r="D2961" s="10"/>
    </row>
    <row r="2962" spans="2:4" x14ac:dyDescent="0.2">
      <c r="B2962"/>
      <c r="C2962"/>
      <c r="D2962" s="10"/>
    </row>
    <row r="2963" spans="2:4" x14ac:dyDescent="0.2">
      <c r="B2963"/>
      <c r="C2963"/>
      <c r="D2963" s="10"/>
    </row>
    <row r="2964" spans="2:4" x14ac:dyDescent="0.2">
      <c r="B2964"/>
      <c r="C2964"/>
      <c r="D2964" s="10"/>
    </row>
    <row r="2965" spans="2:4" x14ac:dyDescent="0.2">
      <c r="B2965"/>
      <c r="C2965"/>
      <c r="D2965" s="10"/>
    </row>
    <row r="2966" spans="2:4" x14ac:dyDescent="0.2">
      <c r="B2966"/>
      <c r="C2966"/>
      <c r="D2966" s="10"/>
    </row>
    <row r="2967" spans="2:4" x14ac:dyDescent="0.2">
      <c r="B2967"/>
      <c r="C2967"/>
      <c r="D2967" s="10"/>
    </row>
    <row r="2968" spans="2:4" x14ac:dyDescent="0.2">
      <c r="B2968"/>
      <c r="C2968"/>
      <c r="D2968" s="10"/>
    </row>
    <row r="2969" spans="2:4" x14ac:dyDescent="0.2">
      <c r="B2969"/>
      <c r="C2969"/>
      <c r="D2969" s="10"/>
    </row>
    <row r="2970" spans="2:4" x14ac:dyDescent="0.2">
      <c r="B2970"/>
      <c r="C2970"/>
      <c r="D2970" s="10"/>
    </row>
    <row r="2971" spans="2:4" x14ac:dyDescent="0.2">
      <c r="B2971"/>
      <c r="C2971"/>
      <c r="D2971" s="10"/>
    </row>
    <row r="2972" spans="2:4" x14ac:dyDescent="0.2">
      <c r="B2972"/>
      <c r="C2972"/>
      <c r="D2972" s="10"/>
    </row>
    <row r="2973" spans="2:4" x14ac:dyDescent="0.2">
      <c r="B2973"/>
      <c r="C2973"/>
      <c r="D2973" s="10"/>
    </row>
    <row r="2974" spans="2:4" x14ac:dyDescent="0.2">
      <c r="B2974"/>
      <c r="C2974"/>
      <c r="D2974" s="10"/>
    </row>
    <row r="2975" spans="2:4" x14ac:dyDescent="0.2">
      <c r="B2975"/>
      <c r="C2975"/>
      <c r="D2975" s="10"/>
    </row>
    <row r="2976" spans="2:4" x14ac:dyDescent="0.2">
      <c r="B2976"/>
      <c r="C2976"/>
      <c r="D2976" s="10"/>
    </row>
    <row r="2977" spans="2:4" x14ac:dyDescent="0.2">
      <c r="B2977"/>
      <c r="C2977"/>
      <c r="D2977" s="10"/>
    </row>
    <row r="2978" spans="2:4" x14ac:dyDescent="0.2">
      <c r="B2978"/>
      <c r="C2978"/>
      <c r="D2978" s="10"/>
    </row>
    <row r="2979" spans="2:4" x14ac:dyDescent="0.2">
      <c r="B2979"/>
      <c r="C2979"/>
      <c r="D2979" s="10"/>
    </row>
    <row r="2980" spans="2:4" x14ac:dyDescent="0.2">
      <c r="B2980"/>
      <c r="C2980"/>
      <c r="D2980" s="10"/>
    </row>
    <row r="2981" spans="2:4" x14ac:dyDescent="0.2">
      <c r="B2981"/>
      <c r="C2981"/>
      <c r="D2981" s="10"/>
    </row>
    <row r="2982" spans="2:4" x14ac:dyDescent="0.2">
      <c r="B2982"/>
      <c r="C2982"/>
      <c r="D2982" s="10"/>
    </row>
    <row r="2983" spans="2:4" x14ac:dyDescent="0.2">
      <c r="B2983"/>
      <c r="C2983"/>
      <c r="D2983" s="10"/>
    </row>
    <row r="2984" spans="2:4" x14ac:dyDescent="0.2">
      <c r="B2984"/>
      <c r="C2984"/>
      <c r="D2984" s="10"/>
    </row>
    <row r="2985" spans="2:4" x14ac:dyDescent="0.2">
      <c r="B2985"/>
      <c r="C2985"/>
      <c r="D2985" s="10"/>
    </row>
    <row r="2986" spans="2:4" x14ac:dyDescent="0.2">
      <c r="B2986"/>
      <c r="C2986"/>
      <c r="D2986" s="10"/>
    </row>
    <row r="2987" spans="2:4" x14ac:dyDescent="0.2">
      <c r="B2987"/>
      <c r="C2987"/>
      <c r="D2987" s="10"/>
    </row>
    <row r="2988" spans="2:4" x14ac:dyDescent="0.2">
      <c r="B2988"/>
      <c r="C2988"/>
      <c r="D2988" s="10"/>
    </row>
    <row r="2989" spans="2:4" x14ac:dyDescent="0.2">
      <c r="B2989"/>
      <c r="C2989"/>
      <c r="D2989" s="10"/>
    </row>
    <row r="2990" spans="2:4" x14ac:dyDescent="0.2">
      <c r="B2990"/>
      <c r="C2990"/>
      <c r="D2990" s="10"/>
    </row>
    <row r="2991" spans="2:4" x14ac:dyDescent="0.2">
      <c r="B2991"/>
      <c r="C2991"/>
      <c r="D2991" s="10"/>
    </row>
    <row r="2992" spans="2:4" x14ac:dyDescent="0.2">
      <c r="B2992"/>
      <c r="C2992"/>
      <c r="D2992" s="10"/>
    </row>
    <row r="2993" spans="2:4" x14ac:dyDescent="0.2">
      <c r="B2993"/>
      <c r="C2993"/>
      <c r="D2993" s="10"/>
    </row>
    <row r="2994" spans="2:4" x14ac:dyDescent="0.2">
      <c r="B2994"/>
      <c r="C2994"/>
      <c r="D2994" s="10"/>
    </row>
    <row r="2995" spans="2:4" x14ac:dyDescent="0.2">
      <c r="B2995"/>
      <c r="C2995"/>
      <c r="D2995" s="10"/>
    </row>
    <row r="2996" spans="2:4" x14ac:dyDescent="0.2">
      <c r="B2996"/>
      <c r="C2996"/>
      <c r="D2996" s="10"/>
    </row>
    <row r="2997" spans="2:4" x14ac:dyDescent="0.2">
      <c r="B2997"/>
      <c r="C2997"/>
      <c r="D2997" s="10"/>
    </row>
    <row r="2998" spans="2:4" x14ac:dyDescent="0.2">
      <c r="B2998"/>
      <c r="C2998"/>
      <c r="D2998" s="10"/>
    </row>
    <row r="2999" spans="2:4" x14ac:dyDescent="0.2">
      <c r="B2999"/>
      <c r="C2999"/>
      <c r="D2999" s="10"/>
    </row>
    <row r="3000" spans="2:4" x14ac:dyDescent="0.2">
      <c r="B3000"/>
      <c r="C3000"/>
      <c r="D3000" s="10"/>
    </row>
    <row r="3001" spans="2:4" x14ac:dyDescent="0.2">
      <c r="B3001"/>
      <c r="C3001"/>
      <c r="D3001" s="10"/>
    </row>
    <row r="3002" spans="2:4" x14ac:dyDescent="0.2">
      <c r="B3002"/>
      <c r="C3002"/>
      <c r="D3002" s="10"/>
    </row>
    <row r="3003" spans="2:4" x14ac:dyDescent="0.2">
      <c r="B3003"/>
      <c r="C3003"/>
      <c r="D3003" s="10"/>
    </row>
    <row r="3004" spans="2:4" x14ac:dyDescent="0.2">
      <c r="B3004"/>
      <c r="C3004"/>
      <c r="D3004" s="10"/>
    </row>
    <row r="3005" spans="2:4" x14ac:dyDescent="0.2">
      <c r="B3005"/>
      <c r="C3005"/>
      <c r="D3005" s="10"/>
    </row>
    <row r="3006" spans="2:4" x14ac:dyDescent="0.2">
      <c r="B3006"/>
      <c r="C3006"/>
      <c r="D3006" s="10"/>
    </row>
    <row r="3007" spans="2:4" x14ac:dyDescent="0.2">
      <c r="B3007"/>
      <c r="C3007"/>
      <c r="D3007" s="10"/>
    </row>
    <row r="3008" spans="2:4" x14ac:dyDescent="0.2">
      <c r="B3008"/>
      <c r="C3008"/>
      <c r="D3008" s="10"/>
    </row>
    <row r="3009" spans="2:4" x14ac:dyDescent="0.2">
      <c r="B3009"/>
      <c r="C3009"/>
      <c r="D3009" s="10"/>
    </row>
    <row r="3010" spans="2:4" x14ac:dyDescent="0.2">
      <c r="B3010"/>
      <c r="C3010"/>
      <c r="D3010" s="10"/>
    </row>
    <row r="3011" spans="2:4" x14ac:dyDescent="0.2">
      <c r="B3011"/>
      <c r="C3011"/>
      <c r="D3011" s="10"/>
    </row>
    <row r="3012" spans="2:4" x14ac:dyDescent="0.2">
      <c r="B3012"/>
      <c r="C3012"/>
      <c r="D3012" s="10"/>
    </row>
    <row r="3013" spans="2:4" x14ac:dyDescent="0.2">
      <c r="B3013"/>
      <c r="C3013"/>
      <c r="D3013" s="10"/>
    </row>
    <row r="3014" spans="2:4" x14ac:dyDescent="0.2">
      <c r="B3014"/>
      <c r="C3014"/>
      <c r="D3014" s="10"/>
    </row>
    <row r="3015" spans="2:4" x14ac:dyDescent="0.2">
      <c r="B3015"/>
      <c r="C3015"/>
      <c r="D3015" s="10"/>
    </row>
    <row r="3016" spans="2:4" x14ac:dyDescent="0.2">
      <c r="B3016"/>
      <c r="C3016"/>
      <c r="D3016" s="10"/>
    </row>
    <row r="3017" spans="2:4" x14ac:dyDescent="0.2">
      <c r="B3017"/>
      <c r="C3017"/>
      <c r="D3017" s="10"/>
    </row>
    <row r="3018" spans="2:4" x14ac:dyDescent="0.2">
      <c r="B3018"/>
      <c r="C3018"/>
      <c r="D3018" s="10"/>
    </row>
    <row r="3019" spans="2:4" x14ac:dyDescent="0.2">
      <c r="B3019"/>
      <c r="C3019"/>
      <c r="D3019" s="10"/>
    </row>
    <row r="3020" spans="2:4" x14ac:dyDescent="0.2">
      <c r="B3020"/>
      <c r="C3020"/>
      <c r="D3020" s="10"/>
    </row>
    <row r="3021" spans="2:4" x14ac:dyDescent="0.2">
      <c r="B3021"/>
      <c r="C3021"/>
      <c r="D3021" s="10"/>
    </row>
    <row r="3022" spans="2:4" x14ac:dyDescent="0.2">
      <c r="B3022"/>
      <c r="C3022"/>
      <c r="D3022" s="10"/>
    </row>
    <row r="3023" spans="2:4" x14ac:dyDescent="0.2">
      <c r="B3023"/>
      <c r="C3023"/>
      <c r="D3023" s="10"/>
    </row>
    <row r="3024" spans="2:4" x14ac:dyDescent="0.2">
      <c r="B3024"/>
      <c r="C3024"/>
      <c r="D3024" s="10"/>
    </row>
    <row r="3025" spans="2:4" x14ac:dyDescent="0.2">
      <c r="B3025"/>
      <c r="C3025"/>
      <c r="D3025" s="10"/>
    </row>
    <row r="3026" spans="2:4" x14ac:dyDescent="0.2">
      <c r="B3026"/>
      <c r="C3026"/>
      <c r="D3026" s="10"/>
    </row>
    <row r="3027" spans="2:4" x14ac:dyDescent="0.2">
      <c r="B3027"/>
      <c r="C3027"/>
      <c r="D3027" s="10"/>
    </row>
    <row r="3028" spans="2:4" x14ac:dyDescent="0.2">
      <c r="B3028"/>
      <c r="C3028"/>
      <c r="D3028" s="10"/>
    </row>
    <row r="3029" spans="2:4" x14ac:dyDescent="0.2">
      <c r="B3029"/>
      <c r="C3029"/>
      <c r="D3029" s="10"/>
    </row>
    <row r="3030" spans="2:4" x14ac:dyDescent="0.2">
      <c r="B3030"/>
      <c r="C3030"/>
      <c r="D3030" s="10"/>
    </row>
    <row r="3031" spans="2:4" x14ac:dyDescent="0.2">
      <c r="B3031"/>
      <c r="C3031"/>
      <c r="D3031" s="10"/>
    </row>
    <row r="3032" spans="2:4" x14ac:dyDescent="0.2">
      <c r="B3032"/>
      <c r="C3032"/>
      <c r="D3032" s="10"/>
    </row>
    <row r="3033" spans="2:4" x14ac:dyDescent="0.2">
      <c r="B3033"/>
      <c r="C3033"/>
      <c r="D3033" s="10"/>
    </row>
    <row r="3034" spans="2:4" x14ac:dyDescent="0.2">
      <c r="B3034"/>
      <c r="C3034"/>
      <c r="D3034" s="10"/>
    </row>
    <row r="3035" spans="2:4" x14ac:dyDescent="0.2">
      <c r="B3035"/>
      <c r="C3035"/>
      <c r="D3035" s="10"/>
    </row>
    <row r="3036" spans="2:4" x14ac:dyDescent="0.2">
      <c r="B3036"/>
      <c r="C3036"/>
      <c r="D3036" s="10"/>
    </row>
    <row r="3037" spans="2:4" x14ac:dyDescent="0.2">
      <c r="B3037"/>
      <c r="C3037"/>
      <c r="D3037" s="10"/>
    </row>
    <row r="3038" spans="2:4" x14ac:dyDescent="0.2">
      <c r="B3038"/>
      <c r="C3038"/>
      <c r="D3038" s="10"/>
    </row>
    <row r="3039" spans="2:4" x14ac:dyDescent="0.2">
      <c r="B3039"/>
      <c r="C3039"/>
      <c r="D3039" s="10"/>
    </row>
    <row r="3040" spans="2:4" x14ac:dyDescent="0.2">
      <c r="B3040"/>
      <c r="C3040"/>
      <c r="D3040" s="10"/>
    </row>
    <row r="3041" spans="2:4" x14ac:dyDescent="0.2">
      <c r="B3041"/>
      <c r="C3041"/>
      <c r="D3041" s="10"/>
    </row>
    <row r="3042" spans="2:4" x14ac:dyDescent="0.2">
      <c r="B3042"/>
      <c r="C3042"/>
      <c r="D3042" s="10"/>
    </row>
    <row r="3043" spans="2:4" x14ac:dyDescent="0.2">
      <c r="B3043"/>
      <c r="C3043"/>
      <c r="D3043" s="10"/>
    </row>
    <row r="3044" spans="2:4" x14ac:dyDescent="0.2">
      <c r="B3044"/>
      <c r="C3044"/>
      <c r="D3044" s="10"/>
    </row>
    <row r="3045" spans="2:4" x14ac:dyDescent="0.2">
      <c r="B3045"/>
      <c r="C3045"/>
      <c r="D3045" s="10"/>
    </row>
    <row r="3046" spans="2:4" x14ac:dyDescent="0.2">
      <c r="B3046"/>
      <c r="C3046"/>
      <c r="D3046" s="10"/>
    </row>
    <row r="3047" spans="2:4" x14ac:dyDescent="0.2">
      <c r="B3047"/>
      <c r="C3047"/>
      <c r="D3047" s="10"/>
    </row>
    <row r="3048" spans="2:4" x14ac:dyDescent="0.2">
      <c r="B3048"/>
      <c r="C3048"/>
      <c r="D3048" s="10"/>
    </row>
    <row r="3049" spans="2:4" x14ac:dyDescent="0.2">
      <c r="B3049"/>
      <c r="C3049"/>
      <c r="D3049" s="10"/>
    </row>
    <row r="3050" spans="2:4" x14ac:dyDescent="0.2">
      <c r="B3050"/>
      <c r="C3050"/>
      <c r="D3050" s="10"/>
    </row>
    <row r="3051" spans="2:4" x14ac:dyDescent="0.2">
      <c r="B3051"/>
      <c r="C3051"/>
      <c r="D3051" s="10"/>
    </row>
    <row r="3052" spans="2:4" x14ac:dyDescent="0.2">
      <c r="B3052"/>
      <c r="C3052"/>
      <c r="D3052" s="10"/>
    </row>
    <row r="3053" spans="2:4" x14ac:dyDescent="0.2">
      <c r="B3053"/>
      <c r="C3053"/>
      <c r="D3053" s="10"/>
    </row>
    <row r="3054" spans="2:4" x14ac:dyDescent="0.2">
      <c r="B3054"/>
      <c r="C3054"/>
      <c r="D3054" s="10"/>
    </row>
    <row r="3055" spans="2:4" x14ac:dyDescent="0.2">
      <c r="B3055"/>
      <c r="C3055"/>
      <c r="D3055" s="10"/>
    </row>
    <row r="3056" spans="2:4" x14ac:dyDescent="0.2">
      <c r="B3056"/>
      <c r="C3056"/>
      <c r="D3056" s="10"/>
    </row>
    <row r="3057" spans="2:4" x14ac:dyDescent="0.2">
      <c r="B3057"/>
      <c r="C3057"/>
      <c r="D3057" s="10"/>
    </row>
    <row r="3058" spans="2:4" x14ac:dyDescent="0.2">
      <c r="B3058"/>
      <c r="C3058"/>
      <c r="D3058" s="10"/>
    </row>
    <row r="3059" spans="2:4" x14ac:dyDescent="0.2">
      <c r="B3059"/>
      <c r="C3059"/>
      <c r="D3059" s="10"/>
    </row>
    <row r="3060" spans="2:4" x14ac:dyDescent="0.2">
      <c r="B3060"/>
      <c r="C3060"/>
      <c r="D3060" s="10"/>
    </row>
    <row r="3061" spans="2:4" x14ac:dyDescent="0.2">
      <c r="B3061"/>
      <c r="C3061"/>
      <c r="D3061" s="10"/>
    </row>
    <row r="3062" spans="2:4" x14ac:dyDescent="0.2">
      <c r="B3062"/>
      <c r="C3062"/>
      <c r="D3062" s="10"/>
    </row>
    <row r="3063" spans="2:4" x14ac:dyDescent="0.2">
      <c r="B3063"/>
      <c r="C3063"/>
      <c r="D3063" s="10"/>
    </row>
    <row r="3064" spans="2:4" x14ac:dyDescent="0.2">
      <c r="B3064"/>
      <c r="C3064"/>
      <c r="D3064" s="10"/>
    </row>
    <row r="3065" spans="2:4" x14ac:dyDescent="0.2">
      <c r="B3065"/>
      <c r="C3065"/>
      <c r="D3065" s="10"/>
    </row>
    <row r="3066" spans="2:4" x14ac:dyDescent="0.2">
      <c r="B3066"/>
      <c r="C3066"/>
      <c r="D3066" s="10"/>
    </row>
    <row r="3067" spans="2:4" x14ac:dyDescent="0.2">
      <c r="B3067"/>
      <c r="C3067"/>
      <c r="D3067" s="10"/>
    </row>
    <row r="3068" spans="2:4" x14ac:dyDescent="0.2">
      <c r="B3068"/>
      <c r="C3068"/>
      <c r="D3068" s="10"/>
    </row>
    <row r="3069" spans="2:4" x14ac:dyDescent="0.2">
      <c r="B3069"/>
      <c r="C3069"/>
      <c r="D3069" s="10"/>
    </row>
    <row r="3070" spans="2:4" x14ac:dyDescent="0.2">
      <c r="B3070"/>
      <c r="C3070"/>
      <c r="D3070" s="10"/>
    </row>
    <row r="3071" spans="2:4" x14ac:dyDescent="0.2">
      <c r="B3071"/>
      <c r="C3071"/>
      <c r="D3071" s="10"/>
    </row>
    <row r="3072" spans="2:4" x14ac:dyDescent="0.2">
      <c r="B3072"/>
      <c r="C3072"/>
      <c r="D3072" s="10"/>
    </row>
    <row r="3073" spans="2:4" x14ac:dyDescent="0.2">
      <c r="B3073"/>
      <c r="C3073"/>
      <c r="D3073" s="10"/>
    </row>
    <row r="3074" spans="2:4" x14ac:dyDescent="0.2">
      <c r="B3074"/>
      <c r="C3074"/>
      <c r="D3074" s="10"/>
    </row>
    <row r="3075" spans="2:4" x14ac:dyDescent="0.2">
      <c r="B3075"/>
      <c r="C3075"/>
      <c r="D3075" s="10"/>
    </row>
    <row r="3076" spans="2:4" x14ac:dyDescent="0.2">
      <c r="B3076"/>
      <c r="C3076"/>
      <c r="D3076" s="10"/>
    </row>
    <row r="3077" spans="2:4" x14ac:dyDescent="0.2">
      <c r="B3077"/>
      <c r="C3077"/>
      <c r="D3077" s="10"/>
    </row>
    <row r="3078" spans="2:4" x14ac:dyDescent="0.2">
      <c r="B3078"/>
      <c r="C3078"/>
      <c r="D3078" s="10"/>
    </row>
    <row r="3079" spans="2:4" x14ac:dyDescent="0.2">
      <c r="B3079"/>
      <c r="C3079"/>
      <c r="D3079" s="10"/>
    </row>
    <row r="3080" spans="2:4" x14ac:dyDescent="0.2">
      <c r="B3080"/>
      <c r="C3080"/>
      <c r="D3080" s="10"/>
    </row>
    <row r="3081" spans="2:4" x14ac:dyDescent="0.2">
      <c r="B3081"/>
      <c r="C3081"/>
      <c r="D3081" s="10"/>
    </row>
    <row r="3082" spans="2:4" x14ac:dyDescent="0.2">
      <c r="B3082"/>
      <c r="C3082"/>
      <c r="D3082" s="10"/>
    </row>
    <row r="3083" spans="2:4" x14ac:dyDescent="0.2">
      <c r="B3083"/>
      <c r="C3083"/>
      <c r="D3083" s="10"/>
    </row>
    <row r="3084" spans="2:4" x14ac:dyDescent="0.2">
      <c r="B3084"/>
      <c r="C3084"/>
      <c r="D3084" s="10"/>
    </row>
    <row r="3085" spans="2:4" x14ac:dyDescent="0.2">
      <c r="B3085"/>
      <c r="C3085"/>
      <c r="D3085" s="10"/>
    </row>
    <row r="3086" spans="2:4" x14ac:dyDescent="0.2">
      <c r="B3086"/>
      <c r="C3086"/>
      <c r="D3086" s="10"/>
    </row>
    <row r="3087" spans="2:4" x14ac:dyDescent="0.2">
      <c r="B3087"/>
      <c r="C3087"/>
      <c r="D3087" s="10"/>
    </row>
    <row r="3088" spans="2:4" x14ac:dyDescent="0.2">
      <c r="B3088"/>
      <c r="C3088"/>
      <c r="D3088" s="10"/>
    </row>
    <row r="3089" spans="2:4" x14ac:dyDescent="0.2">
      <c r="B3089"/>
      <c r="C3089"/>
      <c r="D3089" s="10"/>
    </row>
    <row r="3090" spans="2:4" x14ac:dyDescent="0.2">
      <c r="B3090"/>
      <c r="C3090"/>
      <c r="D3090" s="10"/>
    </row>
    <row r="3091" spans="2:4" x14ac:dyDescent="0.2">
      <c r="B3091"/>
      <c r="C3091"/>
      <c r="D3091" s="10"/>
    </row>
    <row r="3092" spans="2:4" x14ac:dyDescent="0.2">
      <c r="B3092"/>
      <c r="C3092"/>
      <c r="D3092" s="10"/>
    </row>
    <row r="3093" spans="2:4" x14ac:dyDescent="0.2">
      <c r="B3093"/>
      <c r="C3093"/>
      <c r="D3093" s="10"/>
    </row>
    <row r="3094" spans="2:4" x14ac:dyDescent="0.2">
      <c r="B3094"/>
      <c r="C3094"/>
      <c r="D3094" s="10"/>
    </row>
    <row r="3095" spans="2:4" x14ac:dyDescent="0.2">
      <c r="B3095"/>
      <c r="C3095"/>
      <c r="D3095" s="10"/>
    </row>
    <row r="3096" spans="2:4" x14ac:dyDescent="0.2">
      <c r="B3096"/>
      <c r="C3096"/>
      <c r="D3096" s="10"/>
    </row>
    <row r="3097" spans="2:4" x14ac:dyDescent="0.2">
      <c r="B3097"/>
      <c r="C3097"/>
      <c r="D3097" s="10"/>
    </row>
    <row r="3098" spans="2:4" x14ac:dyDescent="0.2">
      <c r="B3098"/>
      <c r="C3098"/>
      <c r="D3098" s="10"/>
    </row>
    <row r="3099" spans="2:4" x14ac:dyDescent="0.2">
      <c r="B3099"/>
      <c r="C3099"/>
      <c r="D3099" s="10"/>
    </row>
    <row r="3100" spans="2:4" x14ac:dyDescent="0.2">
      <c r="B3100"/>
      <c r="C3100"/>
      <c r="D3100" s="10"/>
    </row>
    <row r="3101" spans="2:4" x14ac:dyDescent="0.2">
      <c r="B3101"/>
      <c r="C3101"/>
      <c r="D3101" s="10"/>
    </row>
    <row r="3102" spans="2:4" x14ac:dyDescent="0.2">
      <c r="B3102"/>
      <c r="C3102"/>
      <c r="D3102" s="10"/>
    </row>
    <row r="3103" spans="2:4" x14ac:dyDescent="0.2">
      <c r="B3103"/>
      <c r="C3103"/>
      <c r="D3103" s="10"/>
    </row>
    <row r="3104" spans="2:4" x14ac:dyDescent="0.2">
      <c r="B3104"/>
      <c r="C3104"/>
      <c r="D3104" s="10"/>
    </row>
    <row r="3105" spans="2:4" x14ac:dyDescent="0.2">
      <c r="B3105"/>
      <c r="C3105"/>
      <c r="D3105" s="10"/>
    </row>
    <row r="3106" spans="2:4" x14ac:dyDescent="0.2">
      <c r="B3106"/>
      <c r="C3106"/>
      <c r="D3106" s="10"/>
    </row>
    <row r="3107" spans="2:4" x14ac:dyDescent="0.2">
      <c r="B3107"/>
      <c r="C3107"/>
      <c r="D3107" s="10"/>
    </row>
    <row r="3108" spans="2:4" x14ac:dyDescent="0.2">
      <c r="B3108"/>
      <c r="C3108"/>
      <c r="D3108" s="10"/>
    </row>
    <row r="3109" spans="2:4" x14ac:dyDescent="0.2">
      <c r="B3109"/>
      <c r="C3109"/>
      <c r="D3109" s="10"/>
    </row>
    <row r="3110" spans="2:4" x14ac:dyDescent="0.2">
      <c r="B3110"/>
      <c r="C3110"/>
      <c r="D3110" s="10"/>
    </row>
    <row r="3111" spans="2:4" x14ac:dyDescent="0.2">
      <c r="B3111"/>
      <c r="C3111"/>
      <c r="D3111" s="10"/>
    </row>
    <row r="3112" spans="2:4" x14ac:dyDescent="0.2">
      <c r="B3112"/>
      <c r="C3112"/>
      <c r="D3112" s="10"/>
    </row>
    <row r="3113" spans="2:4" x14ac:dyDescent="0.2">
      <c r="B3113"/>
      <c r="C3113"/>
      <c r="D3113" s="10"/>
    </row>
    <row r="3114" spans="2:4" x14ac:dyDescent="0.2">
      <c r="B3114"/>
      <c r="C3114"/>
      <c r="D3114" s="10"/>
    </row>
    <row r="3115" spans="2:4" x14ac:dyDescent="0.2">
      <c r="B3115"/>
      <c r="C3115"/>
      <c r="D3115" s="10"/>
    </row>
    <row r="3116" spans="2:4" x14ac:dyDescent="0.2">
      <c r="B3116"/>
      <c r="C3116"/>
      <c r="D3116" s="10"/>
    </row>
    <row r="3117" spans="2:4" x14ac:dyDescent="0.2">
      <c r="B3117"/>
      <c r="C3117"/>
      <c r="D3117" s="10"/>
    </row>
    <row r="3118" spans="2:4" x14ac:dyDescent="0.2">
      <c r="B3118"/>
      <c r="C3118"/>
      <c r="D3118" s="10"/>
    </row>
    <row r="3119" spans="2:4" x14ac:dyDescent="0.2">
      <c r="B3119"/>
      <c r="C3119"/>
      <c r="D3119" s="10"/>
    </row>
    <row r="3120" spans="2:4" x14ac:dyDescent="0.2">
      <c r="B3120"/>
      <c r="C3120"/>
      <c r="D3120" s="10"/>
    </row>
    <row r="3121" spans="2:4" x14ac:dyDescent="0.2">
      <c r="B3121"/>
      <c r="C3121"/>
      <c r="D3121" s="10"/>
    </row>
    <row r="3122" spans="2:4" x14ac:dyDescent="0.2">
      <c r="B3122"/>
      <c r="C3122"/>
      <c r="D3122" s="10"/>
    </row>
    <row r="3123" spans="2:4" x14ac:dyDescent="0.2">
      <c r="B3123"/>
      <c r="C3123"/>
      <c r="D3123" s="10"/>
    </row>
    <row r="3124" spans="2:4" x14ac:dyDescent="0.2">
      <c r="B3124"/>
      <c r="C3124"/>
      <c r="D3124" s="10"/>
    </row>
    <row r="3125" spans="2:4" x14ac:dyDescent="0.2">
      <c r="B3125"/>
      <c r="C3125"/>
      <c r="D3125" s="10"/>
    </row>
    <row r="3126" spans="2:4" x14ac:dyDescent="0.2">
      <c r="B3126"/>
      <c r="C3126"/>
      <c r="D3126" s="10"/>
    </row>
    <row r="3127" spans="2:4" x14ac:dyDescent="0.2">
      <c r="B3127"/>
      <c r="C3127"/>
      <c r="D3127" s="10"/>
    </row>
    <row r="3128" spans="2:4" x14ac:dyDescent="0.2">
      <c r="B3128"/>
      <c r="C3128"/>
      <c r="D3128" s="10"/>
    </row>
    <row r="3129" spans="2:4" x14ac:dyDescent="0.2">
      <c r="B3129"/>
      <c r="C3129"/>
      <c r="D3129" s="10"/>
    </row>
    <row r="3130" spans="2:4" x14ac:dyDescent="0.2">
      <c r="B3130"/>
      <c r="C3130"/>
      <c r="D3130" s="10"/>
    </row>
    <row r="3131" spans="2:4" x14ac:dyDescent="0.2">
      <c r="B3131"/>
      <c r="C3131"/>
      <c r="D3131" s="10"/>
    </row>
    <row r="3132" spans="2:4" x14ac:dyDescent="0.2">
      <c r="B3132"/>
      <c r="C3132"/>
      <c r="D3132" s="10"/>
    </row>
    <row r="3133" spans="2:4" x14ac:dyDescent="0.2">
      <c r="B3133"/>
      <c r="C3133"/>
      <c r="D3133" s="10"/>
    </row>
    <row r="3134" spans="2:4" x14ac:dyDescent="0.2">
      <c r="B3134"/>
      <c r="C3134"/>
      <c r="D3134" s="10"/>
    </row>
    <row r="3135" spans="2:4" x14ac:dyDescent="0.2">
      <c r="B3135"/>
      <c r="C3135"/>
      <c r="D3135" s="10"/>
    </row>
    <row r="3136" spans="2:4" x14ac:dyDescent="0.2">
      <c r="B3136"/>
      <c r="C3136"/>
      <c r="D3136" s="10"/>
    </row>
    <row r="3137" spans="2:4" x14ac:dyDescent="0.2">
      <c r="B3137"/>
      <c r="C3137"/>
      <c r="D3137" s="10"/>
    </row>
    <row r="3138" spans="2:4" x14ac:dyDescent="0.2">
      <c r="B3138"/>
      <c r="C3138"/>
      <c r="D3138" s="10"/>
    </row>
    <row r="3139" spans="2:4" x14ac:dyDescent="0.2">
      <c r="B3139"/>
      <c r="C3139"/>
      <c r="D3139" s="10"/>
    </row>
    <row r="3140" spans="2:4" x14ac:dyDescent="0.2">
      <c r="B3140"/>
      <c r="C3140"/>
      <c r="D3140" s="10"/>
    </row>
    <row r="3141" spans="2:4" x14ac:dyDescent="0.2">
      <c r="B3141"/>
      <c r="C3141"/>
      <c r="D3141" s="10"/>
    </row>
    <row r="3142" spans="2:4" x14ac:dyDescent="0.2">
      <c r="B3142"/>
      <c r="C3142"/>
      <c r="D3142" s="10"/>
    </row>
    <row r="3143" spans="2:4" x14ac:dyDescent="0.2">
      <c r="B3143"/>
      <c r="C3143"/>
      <c r="D3143" s="10"/>
    </row>
    <row r="3144" spans="2:4" x14ac:dyDescent="0.2">
      <c r="B3144"/>
      <c r="C3144"/>
      <c r="D3144" s="10"/>
    </row>
    <row r="3145" spans="2:4" x14ac:dyDescent="0.2">
      <c r="B3145"/>
      <c r="C3145"/>
      <c r="D3145" s="10"/>
    </row>
    <row r="3146" spans="2:4" x14ac:dyDescent="0.2">
      <c r="B3146"/>
      <c r="C3146"/>
      <c r="D3146" s="10"/>
    </row>
    <row r="3147" spans="2:4" x14ac:dyDescent="0.2">
      <c r="B3147"/>
      <c r="C3147"/>
      <c r="D3147" s="10"/>
    </row>
    <row r="3148" spans="2:4" x14ac:dyDescent="0.2">
      <c r="B3148"/>
      <c r="C3148"/>
      <c r="D3148" s="10"/>
    </row>
    <row r="3149" spans="2:4" x14ac:dyDescent="0.2">
      <c r="B3149"/>
      <c r="C3149"/>
      <c r="D3149" s="10"/>
    </row>
    <row r="3150" spans="2:4" x14ac:dyDescent="0.2">
      <c r="B3150"/>
      <c r="C3150"/>
      <c r="D3150" s="10"/>
    </row>
    <row r="3151" spans="2:4" x14ac:dyDescent="0.2">
      <c r="B3151"/>
      <c r="C3151"/>
      <c r="D3151" s="10"/>
    </row>
    <row r="3152" spans="2:4" x14ac:dyDescent="0.2">
      <c r="B3152"/>
      <c r="C3152"/>
      <c r="D3152" s="10"/>
    </row>
    <row r="3153" spans="2:4" x14ac:dyDescent="0.2">
      <c r="B3153"/>
      <c r="C3153"/>
      <c r="D3153" s="10"/>
    </row>
    <row r="3154" spans="2:4" x14ac:dyDescent="0.2">
      <c r="B3154"/>
      <c r="C3154"/>
      <c r="D3154" s="10"/>
    </row>
    <row r="3155" spans="2:4" x14ac:dyDescent="0.2">
      <c r="B3155"/>
      <c r="C3155"/>
      <c r="D3155" s="10"/>
    </row>
    <row r="3156" spans="2:4" x14ac:dyDescent="0.2">
      <c r="B3156"/>
      <c r="C3156"/>
      <c r="D3156" s="10"/>
    </row>
    <row r="3157" spans="2:4" x14ac:dyDescent="0.2">
      <c r="B3157"/>
      <c r="C3157"/>
      <c r="D3157" s="10"/>
    </row>
    <row r="3158" spans="2:4" x14ac:dyDescent="0.2">
      <c r="B3158"/>
      <c r="C3158"/>
      <c r="D3158" s="10"/>
    </row>
    <row r="3159" spans="2:4" x14ac:dyDescent="0.2">
      <c r="B3159"/>
      <c r="C3159"/>
      <c r="D3159" s="10"/>
    </row>
    <row r="3160" spans="2:4" x14ac:dyDescent="0.2">
      <c r="B3160"/>
      <c r="C3160"/>
      <c r="D3160" s="10"/>
    </row>
    <row r="3161" spans="2:4" x14ac:dyDescent="0.2">
      <c r="B3161"/>
      <c r="C3161"/>
      <c r="D3161" s="10"/>
    </row>
    <row r="3162" spans="2:4" x14ac:dyDescent="0.2">
      <c r="B3162"/>
      <c r="C3162"/>
      <c r="D3162" s="10"/>
    </row>
    <row r="3163" spans="2:4" x14ac:dyDescent="0.2">
      <c r="B3163"/>
      <c r="C3163"/>
      <c r="D3163" s="10"/>
    </row>
    <row r="3164" spans="2:4" x14ac:dyDescent="0.2">
      <c r="B3164"/>
      <c r="C3164"/>
      <c r="D3164" s="10"/>
    </row>
    <row r="3165" spans="2:4" x14ac:dyDescent="0.2">
      <c r="B3165"/>
      <c r="C3165"/>
      <c r="D3165" s="10"/>
    </row>
    <row r="3166" spans="2:4" x14ac:dyDescent="0.2">
      <c r="B3166"/>
      <c r="C3166"/>
      <c r="D3166" s="10"/>
    </row>
    <row r="3167" spans="2:4" x14ac:dyDescent="0.2">
      <c r="B3167"/>
      <c r="C3167"/>
      <c r="D3167" s="10"/>
    </row>
    <row r="3168" spans="2:4" x14ac:dyDescent="0.2">
      <c r="B3168"/>
      <c r="C3168"/>
      <c r="D3168" s="10"/>
    </row>
    <row r="3169" spans="2:4" x14ac:dyDescent="0.2">
      <c r="B3169"/>
      <c r="C3169"/>
      <c r="D3169" s="10"/>
    </row>
    <row r="3170" spans="2:4" x14ac:dyDescent="0.2">
      <c r="B3170"/>
      <c r="C3170"/>
      <c r="D3170" s="10"/>
    </row>
    <row r="3171" spans="2:4" x14ac:dyDescent="0.2">
      <c r="B3171"/>
      <c r="C3171"/>
      <c r="D3171" s="10"/>
    </row>
    <row r="3172" spans="2:4" x14ac:dyDescent="0.2">
      <c r="B3172"/>
      <c r="C3172"/>
      <c r="D3172" s="10"/>
    </row>
    <row r="3173" spans="2:4" x14ac:dyDescent="0.2">
      <c r="B3173"/>
      <c r="C3173"/>
      <c r="D3173" s="10"/>
    </row>
    <row r="3174" spans="2:4" x14ac:dyDescent="0.2">
      <c r="B3174"/>
      <c r="C3174"/>
      <c r="D3174" s="10"/>
    </row>
    <row r="3175" spans="2:4" x14ac:dyDescent="0.2">
      <c r="B3175"/>
      <c r="C3175"/>
      <c r="D3175" s="10"/>
    </row>
    <row r="3176" spans="2:4" x14ac:dyDescent="0.2">
      <c r="B3176"/>
      <c r="C3176"/>
      <c r="D3176" s="10"/>
    </row>
    <row r="3177" spans="2:4" x14ac:dyDescent="0.2">
      <c r="B3177"/>
      <c r="C3177"/>
      <c r="D3177" s="10"/>
    </row>
    <row r="3178" spans="2:4" x14ac:dyDescent="0.2">
      <c r="B3178"/>
      <c r="C3178"/>
      <c r="D3178" s="10"/>
    </row>
    <row r="3179" spans="2:4" x14ac:dyDescent="0.2">
      <c r="B3179"/>
      <c r="C3179"/>
      <c r="D3179" s="10"/>
    </row>
    <row r="3180" spans="2:4" x14ac:dyDescent="0.2">
      <c r="B3180"/>
      <c r="C3180"/>
      <c r="D3180" s="10"/>
    </row>
    <row r="3181" spans="2:4" x14ac:dyDescent="0.2">
      <c r="B3181"/>
      <c r="C3181"/>
      <c r="D3181" s="10"/>
    </row>
    <row r="3182" spans="2:4" x14ac:dyDescent="0.2">
      <c r="B3182"/>
      <c r="C3182"/>
      <c r="D3182" s="10"/>
    </row>
    <row r="3183" spans="2:4" x14ac:dyDescent="0.2">
      <c r="B3183"/>
      <c r="C3183"/>
      <c r="D3183" s="10"/>
    </row>
    <row r="3184" spans="2:4" x14ac:dyDescent="0.2">
      <c r="B3184"/>
      <c r="C3184"/>
      <c r="D3184" s="10"/>
    </row>
    <row r="3185" spans="2:4" x14ac:dyDescent="0.2">
      <c r="B3185"/>
      <c r="C3185"/>
      <c r="D3185" s="10"/>
    </row>
    <row r="3186" spans="2:4" x14ac:dyDescent="0.2">
      <c r="B3186"/>
      <c r="C3186"/>
      <c r="D3186" s="10"/>
    </row>
    <row r="3187" spans="2:4" x14ac:dyDescent="0.2">
      <c r="B3187"/>
      <c r="C3187"/>
      <c r="D3187" s="10"/>
    </row>
    <row r="3188" spans="2:4" x14ac:dyDescent="0.2">
      <c r="B3188"/>
      <c r="C3188"/>
      <c r="D3188" s="10"/>
    </row>
    <row r="3189" spans="2:4" x14ac:dyDescent="0.2">
      <c r="B3189"/>
      <c r="C3189"/>
      <c r="D3189" s="10"/>
    </row>
    <row r="3190" spans="2:4" x14ac:dyDescent="0.2">
      <c r="B3190"/>
      <c r="C3190"/>
      <c r="D3190" s="10"/>
    </row>
    <row r="3191" spans="2:4" x14ac:dyDescent="0.2">
      <c r="B3191"/>
      <c r="C3191"/>
      <c r="D3191" s="10"/>
    </row>
    <row r="3192" spans="2:4" x14ac:dyDescent="0.2">
      <c r="B3192"/>
      <c r="C3192"/>
      <c r="D3192" s="10"/>
    </row>
    <row r="3193" spans="2:4" x14ac:dyDescent="0.2">
      <c r="B3193"/>
      <c r="C3193"/>
      <c r="D3193" s="10"/>
    </row>
    <row r="3194" spans="2:4" x14ac:dyDescent="0.2">
      <c r="B3194"/>
      <c r="C3194"/>
      <c r="D3194" s="10"/>
    </row>
    <row r="3195" spans="2:4" x14ac:dyDescent="0.2">
      <c r="B3195"/>
      <c r="C3195"/>
      <c r="D3195" s="10"/>
    </row>
    <row r="3196" spans="2:4" x14ac:dyDescent="0.2">
      <c r="B3196"/>
      <c r="C3196"/>
      <c r="D3196" s="10"/>
    </row>
    <row r="3197" spans="2:4" x14ac:dyDescent="0.2">
      <c r="B3197"/>
      <c r="C3197"/>
      <c r="D3197" s="10"/>
    </row>
    <row r="3198" spans="2:4" x14ac:dyDescent="0.2">
      <c r="B3198"/>
      <c r="C3198"/>
      <c r="D3198" s="10"/>
    </row>
    <row r="3199" spans="2:4" x14ac:dyDescent="0.2">
      <c r="B3199"/>
      <c r="C3199"/>
      <c r="D3199" s="10"/>
    </row>
    <row r="3200" spans="2:4" x14ac:dyDescent="0.2">
      <c r="B3200"/>
      <c r="C3200"/>
      <c r="D3200" s="10"/>
    </row>
    <row r="3201" spans="2:4" x14ac:dyDescent="0.2">
      <c r="B3201"/>
      <c r="C3201"/>
      <c r="D3201" s="10"/>
    </row>
    <row r="3202" spans="2:4" x14ac:dyDescent="0.2">
      <c r="B3202"/>
      <c r="C3202"/>
      <c r="D3202" s="10"/>
    </row>
    <row r="3203" spans="2:4" x14ac:dyDescent="0.2">
      <c r="B3203"/>
      <c r="C3203"/>
      <c r="D3203" s="10"/>
    </row>
    <row r="3204" spans="2:4" x14ac:dyDescent="0.2">
      <c r="B3204"/>
      <c r="C3204"/>
      <c r="D3204" s="10"/>
    </row>
    <row r="3205" spans="2:4" x14ac:dyDescent="0.2">
      <c r="B3205"/>
      <c r="C3205"/>
      <c r="D3205" s="10"/>
    </row>
    <row r="3206" spans="2:4" x14ac:dyDescent="0.2">
      <c r="B3206"/>
      <c r="C3206"/>
      <c r="D3206" s="10"/>
    </row>
    <row r="3207" spans="2:4" x14ac:dyDescent="0.2">
      <c r="B3207"/>
      <c r="C3207"/>
      <c r="D3207" s="10"/>
    </row>
    <row r="3208" spans="2:4" x14ac:dyDescent="0.2">
      <c r="B3208"/>
      <c r="C3208"/>
      <c r="D3208" s="10"/>
    </row>
    <row r="3209" spans="2:4" x14ac:dyDescent="0.2">
      <c r="B3209"/>
      <c r="C3209"/>
      <c r="D3209" s="10"/>
    </row>
    <row r="3210" spans="2:4" x14ac:dyDescent="0.2">
      <c r="B3210"/>
      <c r="C3210"/>
      <c r="D3210" s="10"/>
    </row>
    <row r="3211" spans="2:4" x14ac:dyDescent="0.2">
      <c r="B3211"/>
      <c r="C3211"/>
      <c r="D3211" s="10"/>
    </row>
    <row r="3212" spans="2:4" x14ac:dyDescent="0.2">
      <c r="B3212"/>
      <c r="C3212"/>
      <c r="D3212" s="10"/>
    </row>
    <row r="3213" spans="2:4" x14ac:dyDescent="0.2">
      <c r="B3213"/>
      <c r="C3213"/>
      <c r="D3213" s="10"/>
    </row>
    <row r="3214" spans="2:4" x14ac:dyDescent="0.2">
      <c r="B3214"/>
      <c r="C3214"/>
      <c r="D3214" s="10"/>
    </row>
    <row r="3215" spans="2:4" x14ac:dyDescent="0.2">
      <c r="B3215"/>
      <c r="C3215"/>
      <c r="D3215" s="10"/>
    </row>
    <row r="3216" spans="2:4" x14ac:dyDescent="0.2">
      <c r="B3216"/>
      <c r="C3216"/>
      <c r="D3216" s="10"/>
    </row>
    <row r="3217" spans="2:4" x14ac:dyDescent="0.2">
      <c r="B3217"/>
      <c r="C3217"/>
      <c r="D3217" s="10"/>
    </row>
    <row r="3218" spans="2:4" x14ac:dyDescent="0.2">
      <c r="B3218"/>
      <c r="C3218"/>
      <c r="D3218" s="10"/>
    </row>
    <row r="3219" spans="2:4" x14ac:dyDescent="0.2">
      <c r="B3219"/>
      <c r="C3219"/>
      <c r="D3219" s="10"/>
    </row>
    <row r="3220" spans="2:4" x14ac:dyDescent="0.2">
      <c r="B3220"/>
      <c r="C3220"/>
      <c r="D3220" s="10"/>
    </row>
    <row r="3221" spans="2:4" x14ac:dyDescent="0.2">
      <c r="B3221"/>
      <c r="C3221"/>
      <c r="D3221" s="10"/>
    </row>
    <row r="3222" spans="2:4" x14ac:dyDescent="0.2">
      <c r="B3222"/>
      <c r="C3222"/>
      <c r="D3222" s="10"/>
    </row>
    <row r="3223" spans="2:4" x14ac:dyDescent="0.2">
      <c r="B3223"/>
      <c r="C3223"/>
      <c r="D3223" s="10"/>
    </row>
    <row r="3224" spans="2:4" x14ac:dyDescent="0.2">
      <c r="B3224"/>
      <c r="C3224"/>
      <c r="D3224" s="10"/>
    </row>
    <row r="3225" spans="2:4" x14ac:dyDescent="0.2">
      <c r="B3225"/>
      <c r="C3225"/>
      <c r="D3225" s="10"/>
    </row>
    <row r="3226" spans="2:4" x14ac:dyDescent="0.2">
      <c r="B3226"/>
      <c r="C3226"/>
      <c r="D3226" s="10"/>
    </row>
    <row r="3227" spans="2:4" x14ac:dyDescent="0.2">
      <c r="B3227"/>
      <c r="C3227"/>
      <c r="D3227" s="10"/>
    </row>
    <row r="3228" spans="2:4" x14ac:dyDescent="0.2">
      <c r="B3228"/>
      <c r="C3228"/>
      <c r="D3228" s="10"/>
    </row>
    <row r="3229" spans="2:4" x14ac:dyDescent="0.2">
      <c r="B3229"/>
      <c r="C3229"/>
      <c r="D3229" s="10"/>
    </row>
    <row r="3230" spans="2:4" x14ac:dyDescent="0.2">
      <c r="B3230"/>
      <c r="C3230"/>
      <c r="D3230" s="10"/>
    </row>
    <row r="3231" spans="2:4" x14ac:dyDescent="0.2">
      <c r="B3231"/>
      <c r="C3231"/>
      <c r="D3231" s="10"/>
    </row>
    <row r="3232" spans="2:4" x14ac:dyDescent="0.2">
      <c r="B3232"/>
      <c r="C3232"/>
      <c r="D3232" s="10"/>
    </row>
    <row r="3233" spans="2:4" x14ac:dyDescent="0.2">
      <c r="B3233"/>
      <c r="C3233"/>
      <c r="D3233" s="10"/>
    </row>
    <row r="3234" spans="2:4" x14ac:dyDescent="0.2">
      <c r="B3234"/>
      <c r="C3234"/>
      <c r="D3234" s="10"/>
    </row>
    <row r="3235" spans="2:4" x14ac:dyDescent="0.2">
      <c r="B3235"/>
      <c r="C3235"/>
      <c r="D3235" s="10"/>
    </row>
    <row r="3236" spans="2:4" x14ac:dyDescent="0.2">
      <c r="B3236"/>
      <c r="C3236"/>
      <c r="D3236" s="10"/>
    </row>
    <row r="3237" spans="2:4" x14ac:dyDescent="0.2">
      <c r="B3237"/>
      <c r="C3237"/>
      <c r="D3237" s="10"/>
    </row>
    <row r="3238" spans="2:4" x14ac:dyDescent="0.2">
      <c r="B3238"/>
      <c r="C3238"/>
      <c r="D3238" s="10"/>
    </row>
    <row r="3239" spans="2:4" x14ac:dyDescent="0.2">
      <c r="B3239"/>
      <c r="C3239"/>
      <c r="D3239" s="10"/>
    </row>
    <row r="3240" spans="2:4" x14ac:dyDescent="0.2">
      <c r="B3240"/>
      <c r="C3240"/>
      <c r="D3240" s="10"/>
    </row>
    <row r="3241" spans="2:4" x14ac:dyDescent="0.2">
      <c r="B3241"/>
      <c r="C3241"/>
      <c r="D3241" s="10"/>
    </row>
    <row r="3242" spans="2:4" x14ac:dyDescent="0.2">
      <c r="B3242"/>
      <c r="C3242"/>
      <c r="D3242" s="10"/>
    </row>
    <row r="3243" spans="2:4" x14ac:dyDescent="0.2">
      <c r="B3243"/>
      <c r="C3243"/>
      <c r="D3243" s="10"/>
    </row>
    <row r="3244" spans="2:4" x14ac:dyDescent="0.2">
      <c r="B3244"/>
      <c r="C3244"/>
      <c r="D3244" s="10"/>
    </row>
    <row r="3245" spans="2:4" x14ac:dyDescent="0.2">
      <c r="B3245"/>
      <c r="C3245"/>
      <c r="D3245" s="10"/>
    </row>
    <row r="3246" spans="2:4" x14ac:dyDescent="0.2">
      <c r="B3246"/>
      <c r="C3246"/>
      <c r="D3246" s="10"/>
    </row>
    <row r="3247" spans="2:4" x14ac:dyDescent="0.2">
      <c r="B3247"/>
      <c r="C3247"/>
      <c r="D3247" s="10"/>
    </row>
    <row r="3248" spans="2:4" x14ac:dyDescent="0.2">
      <c r="B3248"/>
      <c r="C3248"/>
      <c r="D3248" s="10"/>
    </row>
    <row r="3249" spans="2:4" x14ac:dyDescent="0.2">
      <c r="B3249"/>
      <c r="C3249"/>
      <c r="D3249" s="10"/>
    </row>
    <row r="3250" spans="2:4" x14ac:dyDescent="0.2">
      <c r="B3250"/>
      <c r="C3250"/>
      <c r="D3250" s="10"/>
    </row>
    <row r="3251" spans="2:4" x14ac:dyDescent="0.2">
      <c r="B3251"/>
      <c r="C3251"/>
      <c r="D3251" s="10"/>
    </row>
    <row r="3252" spans="2:4" x14ac:dyDescent="0.2">
      <c r="B3252"/>
      <c r="C3252"/>
      <c r="D3252" s="10"/>
    </row>
    <row r="3253" spans="2:4" x14ac:dyDescent="0.2">
      <c r="B3253"/>
      <c r="C3253"/>
      <c r="D3253" s="10"/>
    </row>
    <row r="3254" spans="2:4" x14ac:dyDescent="0.2">
      <c r="B3254"/>
      <c r="C3254"/>
      <c r="D3254" s="10"/>
    </row>
    <row r="3255" spans="2:4" x14ac:dyDescent="0.2">
      <c r="B3255"/>
      <c r="C3255"/>
      <c r="D3255" s="10"/>
    </row>
    <row r="3256" spans="2:4" x14ac:dyDescent="0.2">
      <c r="B3256"/>
      <c r="C3256"/>
      <c r="D3256" s="10"/>
    </row>
    <row r="3257" spans="2:4" x14ac:dyDescent="0.2">
      <c r="B3257"/>
      <c r="C3257"/>
      <c r="D3257" s="10"/>
    </row>
    <row r="3258" spans="2:4" x14ac:dyDescent="0.2">
      <c r="B3258"/>
      <c r="C3258"/>
      <c r="D3258" s="10"/>
    </row>
    <row r="3259" spans="2:4" x14ac:dyDescent="0.2">
      <c r="B3259"/>
      <c r="C3259"/>
      <c r="D3259" s="10"/>
    </row>
    <row r="3260" spans="2:4" x14ac:dyDescent="0.2">
      <c r="B3260"/>
      <c r="C3260"/>
      <c r="D3260" s="10"/>
    </row>
    <row r="3261" spans="2:4" x14ac:dyDescent="0.2">
      <c r="B3261"/>
      <c r="C3261"/>
      <c r="D3261" s="10"/>
    </row>
    <row r="3262" spans="2:4" x14ac:dyDescent="0.2">
      <c r="B3262"/>
      <c r="C3262"/>
      <c r="D3262" s="10"/>
    </row>
    <row r="3263" spans="2:4" x14ac:dyDescent="0.2">
      <c r="B3263"/>
      <c r="C3263"/>
      <c r="D3263" s="10"/>
    </row>
    <row r="3264" spans="2:4" x14ac:dyDescent="0.2">
      <c r="B3264"/>
      <c r="C3264"/>
      <c r="D3264" s="10"/>
    </row>
    <row r="3265" spans="2:4" x14ac:dyDescent="0.2">
      <c r="B3265"/>
      <c r="C3265"/>
      <c r="D3265" s="10"/>
    </row>
    <row r="3266" spans="2:4" x14ac:dyDescent="0.2">
      <c r="B3266"/>
      <c r="C3266"/>
      <c r="D3266" s="10"/>
    </row>
    <row r="3267" spans="2:4" x14ac:dyDescent="0.2">
      <c r="B3267"/>
      <c r="C3267"/>
      <c r="D3267" s="10"/>
    </row>
    <row r="3268" spans="2:4" x14ac:dyDescent="0.2">
      <c r="B3268"/>
      <c r="C3268"/>
      <c r="D3268" s="10"/>
    </row>
    <row r="3269" spans="2:4" x14ac:dyDescent="0.2">
      <c r="B3269"/>
      <c r="C3269"/>
      <c r="D3269" s="10"/>
    </row>
    <row r="3270" spans="2:4" x14ac:dyDescent="0.2">
      <c r="B3270"/>
      <c r="C3270"/>
      <c r="D3270" s="10"/>
    </row>
    <row r="3271" spans="2:4" x14ac:dyDescent="0.2">
      <c r="B3271"/>
      <c r="C3271"/>
      <c r="D3271" s="10"/>
    </row>
    <row r="3272" spans="2:4" x14ac:dyDescent="0.2">
      <c r="B3272"/>
      <c r="C3272"/>
      <c r="D3272" s="10"/>
    </row>
    <row r="3273" spans="2:4" x14ac:dyDescent="0.2">
      <c r="B3273"/>
      <c r="C3273"/>
      <c r="D3273" s="10"/>
    </row>
    <row r="3274" spans="2:4" x14ac:dyDescent="0.2">
      <c r="B3274"/>
      <c r="C3274"/>
      <c r="D3274" s="10"/>
    </row>
    <row r="3275" spans="2:4" x14ac:dyDescent="0.2">
      <c r="B3275"/>
      <c r="C3275"/>
      <c r="D3275" s="10"/>
    </row>
    <row r="3276" spans="2:4" x14ac:dyDescent="0.2">
      <c r="B3276"/>
      <c r="C3276"/>
      <c r="D3276" s="10"/>
    </row>
    <row r="3277" spans="2:4" x14ac:dyDescent="0.2">
      <c r="B3277"/>
      <c r="C3277"/>
      <c r="D3277" s="10"/>
    </row>
    <row r="3278" spans="2:4" x14ac:dyDescent="0.2">
      <c r="B3278"/>
      <c r="C3278"/>
      <c r="D3278" s="10"/>
    </row>
    <row r="3279" spans="2:4" x14ac:dyDescent="0.2">
      <c r="B3279"/>
      <c r="C3279"/>
      <c r="D3279" s="10"/>
    </row>
    <row r="3280" spans="2:4" x14ac:dyDescent="0.2">
      <c r="B3280"/>
      <c r="C3280"/>
      <c r="D3280" s="10"/>
    </row>
    <row r="3281" spans="2:4" x14ac:dyDescent="0.2">
      <c r="B3281"/>
      <c r="C3281"/>
      <c r="D3281" s="10"/>
    </row>
    <row r="3282" spans="2:4" x14ac:dyDescent="0.2">
      <c r="B3282"/>
      <c r="C3282"/>
      <c r="D3282" s="10"/>
    </row>
    <row r="3283" spans="2:4" x14ac:dyDescent="0.2">
      <c r="B3283"/>
      <c r="C3283"/>
      <c r="D3283" s="10"/>
    </row>
    <row r="3284" spans="2:4" x14ac:dyDescent="0.2">
      <c r="B3284"/>
      <c r="C3284"/>
      <c r="D3284" s="10"/>
    </row>
    <row r="3285" spans="2:4" x14ac:dyDescent="0.2">
      <c r="B3285"/>
      <c r="C3285"/>
      <c r="D3285" s="10"/>
    </row>
    <row r="3286" spans="2:4" x14ac:dyDescent="0.2">
      <c r="B3286"/>
      <c r="C3286"/>
      <c r="D3286" s="10"/>
    </row>
    <row r="3287" spans="2:4" x14ac:dyDescent="0.2">
      <c r="B3287"/>
      <c r="C3287"/>
      <c r="D3287" s="10"/>
    </row>
    <row r="3288" spans="2:4" x14ac:dyDescent="0.2">
      <c r="B3288"/>
      <c r="C3288"/>
      <c r="D3288" s="10"/>
    </row>
    <row r="3289" spans="2:4" x14ac:dyDescent="0.2">
      <c r="B3289"/>
      <c r="C3289"/>
      <c r="D3289" s="10"/>
    </row>
    <row r="3290" spans="2:4" x14ac:dyDescent="0.2">
      <c r="B3290"/>
      <c r="C3290"/>
      <c r="D3290" s="10"/>
    </row>
    <row r="3291" spans="2:4" x14ac:dyDescent="0.2">
      <c r="B3291"/>
      <c r="C3291"/>
      <c r="D3291" s="10"/>
    </row>
    <row r="3292" spans="2:4" x14ac:dyDescent="0.2">
      <c r="B3292"/>
      <c r="C3292"/>
      <c r="D3292" s="10"/>
    </row>
    <row r="3293" spans="2:4" x14ac:dyDescent="0.2">
      <c r="B3293"/>
      <c r="C3293"/>
      <c r="D3293" s="10"/>
    </row>
    <row r="3294" spans="2:4" x14ac:dyDescent="0.2">
      <c r="B3294"/>
      <c r="C3294"/>
      <c r="D3294" s="10"/>
    </row>
    <row r="3295" spans="2:4" x14ac:dyDescent="0.2">
      <c r="B3295"/>
      <c r="C3295"/>
      <c r="D3295" s="10"/>
    </row>
    <row r="3296" spans="2:4" x14ac:dyDescent="0.2">
      <c r="B3296"/>
      <c r="C3296"/>
      <c r="D3296" s="10"/>
    </row>
    <row r="3297" spans="2:4" x14ac:dyDescent="0.2">
      <c r="B3297"/>
      <c r="C3297"/>
      <c r="D3297" s="10"/>
    </row>
    <row r="3298" spans="2:4" x14ac:dyDescent="0.2">
      <c r="B3298"/>
      <c r="C3298"/>
      <c r="D3298" s="10"/>
    </row>
    <row r="3299" spans="2:4" x14ac:dyDescent="0.2">
      <c r="B3299"/>
      <c r="C3299"/>
      <c r="D3299" s="10"/>
    </row>
    <row r="3300" spans="2:4" x14ac:dyDescent="0.2">
      <c r="B3300"/>
      <c r="C3300"/>
      <c r="D3300" s="10"/>
    </row>
    <row r="3301" spans="2:4" x14ac:dyDescent="0.2">
      <c r="B3301"/>
      <c r="C3301"/>
      <c r="D3301" s="10"/>
    </row>
    <row r="3302" spans="2:4" x14ac:dyDescent="0.2">
      <c r="B3302"/>
      <c r="C3302"/>
      <c r="D3302" s="10"/>
    </row>
    <row r="3303" spans="2:4" x14ac:dyDescent="0.2">
      <c r="B3303"/>
      <c r="C3303"/>
      <c r="D3303" s="10"/>
    </row>
    <row r="3304" spans="2:4" x14ac:dyDescent="0.2">
      <c r="B3304"/>
      <c r="C3304"/>
      <c r="D3304" s="10"/>
    </row>
    <row r="3305" spans="2:4" x14ac:dyDescent="0.2">
      <c r="B3305"/>
      <c r="C3305"/>
      <c r="D3305" s="10"/>
    </row>
    <row r="3306" spans="2:4" x14ac:dyDescent="0.2">
      <c r="B3306"/>
      <c r="C3306"/>
      <c r="D3306" s="10"/>
    </row>
    <row r="3307" spans="2:4" x14ac:dyDescent="0.2">
      <c r="B3307"/>
      <c r="C3307"/>
      <c r="D3307" s="10"/>
    </row>
    <row r="3308" spans="2:4" x14ac:dyDescent="0.2">
      <c r="B3308"/>
      <c r="C3308"/>
      <c r="D3308" s="10"/>
    </row>
    <row r="3309" spans="2:4" x14ac:dyDescent="0.2">
      <c r="B3309"/>
      <c r="C3309"/>
      <c r="D3309" s="10"/>
    </row>
    <row r="3310" spans="2:4" x14ac:dyDescent="0.2">
      <c r="B3310"/>
      <c r="C3310"/>
      <c r="D3310" s="10"/>
    </row>
    <row r="3311" spans="2:4" x14ac:dyDescent="0.2">
      <c r="B3311"/>
      <c r="C3311"/>
      <c r="D3311" s="10"/>
    </row>
    <row r="3312" spans="2:4" x14ac:dyDescent="0.2">
      <c r="B3312"/>
      <c r="C3312"/>
      <c r="D3312" s="10"/>
    </row>
    <row r="3313" spans="2:4" x14ac:dyDescent="0.2">
      <c r="B3313"/>
      <c r="C3313"/>
      <c r="D3313" s="10"/>
    </row>
    <row r="3314" spans="2:4" x14ac:dyDescent="0.2">
      <c r="B3314"/>
      <c r="C3314"/>
      <c r="D3314" s="10"/>
    </row>
    <row r="3315" spans="2:4" x14ac:dyDescent="0.2">
      <c r="B3315"/>
      <c r="C3315"/>
      <c r="D3315" s="10"/>
    </row>
    <row r="3316" spans="2:4" x14ac:dyDescent="0.2">
      <c r="B3316"/>
      <c r="C3316"/>
      <c r="D3316" s="10"/>
    </row>
    <row r="3317" spans="2:4" x14ac:dyDescent="0.2">
      <c r="B3317"/>
      <c r="C3317"/>
      <c r="D3317" s="10"/>
    </row>
    <row r="3318" spans="2:4" x14ac:dyDescent="0.2">
      <c r="B3318"/>
      <c r="C3318"/>
      <c r="D3318" s="10"/>
    </row>
    <row r="3319" spans="2:4" x14ac:dyDescent="0.2">
      <c r="B3319"/>
      <c r="C3319"/>
      <c r="D3319" s="10"/>
    </row>
    <row r="3320" spans="2:4" x14ac:dyDescent="0.2">
      <c r="B3320"/>
      <c r="C3320"/>
      <c r="D3320" s="10"/>
    </row>
    <row r="3321" spans="2:4" x14ac:dyDescent="0.2">
      <c r="B3321"/>
      <c r="C3321"/>
      <c r="D3321" s="10"/>
    </row>
    <row r="3322" spans="2:4" x14ac:dyDescent="0.2">
      <c r="B3322"/>
      <c r="C3322"/>
      <c r="D3322" s="10"/>
    </row>
    <row r="3323" spans="2:4" x14ac:dyDescent="0.2">
      <c r="B3323"/>
      <c r="C3323"/>
      <c r="D3323" s="10"/>
    </row>
    <row r="3324" spans="2:4" x14ac:dyDescent="0.2">
      <c r="B3324"/>
      <c r="C3324"/>
      <c r="D3324" s="10"/>
    </row>
    <row r="3325" spans="2:4" x14ac:dyDescent="0.2">
      <c r="B3325"/>
      <c r="C3325"/>
      <c r="D3325" s="10"/>
    </row>
    <row r="3326" spans="2:4" x14ac:dyDescent="0.2">
      <c r="B3326"/>
      <c r="C3326"/>
      <c r="D3326" s="10"/>
    </row>
    <row r="3327" spans="2:4" x14ac:dyDescent="0.2">
      <c r="B3327"/>
      <c r="C3327"/>
      <c r="D3327" s="10"/>
    </row>
    <row r="3328" spans="2:4" x14ac:dyDescent="0.2">
      <c r="B3328"/>
      <c r="C3328"/>
      <c r="D3328" s="10"/>
    </row>
    <row r="3329" spans="2:4" x14ac:dyDescent="0.2">
      <c r="B3329"/>
      <c r="C3329"/>
      <c r="D3329" s="10"/>
    </row>
    <row r="3330" spans="2:4" x14ac:dyDescent="0.2">
      <c r="B3330"/>
      <c r="C3330"/>
      <c r="D3330" s="10"/>
    </row>
    <row r="3331" spans="2:4" x14ac:dyDescent="0.2">
      <c r="B3331"/>
      <c r="C3331"/>
      <c r="D3331" s="10"/>
    </row>
    <row r="3332" spans="2:4" x14ac:dyDescent="0.2">
      <c r="B3332"/>
      <c r="C3332"/>
      <c r="D3332" s="10"/>
    </row>
    <row r="3333" spans="2:4" x14ac:dyDescent="0.2">
      <c r="B3333"/>
      <c r="C3333"/>
      <c r="D3333" s="10"/>
    </row>
    <row r="3334" spans="2:4" x14ac:dyDescent="0.2">
      <c r="B3334"/>
      <c r="C3334"/>
      <c r="D3334" s="10"/>
    </row>
    <row r="3335" spans="2:4" x14ac:dyDescent="0.2">
      <c r="B3335"/>
      <c r="C3335"/>
      <c r="D3335" s="10"/>
    </row>
    <row r="3336" spans="2:4" x14ac:dyDescent="0.2">
      <c r="B3336"/>
      <c r="C3336"/>
      <c r="D3336" s="10"/>
    </row>
    <row r="3337" spans="2:4" x14ac:dyDescent="0.2">
      <c r="B3337"/>
      <c r="C3337"/>
      <c r="D3337" s="10"/>
    </row>
    <row r="3338" spans="2:4" x14ac:dyDescent="0.2">
      <c r="B3338"/>
      <c r="C3338"/>
      <c r="D3338" s="10"/>
    </row>
    <row r="3339" spans="2:4" x14ac:dyDescent="0.2">
      <c r="B3339"/>
      <c r="C3339"/>
      <c r="D3339" s="10"/>
    </row>
    <row r="3340" spans="2:4" x14ac:dyDescent="0.2">
      <c r="B3340"/>
      <c r="C3340"/>
      <c r="D3340" s="10"/>
    </row>
    <row r="3341" spans="2:4" x14ac:dyDescent="0.2">
      <c r="B3341"/>
      <c r="C3341"/>
      <c r="D3341" s="10"/>
    </row>
    <row r="3342" spans="2:4" x14ac:dyDescent="0.2">
      <c r="B3342"/>
      <c r="C3342"/>
      <c r="D3342" s="10"/>
    </row>
    <row r="3343" spans="2:4" x14ac:dyDescent="0.2">
      <c r="B3343"/>
      <c r="C3343"/>
      <c r="D3343" s="10"/>
    </row>
    <row r="3344" spans="2:4" x14ac:dyDescent="0.2">
      <c r="B3344"/>
      <c r="C3344"/>
      <c r="D3344" s="10"/>
    </row>
    <row r="3345" spans="2:4" x14ac:dyDescent="0.2">
      <c r="B3345"/>
      <c r="C3345"/>
      <c r="D3345" s="10"/>
    </row>
    <row r="3346" spans="2:4" x14ac:dyDescent="0.2">
      <c r="B3346"/>
      <c r="C3346"/>
      <c r="D3346" s="10"/>
    </row>
    <row r="3347" spans="2:4" x14ac:dyDescent="0.2">
      <c r="B3347"/>
      <c r="C3347"/>
      <c r="D3347" s="10"/>
    </row>
    <row r="3348" spans="2:4" x14ac:dyDescent="0.2">
      <c r="B3348"/>
      <c r="C3348"/>
      <c r="D3348" s="10"/>
    </row>
    <row r="3349" spans="2:4" x14ac:dyDescent="0.2">
      <c r="B3349"/>
      <c r="C3349"/>
      <c r="D3349" s="10"/>
    </row>
    <row r="3350" spans="2:4" x14ac:dyDescent="0.2">
      <c r="B3350"/>
      <c r="C3350"/>
      <c r="D3350" s="10"/>
    </row>
    <row r="3351" spans="2:4" x14ac:dyDescent="0.2">
      <c r="B3351"/>
      <c r="C3351"/>
      <c r="D3351" s="10"/>
    </row>
    <row r="3352" spans="2:4" x14ac:dyDescent="0.2">
      <c r="B3352"/>
      <c r="C3352"/>
      <c r="D3352" s="10"/>
    </row>
    <row r="3353" spans="2:4" x14ac:dyDescent="0.2">
      <c r="B3353"/>
      <c r="C3353"/>
      <c r="D3353" s="10"/>
    </row>
    <row r="3354" spans="2:4" x14ac:dyDescent="0.2">
      <c r="B3354"/>
      <c r="C3354"/>
      <c r="D3354" s="10"/>
    </row>
    <row r="3355" spans="2:4" x14ac:dyDescent="0.2">
      <c r="B3355"/>
      <c r="C3355"/>
      <c r="D3355" s="10"/>
    </row>
    <row r="3356" spans="2:4" x14ac:dyDescent="0.2">
      <c r="B3356"/>
      <c r="C3356"/>
      <c r="D3356" s="10"/>
    </row>
    <row r="3357" spans="2:4" x14ac:dyDescent="0.2">
      <c r="B3357"/>
      <c r="C3357"/>
      <c r="D3357" s="10"/>
    </row>
    <row r="3358" spans="2:4" x14ac:dyDescent="0.2">
      <c r="B3358"/>
      <c r="C3358"/>
      <c r="D3358" s="10"/>
    </row>
    <row r="3359" spans="2:4" x14ac:dyDescent="0.2">
      <c r="B3359"/>
      <c r="C3359"/>
      <c r="D3359" s="10"/>
    </row>
    <row r="3360" spans="2:4" x14ac:dyDescent="0.2">
      <c r="B3360"/>
      <c r="C3360"/>
      <c r="D3360" s="10"/>
    </row>
    <row r="3361" spans="2:4" x14ac:dyDescent="0.2">
      <c r="B3361"/>
      <c r="C3361"/>
      <c r="D3361" s="10"/>
    </row>
    <row r="3362" spans="2:4" x14ac:dyDescent="0.2">
      <c r="B3362"/>
      <c r="C3362"/>
      <c r="D3362" s="10"/>
    </row>
    <row r="3363" spans="2:4" x14ac:dyDescent="0.2">
      <c r="B3363"/>
      <c r="C3363"/>
      <c r="D3363" s="10"/>
    </row>
    <row r="3364" spans="2:4" x14ac:dyDescent="0.2">
      <c r="B3364"/>
      <c r="C3364"/>
      <c r="D3364" s="10"/>
    </row>
    <row r="3365" spans="2:4" x14ac:dyDescent="0.2">
      <c r="B3365"/>
      <c r="C3365"/>
      <c r="D3365" s="10"/>
    </row>
    <row r="3366" spans="2:4" x14ac:dyDescent="0.2">
      <c r="B3366"/>
      <c r="C3366"/>
      <c r="D3366" s="10"/>
    </row>
    <row r="3367" spans="2:4" x14ac:dyDescent="0.2">
      <c r="B3367"/>
      <c r="C3367"/>
      <c r="D3367" s="10"/>
    </row>
    <row r="3368" spans="2:4" x14ac:dyDescent="0.2">
      <c r="B3368"/>
      <c r="C3368"/>
      <c r="D3368" s="10"/>
    </row>
    <row r="3369" spans="2:4" x14ac:dyDescent="0.2">
      <c r="B3369"/>
      <c r="C3369"/>
      <c r="D3369" s="10"/>
    </row>
    <row r="3370" spans="2:4" x14ac:dyDescent="0.2">
      <c r="B3370"/>
      <c r="C3370"/>
      <c r="D3370" s="10"/>
    </row>
    <row r="3371" spans="2:4" x14ac:dyDescent="0.2">
      <c r="B3371"/>
      <c r="C3371"/>
      <c r="D3371" s="10"/>
    </row>
    <row r="3372" spans="2:4" x14ac:dyDescent="0.2">
      <c r="B3372"/>
      <c r="C3372"/>
      <c r="D3372" s="10"/>
    </row>
    <row r="3373" spans="2:4" x14ac:dyDescent="0.2">
      <c r="B3373"/>
      <c r="C3373"/>
      <c r="D3373" s="10"/>
    </row>
    <row r="3374" spans="2:4" x14ac:dyDescent="0.2">
      <c r="B3374"/>
      <c r="C3374"/>
      <c r="D3374" s="10"/>
    </row>
    <row r="3375" spans="2:4" x14ac:dyDescent="0.2">
      <c r="B3375"/>
      <c r="C3375"/>
      <c r="D3375" s="10"/>
    </row>
    <row r="3376" spans="2:4" x14ac:dyDescent="0.2">
      <c r="B3376"/>
      <c r="C3376"/>
      <c r="D3376" s="10"/>
    </row>
    <row r="3377" spans="2:4" x14ac:dyDescent="0.2">
      <c r="B3377"/>
      <c r="C3377"/>
      <c r="D3377" s="10"/>
    </row>
    <row r="3378" spans="2:4" x14ac:dyDescent="0.2">
      <c r="B3378"/>
      <c r="C3378"/>
      <c r="D3378" s="10"/>
    </row>
    <row r="3379" spans="2:4" x14ac:dyDescent="0.2">
      <c r="B3379"/>
      <c r="C3379"/>
      <c r="D3379" s="10"/>
    </row>
    <row r="3380" spans="2:4" x14ac:dyDescent="0.2">
      <c r="B3380"/>
      <c r="C3380"/>
      <c r="D3380" s="10"/>
    </row>
    <row r="3381" spans="2:4" x14ac:dyDescent="0.2">
      <c r="B3381"/>
      <c r="C3381"/>
      <c r="D3381" s="10"/>
    </row>
    <row r="3382" spans="2:4" x14ac:dyDescent="0.2">
      <c r="B3382"/>
      <c r="C3382"/>
      <c r="D3382" s="10"/>
    </row>
    <row r="3383" spans="2:4" x14ac:dyDescent="0.2">
      <c r="B3383"/>
      <c r="C3383"/>
      <c r="D3383" s="10"/>
    </row>
    <row r="3384" spans="2:4" x14ac:dyDescent="0.2">
      <c r="B3384"/>
      <c r="C3384"/>
      <c r="D3384" s="10"/>
    </row>
    <row r="3385" spans="2:4" x14ac:dyDescent="0.2">
      <c r="B3385"/>
      <c r="C3385"/>
      <c r="D3385" s="10"/>
    </row>
    <row r="3386" spans="2:4" x14ac:dyDescent="0.2">
      <c r="B3386"/>
      <c r="C3386"/>
      <c r="D3386" s="10"/>
    </row>
    <row r="3387" spans="2:4" x14ac:dyDescent="0.2">
      <c r="B3387"/>
      <c r="C3387"/>
      <c r="D3387" s="10"/>
    </row>
    <row r="3388" spans="2:4" x14ac:dyDescent="0.2">
      <c r="B3388"/>
      <c r="C3388"/>
      <c r="D3388" s="10"/>
    </row>
    <row r="3389" spans="2:4" x14ac:dyDescent="0.2">
      <c r="B3389"/>
      <c r="C3389"/>
      <c r="D3389" s="10"/>
    </row>
    <row r="3390" spans="2:4" x14ac:dyDescent="0.2">
      <c r="B3390"/>
      <c r="C3390"/>
      <c r="D3390" s="10"/>
    </row>
    <row r="3391" spans="2:4" x14ac:dyDescent="0.2">
      <c r="B3391"/>
      <c r="C3391"/>
      <c r="D3391" s="10"/>
    </row>
    <row r="3392" spans="2:4" x14ac:dyDescent="0.2">
      <c r="B3392"/>
      <c r="C3392"/>
      <c r="D3392" s="10"/>
    </row>
    <row r="3393" spans="2:4" x14ac:dyDescent="0.2">
      <c r="B3393"/>
      <c r="C3393"/>
      <c r="D3393" s="10"/>
    </row>
    <row r="3394" spans="2:4" x14ac:dyDescent="0.2">
      <c r="B3394"/>
      <c r="C3394"/>
      <c r="D3394" s="10"/>
    </row>
    <row r="3395" spans="2:4" x14ac:dyDescent="0.2">
      <c r="B3395"/>
      <c r="C3395"/>
      <c r="D3395" s="10"/>
    </row>
    <row r="3396" spans="2:4" x14ac:dyDescent="0.2">
      <c r="B3396"/>
      <c r="C3396"/>
      <c r="D3396" s="10"/>
    </row>
    <row r="3397" spans="2:4" x14ac:dyDescent="0.2">
      <c r="B3397"/>
      <c r="C3397"/>
      <c r="D3397" s="10"/>
    </row>
    <row r="3398" spans="2:4" x14ac:dyDescent="0.2">
      <c r="B3398"/>
      <c r="C3398"/>
      <c r="D3398" s="10"/>
    </row>
    <row r="3399" spans="2:4" x14ac:dyDescent="0.2">
      <c r="B3399"/>
      <c r="C3399"/>
      <c r="D3399" s="10"/>
    </row>
    <row r="3400" spans="2:4" x14ac:dyDescent="0.2">
      <c r="B3400"/>
      <c r="C3400"/>
      <c r="D3400" s="10"/>
    </row>
    <row r="3401" spans="2:4" x14ac:dyDescent="0.2">
      <c r="B3401"/>
      <c r="C3401"/>
      <c r="D3401" s="10"/>
    </row>
    <row r="3402" spans="2:4" x14ac:dyDescent="0.2">
      <c r="B3402"/>
      <c r="C3402"/>
      <c r="D3402" s="10"/>
    </row>
    <row r="3403" spans="2:4" x14ac:dyDescent="0.2">
      <c r="B3403"/>
      <c r="C3403"/>
      <c r="D3403" s="10"/>
    </row>
    <row r="3404" spans="2:4" x14ac:dyDescent="0.2">
      <c r="B3404"/>
      <c r="C3404"/>
      <c r="D3404" s="10"/>
    </row>
    <row r="3405" spans="2:4" x14ac:dyDescent="0.2">
      <c r="B3405"/>
      <c r="C3405"/>
      <c r="D3405" s="10"/>
    </row>
    <row r="3406" spans="2:4" x14ac:dyDescent="0.2">
      <c r="B3406"/>
      <c r="C3406"/>
      <c r="D3406" s="10"/>
    </row>
    <row r="3407" spans="2:4" x14ac:dyDescent="0.2">
      <c r="B3407"/>
      <c r="C3407"/>
      <c r="D3407" s="10"/>
    </row>
    <row r="3408" spans="2:4" x14ac:dyDescent="0.2">
      <c r="B3408"/>
      <c r="C3408"/>
      <c r="D3408" s="10"/>
    </row>
    <row r="3409" spans="2:4" x14ac:dyDescent="0.2">
      <c r="B3409"/>
      <c r="C3409"/>
      <c r="D3409" s="10"/>
    </row>
    <row r="3410" spans="2:4" x14ac:dyDescent="0.2">
      <c r="B3410"/>
      <c r="C3410"/>
      <c r="D3410" s="10"/>
    </row>
    <row r="3411" spans="2:4" x14ac:dyDescent="0.2">
      <c r="B3411"/>
      <c r="C3411"/>
      <c r="D3411" s="10"/>
    </row>
    <row r="3412" spans="2:4" x14ac:dyDescent="0.2">
      <c r="B3412"/>
      <c r="C3412"/>
      <c r="D3412" s="10"/>
    </row>
    <row r="3413" spans="2:4" x14ac:dyDescent="0.2">
      <c r="B3413"/>
      <c r="C3413"/>
      <c r="D3413" s="10"/>
    </row>
    <row r="3414" spans="2:4" x14ac:dyDescent="0.2">
      <c r="B3414"/>
      <c r="C3414"/>
      <c r="D3414" s="10"/>
    </row>
    <row r="3415" spans="2:4" x14ac:dyDescent="0.2">
      <c r="B3415"/>
      <c r="C3415"/>
      <c r="D3415" s="10"/>
    </row>
    <row r="3416" spans="2:4" x14ac:dyDescent="0.2">
      <c r="B3416"/>
      <c r="C3416"/>
      <c r="D3416" s="10"/>
    </row>
    <row r="3417" spans="2:4" x14ac:dyDescent="0.2">
      <c r="B3417"/>
      <c r="C3417"/>
      <c r="D3417" s="10"/>
    </row>
    <row r="3418" spans="2:4" x14ac:dyDescent="0.2">
      <c r="B3418"/>
      <c r="C3418"/>
      <c r="D3418" s="10"/>
    </row>
    <row r="3419" spans="2:4" x14ac:dyDescent="0.2">
      <c r="B3419"/>
      <c r="C3419"/>
      <c r="D3419" s="10"/>
    </row>
    <row r="3420" spans="2:4" x14ac:dyDescent="0.2">
      <c r="B3420"/>
      <c r="C3420"/>
      <c r="D3420" s="10"/>
    </row>
    <row r="3421" spans="2:4" x14ac:dyDescent="0.2">
      <c r="B3421"/>
      <c r="C3421"/>
      <c r="D3421" s="10"/>
    </row>
    <row r="3422" spans="2:4" x14ac:dyDescent="0.2">
      <c r="B3422"/>
      <c r="C3422"/>
      <c r="D3422" s="10"/>
    </row>
    <row r="3423" spans="2:4" x14ac:dyDescent="0.2">
      <c r="B3423"/>
      <c r="C3423"/>
      <c r="D3423" s="10"/>
    </row>
    <row r="3424" spans="2:4" x14ac:dyDescent="0.2">
      <c r="B3424"/>
      <c r="C3424"/>
      <c r="D3424" s="10"/>
    </row>
    <row r="3425" spans="2:4" x14ac:dyDescent="0.2">
      <c r="B3425"/>
      <c r="C3425"/>
      <c r="D3425" s="10"/>
    </row>
    <row r="3426" spans="2:4" x14ac:dyDescent="0.2">
      <c r="B3426"/>
      <c r="C3426"/>
      <c r="D3426" s="10"/>
    </row>
    <row r="3427" spans="2:4" x14ac:dyDescent="0.2">
      <c r="B3427"/>
      <c r="C3427"/>
      <c r="D3427" s="10"/>
    </row>
    <row r="3428" spans="2:4" x14ac:dyDescent="0.2">
      <c r="B3428"/>
      <c r="C3428"/>
      <c r="D3428" s="10"/>
    </row>
    <row r="3429" spans="2:4" x14ac:dyDescent="0.2">
      <c r="B3429"/>
      <c r="C3429"/>
      <c r="D3429" s="10"/>
    </row>
    <row r="3430" spans="2:4" x14ac:dyDescent="0.2">
      <c r="B3430"/>
      <c r="C3430"/>
      <c r="D3430" s="10"/>
    </row>
    <row r="3431" spans="2:4" x14ac:dyDescent="0.2">
      <c r="B3431"/>
      <c r="C3431"/>
      <c r="D3431" s="10"/>
    </row>
    <row r="3432" spans="2:4" x14ac:dyDescent="0.2">
      <c r="B3432"/>
      <c r="C3432"/>
      <c r="D3432" s="10"/>
    </row>
    <row r="3433" spans="2:4" x14ac:dyDescent="0.2">
      <c r="B3433"/>
      <c r="C3433"/>
      <c r="D3433" s="10"/>
    </row>
    <row r="3434" spans="2:4" x14ac:dyDescent="0.2">
      <c r="B3434"/>
      <c r="C3434"/>
      <c r="D3434" s="10"/>
    </row>
    <row r="3435" spans="2:4" x14ac:dyDescent="0.2">
      <c r="B3435"/>
      <c r="C3435"/>
      <c r="D3435" s="10"/>
    </row>
    <row r="3436" spans="2:4" x14ac:dyDescent="0.2">
      <c r="B3436"/>
      <c r="C3436"/>
      <c r="D3436" s="10"/>
    </row>
    <row r="3437" spans="2:4" x14ac:dyDescent="0.2">
      <c r="B3437"/>
      <c r="C3437"/>
      <c r="D3437" s="10"/>
    </row>
    <row r="3438" spans="2:4" x14ac:dyDescent="0.2">
      <c r="B3438"/>
      <c r="C3438"/>
      <c r="D3438" s="10"/>
    </row>
    <row r="3439" spans="2:4" x14ac:dyDescent="0.2">
      <c r="B3439"/>
      <c r="C3439"/>
      <c r="D3439" s="10"/>
    </row>
    <row r="3440" spans="2:4" x14ac:dyDescent="0.2">
      <c r="B3440"/>
      <c r="C3440"/>
      <c r="D3440" s="10"/>
    </row>
    <row r="3441" spans="2:4" x14ac:dyDescent="0.2">
      <c r="B3441"/>
      <c r="C3441"/>
      <c r="D3441" s="10"/>
    </row>
    <row r="3442" spans="2:4" x14ac:dyDescent="0.2">
      <c r="B3442"/>
      <c r="C3442"/>
      <c r="D3442" s="10"/>
    </row>
    <row r="3443" spans="2:4" x14ac:dyDescent="0.2">
      <c r="B3443"/>
      <c r="C3443"/>
      <c r="D3443" s="10"/>
    </row>
    <row r="3444" spans="2:4" x14ac:dyDescent="0.2">
      <c r="B3444"/>
      <c r="C3444"/>
      <c r="D3444" s="10"/>
    </row>
    <row r="3445" spans="2:4" x14ac:dyDescent="0.2">
      <c r="B3445"/>
      <c r="C3445"/>
      <c r="D3445" s="10"/>
    </row>
    <row r="3446" spans="2:4" x14ac:dyDescent="0.2">
      <c r="B3446"/>
      <c r="C3446"/>
      <c r="D3446" s="10"/>
    </row>
    <row r="3447" spans="2:4" x14ac:dyDescent="0.2">
      <c r="B3447"/>
      <c r="C3447"/>
      <c r="D3447" s="10"/>
    </row>
    <row r="3448" spans="2:4" x14ac:dyDescent="0.2">
      <c r="B3448"/>
      <c r="C3448"/>
      <c r="D3448" s="10"/>
    </row>
    <row r="3449" spans="2:4" x14ac:dyDescent="0.2">
      <c r="B3449"/>
      <c r="C3449"/>
      <c r="D3449" s="10"/>
    </row>
    <row r="3450" spans="2:4" x14ac:dyDescent="0.2">
      <c r="B3450"/>
      <c r="C3450"/>
      <c r="D3450" s="10"/>
    </row>
    <row r="3451" spans="2:4" x14ac:dyDescent="0.2">
      <c r="B3451"/>
      <c r="C3451"/>
      <c r="D3451" s="10"/>
    </row>
    <row r="3452" spans="2:4" x14ac:dyDescent="0.2">
      <c r="B3452"/>
      <c r="C3452"/>
      <c r="D3452" s="10"/>
    </row>
    <row r="3453" spans="2:4" x14ac:dyDescent="0.2">
      <c r="B3453"/>
      <c r="C3453"/>
      <c r="D3453" s="10"/>
    </row>
    <row r="3454" spans="2:4" x14ac:dyDescent="0.2">
      <c r="B3454"/>
      <c r="C3454"/>
      <c r="D3454" s="10"/>
    </row>
    <row r="3455" spans="2:4" x14ac:dyDescent="0.2">
      <c r="B3455"/>
      <c r="C3455"/>
      <c r="D3455" s="10"/>
    </row>
    <row r="3456" spans="2:4" x14ac:dyDescent="0.2">
      <c r="B3456"/>
      <c r="C3456"/>
      <c r="D3456" s="10"/>
    </row>
    <row r="3457" spans="2:4" x14ac:dyDescent="0.2">
      <c r="B3457"/>
      <c r="C3457"/>
      <c r="D3457" s="10"/>
    </row>
    <row r="3458" spans="2:4" x14ac:dyDescent="0.2">
      <c r="B3458"/>
      <c r="C3458"/>
      <c r="D3458" s="10"/>
    </row>
    <row r="3459" spans="2:4" x14ac:dyDescent="0.2">
      <c r="B3459"/>
      <c r="C3459"/>
      <c r="D3459" s="10"/>
    </row>
    <row r="3460" spans="2:4" x14ac:dyDescent="0.2">
      <c r="B3460"/>
      <c r="C3460"/>
      <c r="D3460" s="10"/>
    </row>
    <row r="3461" spans="2:4" x14ac:dyDescent="0.2">
      <c r="B3461"/>
      <c r="C3461"/>
      <c r="D3461" s="10"/>
    </row>
    <row r="3462" spans="2:4" x14ac:dyDescent="0.2">
      <c r="B3462"/>
      <c r="C3462"/>
      <c r="D3462" s="10"/>
    </row>
    <row r="3463" spans="2:4" x14ac:dyDescent="0.2">
      <c r="B3463"/>
      <c r="C3463"/>
      <c r="D3463" s="10"/>
    </row>
    <row r="3464" spans="2:4" x14ac:dyDescent="0.2">
      <c r="B3464"/>
      <c r="C3464"/>
      <c r="D3464" s="10"/>
    </row>
    <row r="3465" spans="2:4" x14ac:dyDescent="0.2">
      <c r="B3465"/>
      <c r="C3465"/>
      <c r="D3465" s="10"/>
    </row>
    <row r="3466" spans="2:4" x14ac:dyDescent="0.2">
      <c r="B3466"/>
      <c r="C3466"/>
      <c r="D3466" s="10"/>
    </row>
    <row r="3467" spans="2:4" x14ac:dyDescent="0.2">
      <c r="B3467"/>
      <c r="C3467"/>
      <c r="D3467" s="10"/>
    </row>
    <row r="3468" spans="2:4" x14ac:dyDescent="0.2">
      <c r="B3468"/>
      <c r="C3468"/>
      <c r="D3468" s="10"/>
    </row>
    <row r="3469" spans="2:4" x14ac:dyDescent="0.2">
      <c r="B3469"/>
      <c r="C3469"/>
      <c r="D3469" s="10"/>
    </row>
    <row r="3470" spans="2:4" x14ac:dyDescent="0.2">
      <c r="B3470"/>
      <c r="C3470"/>
      <c r="D3470" s="10"/>
    </row>
    <row r="3471" spans="2:4" x14ac:dyDescent="0.2">
      <c r="B3471"/>
      <c r="C3471"/>
      <c r="D3471" s="10"/>
    </row>
    <row r="3472" spans="2:4" x14ac:dyDescent="0.2">
      <c r="B3472"/>
      <c r="C3472"/>
      <c r="D3472" s="10"/>
    </row>
    <row r="3473" spans="2:4" x14ac:dyDescent="0.2">
      <c r="B3473"/>
      <c r="C3473"/>
      <c r="D3473" s="10"/>
    </row>
    <row r="3474" spans="2:4" x14ac:dyDescent="0.2">
      <c r="B3474"/>
      <c r="C3474"/>
      <c r="D3474" s="10"/>
    </row>
    <row r="3475" spans="2:4" x14ac:dyDescent="0.2">
      <c r="B3475"/>
      <c r="C3475"/>
      <c r="D3475" s="10"/>
    </row>
    <row r="3476" spans="2:4" x14ac:dyDescent="0.2">
      <c r="B3476"/>
      <c r="C3476"/>
      <c r="D3476" s="10"/>
    </row>
    <row r="3477" spans="2:4" x14ac:dyDescent="0.2">
      <c r="B3477"/>
      <c r="C3477"/>
      <c r="D3477" s="10"/>
    </row>
    <row r="3478" spans="2:4" x14ac:dyDescent="0.2">
      <c r="B3478"/>
      <c r="C3478"/>
      <c r="D3478" s="10"/>
    </row>
    <row r="3479" spans="2:4" x14ac:dyDescent="0.2">
      <c r="B3479"/>
      <c r="C3479"/>
      <c r="D3479" s="10"/>
    </row>
    <row r="3480" spans="2:4" x14ac:dyDescent="0.2">
      <c r="B3480"/>
      <c r="C3480"/>
      <c r="D3480" s="10"/>
    </row>
    <row r="3481" spans="2:4" x14ac:dyDescent="0.2">
      <c r="B3481"/>
      <c r="C3481"/>
      <c r="D3481" s="10"/>
    </row>
    <row r="3482" spans="2:4" x14ac:dyDescent="0.2">
      <c r="B3482"/>
      <c r="C3482"/>
      <c r="D3482" s="10"/>
    </row>
    <row r="3483" spans="2:4" x14ac:dyDescent="0.2">
      <c r="B3483"/>
      <c r="C3483"/>
      <c r="D3483" s="10"/>
    </row>
    <row r="3484" spans="2:4" x14ac:dyDescent="0.2">
      <c r="B3484"/>
      <c r="C3484"/>
      <c r="D3484" s="10"/>
    </row>
    <row r="3485" spans="2:4" x14ac:dyDescent="0.2">
      <c r="B3485"/>
      <c r="C3485"/>
      <c r="D3485" s="10"/>
    </row>
    <row r="3486" spans="2:4" x14ac:dyDescent="0.2">
      <c r="B3486"/>
      <c r="C3486"/>
      <c r="D3486" s="10"/>
    </row>
    <row r="3487" spans="2:4" x14ac:dyDescent="0.2">
      <c r="B3487"/>
      <c r="C3487"/>
      <c r="D3487" s="10"/>
    </row>
    <row r="3488" spans="2:4" x14ac:dyDescent="0.2">
      <c r="B3488"/>
      <c r="C3488"/>
      <c r="D3488" s="10"/>
    </row>
    <row r="3489" spans="2:4" x14ac:dyDescent="0.2">
      <c r="B3489"/>
      <c r="C3489"/>
      <c r="D3489" s="10"/>
    </row>
    <row r="3490" spans="2:4" x14ac:dyDescent="0.2">
      <c r="B3490"/>
      <c r="C3490"/>
      <c r="D3490" s="10"/>
    </row>
    <row r="3491" spans="2:4" x14ac:dyDescent="0.2">
      <c r="B3491"/>
      <c r="C3491"/>
      <c r="D3491" s="10"/>
    </row>
    <row r="3492" spans="2:4" x14ac:dyDescent="0.2">
      <c r="B3492"/>
      <c r="C3492"/>
      <c r="D3492" s="10"/>
    </row>
    <row r="3493" spans="2:4" x14ac:dyDescent="0.2">
      <c r="B3493"/>
      <c r="C3493"/>
      <c r="D3493" s="10"/>
    </row>
    <row r="3494" spans="2:4" x14ac:dyDescent="0.2">
      <c r="B3494"/>
      <c r="C3494"/>
      <c r="D3494" s="10"/>
    </row>
    <row r="3495" spans="2:4" x14ac:dyDescent="0.2">
      <c r="B3495"/>
      <c r="C3495"/>
      <c r="D3495" s="10"/>
    </row>
    <row r="3496" spans="2:4" x14ac:dyDescent="0.2">
      <c r="B3496"/>
      <c r="C3496"/>
      <c r="D3496" s="10"/>
    </row>
    <row r="3497" spans="2:4" x14ac:dyDescent="0.2">
      <c r="B3497"/>
      <c r="C3497"/>
      <c r="D3497" s="10"/>
    </row>
    <row r="3498" spans="2:4" x14ac:dyDescent="0.2">
      <c r="B3498"/>
      <c r="C3498"/>
      <c r="D3498" s="10"/>
    </row>
    <row r="3499" spans="2:4" x14ac:dyDescent="0.2">
      <c r="B3499"/>
      <c r="C3499"/>
      <c r="D3499" s="10"/>
    </row>
    <row r="3500" spans="2:4" x14ac:dyDescent="0.2">
      <c r="B3500"/>
      <c r="C3500"/>
      <c r="D3500" s="10"/>
    </row>
    <row r="3501" spans="2:4" x14ac:dyDescent="0.2">
      <c r="B3501"/>
      <c r="C3501"/>
      <c r="D3501" s="10"/>
    </row>
    <row r="3502" spans="2:4" x14ac:dyDescent="0.2">
      <c r="B3502"/>
      <c r="C3502"/>
      <c r="D3502" s="10"/>
    </row>
    <row r="3503" spans="2:4" x14ac:dyDescent="0.2">
      <c r="B3503"/>
      <c r="C3503"/>
      <c r="D3503" s="10"/>
    </row>
    <row r="3504" spans="2:4" x14ac:dyDescent="0.2">
      <c r="B3504"/>
      <c r="C3504"/>
      <c r="D3504" s="10"/>
    </row>
    <row r="3505" spans="2:4" x14ac:dyDescent="0.2">
      <c r="B3505"/>
      <c r="C3505"/>
      <c r="D3505" s="10"/>
    </row>
    <row r="3506" spans="2:4" x14ac:dyDescent="0.2">
      <c r="B3506"/>
      <c r="C3506"/>
      <c r="D3506" s="10"/>
    </row>
    <row r="3507" spans="2:4" x14ac:dyDescent="0.2">
      <c r="B3507"/>
      <c r="C3507"/>
      <c r="D3507" s="10"/>
    </row>
    <row r="3508" spans="2:4" x14ac:dyDescent="0.2">
      <c r="B3508"/>
      <c r="C3508"/>
      <c r="D3508" s="10"/>
    </row>
    <row r="3509" spans="2:4" x14ac:dyDescent="0.2">
      <c r="B3509"/>
      <c r="C3509"/>
      <c r="D3509" s="10"/>
    </row>
    <row r="3510" spans="2:4" x14ac:dyDescent="0.2">
      <c r="B3510"/>
      <c r="C3510"/>
      <c r="D3510" s="10"/>
    </row>
    <row r="3511" spans="2:4" x14ac:dyDescent="0.2">
      <c r="B3511"/>
      <c r="C3511"/>
      <c r="D3511" s="10"/>
    </row>
    <row r="3512" spans="2:4" x14ac:dyDescent="0.2">
      <c r="B3512"/>
      <c r="C3512"/>
      <c r="D3512" s="10"/>
    </row>
    <row r="3513" spans="2:4" x14ac:dyDescent="0.2">
      <c r="B3513"/>
      <c r="C3513"/>
      <c r="D3513" s="10"/>
    </row>
    <row r="3514" spans="2:4" x14ac:dyDescent="0.2">
      <c r="B3514"/>
      <c r="C3514"/>
      <c r="D3514" s="10"/>
    </row>
    <row r="3515" spans="2:4" x14ac:dyDescent="0.2">
      <c r="B3515"/>
      <c r="C3515"/>
      <c r="D3515" s="10"/>
    </row>
    <row r="3516" spans="2:4" x14ac:dyDescent="0.2">
      <c r="B3516"/>
      <c r="C3516"/>
      <c r="D3516" s="10"/>
    </row>
    <row r="3517" spans="2:4" x14ac:dyDescent="0.2">
      <c r="B3517"/>
      <c r="C3517"/>
      <c r="D3517" s="10"/>
    </row>
    <row r="3518" spans="2:4" x14ac:dyDescent="0.2">
      <c r="B3518"/>
      <c r="C3518"/>
      <c r="D3518" s="10"/>
    </row>
    <row r="3519" spans="2:4" x14ac:dyDescent="0.2">
      <c r="B3519"/>
      <c r="C3519"/>
      <c r="D3519" s="10"/>
    </row>
    <row r="3520" spans="2:4" x14ac:dyDescent="0.2">
      <c r="B3520"/>
      <c r="C3520"/>
      <c r="D3520" s="10"/>
    </row>
    <row r="3521" spans="2:4" x14ac:dyDescent="0.2">
      <c r="B3521"/>
      <c r="C3521"/>
      <c r="D3521" s="10"/>
    </row>
    <row r="3522" spans="2:4" x14ac:dyDescent="0.2">
      <c r="B3522"/>
      <c r="C3522"/>
      <c r="D3522" s="10"/>
    </row>
    <row r="3523" spans="2:4" x14ac:dyDescent="0.2">
      <c r="B3523"/>
      <c r="C3523"/>
      <c r="D3523" s="10"/>
    </row>
    <row r="3524" spans="2:4" x14ac:dyDescent="0.2">
      <c r="B3524"/>
      <c r="C3524"/>
      <c r="D3524" s="10"/>
    </row>
    <row r="3525" spans="2:4" x14ac:dyDescent="0.2">
      <c r="B3525"/>
      <c r="C3525"/>
      <c r="D3525" s="10"/>
    </row>
    <row r="3526" spans="2:4" x14ac:dyDescent="0.2">
      <c r="B3526"/>
      <c r="C3526"/>
      <c r="D3526" s="10"/>
    </row>
    <row r="3527" spans="2:4" x14ac:dyDescent="0.2">
      <c r="B3527"/>
      <c r="C3527"/>
      <c r="D3527" s="10"/>
    </row>
    <row r="3528" spans="2:4" x14ac:dyDescent="0.2">
      <c r="B3528"/>
      <c r="C3528"/>
      <c r="D3528" s="10"/>
    </row>
    <row r="3529" spans="2:4" x14ac:dyDescent="0.2">
      <c r="B3529"/>
      <c r="C3529"/>
      <c r="D3529" s="10"/>
    </row>
    <row r="3530" spans="2:4" x14ac:dyDescent="0.2">
      <c r="B3530"/>
      <c r="C3530"/>
      <c r="D3530" s="10"/>
    </row>
    <row r="3531" spans="2:4" x14ac:dyDescent="0.2">
      <c r="B3531"/>
      <c r="C3531"/>
      <c r="D3531" s="10"/>
    </row>
    <row r="3532" spans="2:4" x14ac:dyDescent="0.2">
      <c r="B3532"/>
      <c r="C3532"/>
      <c r="D3532" s="10"/>
    </row>
    <row r="3533" spans="2:4" x14ac:dyDescent="0.2">
      <c r="B3533"/>
      <c r="C3533"/>
      <c r="D3533" s="10"/>
    </row>
    <row r="3534" spans="2:4" x14ac:dyDescent="0.2">
      <c r="B3534"/>
      <c r="C3534"/>
      <c r="D3534" s="10"/>
    </row>
    <row r="3535" spans="2:4" x14ac:dyDescent="0.2">
      <c r="B3535"/>
      <c r="C3535"/>
      <c r="D3535" s="10"/>
    </row>
    <row r="3536" spans="2:4" x14ac:dyDescent="0.2">
      <c r="B3536"/>
      <c r="C3536"/>
      <c r="D3536" s="10"/>
    </row>
    <row r="3537" spans="2:4" x14ac:dyDescent="0.2">
      <c r="B3537"/>
      <c r="C3537"/>
      <c r="D3537" s="10"/>
    </row>
    <row r="3538" spans="2:4" x14ac:dyDescent="0.2">
      <c r="B3538"/>
      <c r="C3538"/>
      <c r="D3538" s="10"/>
    </row>
    <row r="3539" spans="2:4" x14ac:dyDescent="0.2">
      <c r="B3539"/>
      <c r="C3539"/>
      <c r="D3539" s="10"/>
    </row>
    <row r="3540" spans="2:4" x14ac:dyDescent="0.2">
      <c r="B3540"/>
      <c r="C3540"/>
      <c r="D3540" s="10"/>
    </row>
    <row r="3541" spans="2:4" x14ac:dyDescent="0.2">
      <c r="B3541"/>
      <c r="C3541"/>
      <c r="D3541" s="10"/>
    </row>
    <row r="3542" spans="2:4" x14ac:dyDescent="0.2">
      <c r="B3542"/>
      <c r="C3542"/>
      <c r="D3542" s="10"/>
    </row>
    <row r="3543" spans="2:4" x14ac:dyDescent="0.2">
      <c r="B3543"/>
      <c r="C3543"/>
      <c r="D3543" s="10"/>
    </row>
    <row r="3544" spans="2:4" x14ac:dyDescent="0.2">
      <c r="B3544"/>
      <c r="C3544"/>
      <c r="D3544" s="10"/>
    </row>
    <row r="3545" spans="2:4" x14ac:dyDescent="0.2">
      <c r="B3545"/>
      <c r="C3545"/>
      <c r="D3545" s="10"/>
    </row>
    <row r="3546" spans="2:4" x14ac:dyDescent="0.2">
      <c r="B3546"/>
      <c r="C3546"/>
      <c r="D3546" s="10"/>
    </row>
    <row r="3547" spans="2:4" x14ac:dyDescent="0.2">
      <c r="B3547"/>
      <c r="C3547"/>
      <c r="D3547" s="10"/>
    </row>
    <row r="3548" spans="2:4" x14ac:dyDescent="0.2">
      <c r="B3548"/>
      <c r="C3548"/>
      <c r="D3548" s="10"/>
    </row>
    <row r="3549" spans="2:4" x14ac:dyDescent="0.2">
      <c r="B3549"/>
      <c r="C3549"/>
      <c r="D3549" s="10"/>
    </row>
    <row r="3550" spans="2:4" x14ac:dyDescent="0.2">
      <c r="B3550"/>
      <c r="C3550"/>
      <c r="D3550" s="10"/>
    </row>
    <row r="3551" spans="2:4" x14ac:dyDescent="0.2">
      <c r="B3551"/>
      <c r="C3551"/>
      <c r="D3551" s="10"/>
    </row>
    <row r="3552" spans="2:4" x14ac:dyDescent="0.2">
      <c r="B3552"/>
      <c r="C3552"/>
      <c r="D3552" s="10"/>
    </row>
    <row r="3553" spans="2:4" x14ac:dyDescent="0.2">
      <c r="B3553"/>
      <c r="C3553"/>
      <c r="D3553" s="10"/>
    </row>
    <row r="3554" spans="2:4" x14ac:dyDescent="0.2">
      <c r="B3554"/>
      <c r="C3554"/>
      <c r="D3554" s="10"/>
    </row>
    <row r="3555" spans="2:4" x14ac:dyDescent="0.2">
      <c r="B3555"/>
      <c r="C3555"/>
      <c r="D3555" s="10"/>
    </row>
    <row r="3556" spans="2:4" x14ac:dyDescent="0.2">
      <c r="B3556"/>
      <c r="C3556"/>
      <c r="D3556" s="10"/>
    </row>
    <row r="3557" spans="2:4" x14ac:dyDescent="0.2">
      <c r="B3557"/>
      <c r="C3557"/>
      <c r="D3557" s="10"/>
    </row>
    <row r="3558" spans="2:4" x14ac:dyDescent="0.2">
      <c r="B3558"/>
      <c r="C3558"/>
      <c r="D3558" s="10"/>
    </row>
    <row r="3559" spans="2:4" x14ac:dyDescent="0.2">
      <c r="B3559"/>
      <c r="C3559"/>
      <c r="D3559" s="10"/>
    </row>
    <row r="3560" spans="2:4" x14ac:dyDescent="0.2">
      <c r="B3560"/>
      <c r="C3560"/>
      <c r="D3560" s="10"/>
    </row>
    <row r="3561" spans="2:4" x14ac:dyDescent="0.2">
      <c r="B3561"/>
      <c r="C3561"/>
      <c r="D3561" s="10"/>
    </row>
    <row r="3562" spans="2:4" x14ac:dyDescent="0.2">
      <c r="B3562"/>
      <c r="C3562"/>
      <c r="D3562" s="10"/>
    </row>
    <row r="3563" spans="2:4" x14ac:dyDescent="0.2">
      <c r="B3563"/>
      <c r="C3563"/>
      <c r="D3563" s="10"/>
    </row>
    <row r="3564" spans="2:4" x14ac:dyDescent="0.2">
      <c r="B3564"/>
      <c r="C3564"/>
      <c r="D3564" s="10"/>
    </row>
    <row r="3565" spans="2:4" x14ac:dyDescent="0.2">
      <c r="B3565"/>
      <c r="C3565"/>
      <c r="D3565" s="10"/>
    </row>
    <row r="3566" spans="2:4" x14ac:dyDescent="0.2">
      <c r="B3566"/>
      <c r="C3566"/>
      <c r="D3566" s="10"/>
    </row>
    <row r="3567" spans="2:4" x14ac:dyDescent="0.2">
      <c r="B3567"/>
      <c r="C3567"/>
      <c r="D3567" s="10"/>
    </row>
    <row r="3568" spans="2:4" x14ac:dyDescent="0.2">
      <c r="B3568"/>
      <c r="C3568"/>
      <c r="D3568" s="10"/>
    </row>
    <row r="3569" spans="2:4" x14ac:dyDescent="0.2">
      <c r="B3569"/>
      <c r="C3569"/>
      <c r="D3569" s="10"/>
    </row>
    <row r="3570" spans="2:4" x14ac:dyDescent="0.2">
      <c r="B3570"/>
      <c r="C3570"/>
      <c r="D3570" s="10"/>
    </row>
    <row r="3571" spans="2:4" x14ac:dyDescent="0.2">
      <c r="B3571"/>
      <c r="C3571"/>
      <c r="D3571" s="10"/>
    </row>
    <row r="3572" spans="2:4" x14ac:dyDescent="0.2">
      <c r="B3572"/>
      <c r="C3572"/>
      <c r="D3572" s="10"/>
    </row>
    <row r="3573" spans="2:4" x14ac:dyDescent="0.2">
      <c r="B3573"/>
      <c r="C3573"/>
      <c r="D3573" s="10"/>
    </row>
    <row r="3574" spans="2:4" x14ac:dyDescent="0.2">
      <c r="B3574"/>
      <c r="C3574"/>
      <c r="D3574" s="10"/>
    </row>
    <row r="3575" spans="2:4" x14ac:dyDescent="0.2">
      <c r="B3575"/>
      <c r="C3575"/>
      <c r="D3575" s="10"/>
    </row>
    <row r="3576" spans="2:4" x14ac:dyDescent="0.2">
      <c r="B3576"/>
      <c r="C3576"/>
      <c r="D3576" s="10"/>
    </row>
    <row r="3577" spans="2:4" x14ac:dyDescent="0.2">
      <c r="B3577"/>
      <c r="C3577"/>
      <c r="D3577" s="10"/>
    </row>
    <row r="3578" spans="2:4" x14ac:dyDescent="0.2">
      <c r="B3578"/>
      <c r="C3578"/>
      <c r="D3578" s="10"/>
    </row>
    <row r="3579" spans="2:4" x14ac:dyDescent="0.2">
      <c r="B3579"/>
      <c r="C3579"/>
      <c r="D3579" s="10"/>
    </row>
    <row r="3580" spans="2:4" x14ac:dyDescent="0.2">
      <c r="B3580"/>
      <c r="C3580"/>
      <c r="D3580" s="10"/>
    </row>
    <row r="3581" spans="2:4" x14ac:dyDescent="0.2">
      <c r="B3581"/>
      <c r="C3581"/>
      <c r="D3581" s="10"/>
    </row>
    <row r="3582" spans="2:4" x14ac:dyDescent="0.2">
      <c r="B3582"/>
      <c r="C3582"/>
      <c r="D3582" s="10"/>
    </row>
    <row r="3583" spans="2:4" x14ac:dyDescent="0.2">
      <c r="B3583"/>
      <c r="C3583"/>
      <c r="D3583" s="10"/>
    </row>
    <row r="3584" spans="2:4" x14ac:dyDescent="0.2">
      <c r="B3584"/>
      <c r="C3584"/>
      <c r="D3584" s="10"/>
    </row>
    <row r="3585" spans="2:4" x14ac:dyDescent="0.2">
      <c r="B3585"/>
      <c r="C3585"/>
      <c r="D3585" s="10"/>
    </row>
    <row r="3586" spans="2:4" x14ac:dyDescent="0.2">
      <c r="B3586"/>
      <c r="C3586"/>
      <c r="D3586" s="10"/>
    </row>
    <row r="3587" spans="2:4" x14ac:dyDescent="0.2">
      <c r="B3587"/>
      <c r="C3587"/>
      <c r="D3587" s="10"/>
    </row>
    <row r="3588" spans="2:4" x14ac:dyDescent="0.2">
      <c r="B3588"/>
      <c r="C3588"/>
      <c r="D3588" s="10"/>
    </row>
    <row r="3589" spans="2:4" x14ac:dyDescent="0.2">
      <c r="B3589"/>
      <c r="C3589"/>
      <c r="D3589" s="10"/>
    </row>
    <row r="3590" spans="2:4" x14ac:dyDescent="0.2">
      <c r="B3590"/>
      <c r="C3590"/>
      <c r="D3590" s="10"/>
    </row>
    <row r="3591" spans="2:4" x14ac:dyDescent="0.2">
      <c r="B3591"/>
      <c r="C3591"/>
      <c r="D3591" s="10"/>
    </row>
    <row r="3592" spans="2:4" x14ac:dyDescent="0.2">
      <c r="B3592"/>
      <c r="C3592"/>
      <c r="D3592" s="10"/>
    </row>
    <row r="3593" spans="2:4" x14ac:dyDescent="0.2">
      <c r="B3593"/>
      <c r="C3593"/>
      <c r="D3593" s="10"/>
    </row>
    <row r="3594" spans="2:4" x14ac:dyDescent="0.2">
      <c r="B3594"/>
      <c r="C3594"/>
      <c r="D3594" s="10"/>
    </row>
    <row r="3595" spans="2:4" x14ac:dyDescent="0.2">
      <c r="B3595"/>
      <c r="C3595"/>
      <c r="D3595" s="10"/>
    </row>
    <row r="3596" spans="2:4" x14ac:dyDescent="0.2">
      <c r="B3596"/>
      <c r="C3596"/>
      <c r="D3596" s="10"/>
    </row>
    <row r="3597" spans="2:4" x14ac:dyDescent="0.2">
      <c r="B3597"/>
      <c r="C3597"/>
      <c r="D3597" s="10"/>
    </row>
    <row r="3598" spans="2:4" x14ac:dyDescent="0.2">
      <c r="B3598"/>
      <c r="C3598"/>
      <c r="D3598" s="10"/>
    </row>
    <row r="3599" spans="2:4" x14ac:dyDescent="0.2">
      <c r="B3599"/>
      <c r="C3599"/>
      <c r="D3599" s="10"/>
    </row>
    <row r="3600" spans="2:4" x14ac:dyDescent="0.2">
      <c r="B3600"/>
      <c r="C3600"/>
      <c r="D3600" s="10"/>
    </row>
    <row r="3601" spans="2:4" x14ac:dyDescent="0.2">
      <c r="B3601"/>
      <c r="C3601"/>
      <c r="D3601" s="10"/>
    </row>
    <row r="3602" spans="2:4" x14ac:dyDescent="0.2">
      <c r="B3602"/>
      <c r="C3602"/>
      <c r="D3602" s="10"/>
    </row>
    <row r="3603" spans="2:4" x14ac:dyDescent="0.2">
      <c r="B3603"/>
      <c r="C3603"/>
      <c r="D3603" s="10"/>
    </row>
    <row r="3604" spans="2:4" x14ac:dyDescent="0.2">
      <c r="B3604"/>
      <c r="C3604"/>
      <c r="D3604" s="10"/>
    </row>
    <row r="3605" spans="2:4" x14ac:dyDescent="0.2">
      <c r="B3605"/>
      <c r="C3605"/>
      <c r="D3605" s="10"/>
    </row>
    <row r="3606" spans="2:4" x14ac:dyDescent="0.2">
      <c r="B3606"/>
      <c r="C3606"/>
      <c r="D3606" s="10"/>
    </row>
    <row r="3607" spans="2:4" x14ac:dyDescent="0.2">
      <c r="B3607"/>
      <c r="C3607"/>
      <c r="D3607" s="10"/>
    </row>
    <row r="3608" spans="2:4" x14ac:dyDescent="0.2">
      <c r="B3608"/>
      <c r="C3608"/>
      <c r="D3608" s="10"/>
    </row>
    <row r="3609" spans="2:4" x14ac:dyDescent="0.2">
      <c r="B3609"/>
      <c r="C3609"/>
      <c r="D3609" s="10"/>
    </row>
    <row r="3610" spans="2:4" x14ac:dyDescent="0.2">
      <c r="B3610"/>
      <c r="C3610"/>
      <c r="D3610" s="10"/>
    </row>
    <row r="3611" spans="2:4" x14ac:dyDescent="0.2">
      <c r="B3611"/>
      <c r="C3611"/>
      <c r="D3611" s="10"/>
    </row>
    <row r="3612" spans="2:4" x14ac:dyDescent="0.2">
      <c r="B3612"/>
      <c r="C3612"/>
      <c r="D3612" s="10"/>
    </row>
    <row r="3613" spans="2:4" x14ac:dyDescent="0.2">
      <c r="B3613"/>
      <c r="C3613"/>
      <c r="D3613" s="10"/>
    </row>
    <row r="3614" spans="2:4" x14ac:dyDescent="0.2">
      <c r="B3614"/>
      <c r="C3614"/>
      <c r="D3614" s="10"/>
    </row>
    <row r="3615" spans="2:4" x14ac:dyDescent="0.2">
      <c r="B3615"/>
      <c r="C3615"/>
      <c r="D3615" s="10"/>
    </row>
    <row r="3616" spans="2:4" x14ac:dyDescent="0.2">
      <c r="B3616"/>
      <c r="C3616"/>
      <c r="D3616" s="10"/>
    </row>
    <row r="3617" spans="2:4" x14ac:dyDescent="0.2">
      <c r="B3617"/>
      <c r="C3617"/>
      <c r="D3617" s="10"/>
    </row>
    <row r="3618" spans="2:4" x14ac:dyDescent="0.2">
      <c r="B3618"/>
      <c r="C3618"/>
      <c r="D3618" s="10"/>
    </row>
    <row r="3619" spans="2:4" x14ac:dyDescent="0.2">
      <c r="B3619"/>
      <c r="C3619"/>
      <c r="D3619" s="10"/>
    </row>
    <row r="3620" spans="2:4" x14ac:dyDescent="0.2">
      <c r="B3620"/>
      <c r="C3620"/>
      <c r="D3620" s="10"/>
    </row>
    <row r="3621" spans="2:4" x14ac:dyDescent="0.2">
      <c r="B3621"/>
      <c r="C3621"/>
      <c r="D3621" s="10"/>
    </row>
    <row r="3622" spans="2:4" x14ac:dyDescent="0.2">
      <c r="B3622"/>
      <c r="C3622"/>
      <c r="D3622" s="10"/>
    </row>
    <row r="3623" spans="2:4" x14ac:dyDescent="0.2">
      <c r="B3623"/>
      <c r="C3623"/>
      <c r="D3623" s="10"/>
    </row>
    <row r="3624" spans="2:4" x14ac:dyDescent="0.2">
      <c r="B3624"/>
      <c r="C3624"/>
      <c r="D3624" s="10"/>
    </row>
    <row r="3625" spans="2:4" x14ac:dyDescent="0.2">
      <c r="B3625"/>
      <c r="C3625"/>
      <c r="D3625" s="10"/>
    </row>
    <row r="3626" spans="2:4" x14ac:dyDescent="0.2">
      <c r="B3626"/>
      <c r="C3626"/>
      <c r="D3626" s="10"/>
    </row>
    <row r="3627" spans="2:4" x14ac:dyDescent="0.2">
      <c r="B3627"/>
      <c r="C3627"/>
      <c r="D3627" s="10"/>
    </row>
    <row r="3628" spans="2:4" x14ac:dyDescent="0.2">
      <c r="B3628"/>
      <c r="C3628"/>
      <c r="D3628" s="10"/>
    </row>
    <row r="3629" spans="2:4" x14ac:dyDescent="0.2">
      <c r="B3629"/>
      <c r="C3629"/>
      <c r="D3629" s="10"/>
    </row>
    <row r="3630" spans="2:4" x14ac:dyDescent="0.2">
      <c r="B3630"/>
      <c r="C3630"/>
      <c r="D3630" s="10"/>
    </row>
    <row r="3631" spans="2:4" x14ac:dyDescent="0.2">
      <c r="B3631"/>
      <c r="C3631"/>
      <c r="D3631" s="10"/>
    </row>
    <row r="3632" spans="2:4" x14ac:dyDescent="0.2">
      <c r="B3632"/>
      <c r="C3632"/>
      <c r="D3632" s="10"/>
    </row>
    <row r="3633" spans="2:4" x14ac:dyDescent="0.2">
      <c r="B3633"/>
      <c r="C3633"/>
      <c r="D3633" s="10"/>
    </row>
    <row r="3634" spans="2:4" x14ac:dyDescent="0.2">
      <c r="B3634"/>
      <c r="C3634"/>
      <c r="D3634" s="10"/>
    </row>
    <row r="3635" spans="2:4" x14ac:dyDescent="0.2">
      <c r="B3635"/>
      <c r="C3635"/>
      <c r="D3635" s="10"/>
    </row>
    <row r="3636" spans="2:4" x14ac:dyDescent="0.2">
      <c r="B3636"/>
      <c r="C3636"/>
      <c r="D3636" s="10"/>
    </row>
    <row r="3637" spans="2:4" x14ac:dyDescent="0.2">
      <c r="B3637"/>
      <c r="C3637"/>
      <c r="D3637" s="10"/>
    </row>
    <row r="3638" spans="2:4" x14ac:dyDescent="0.2">
      <c r="B3638"/>
      <c r="C3638"/>
      <c r="D3638" s="10"/>
    </row>
    <row r="3639" spans="2:4" x14ac:dyDescent="0.2">
      <c r="B3639"/>
      <c r="C3639"/>
      <c r="D3639" s="10"/>
    </row>
    <row r="3640" spans="2:4" x14ac:dyDescent="0.2">
      <c r="B3640"/>
      <c r="C3640"/>
      <c r="D3640" s="10"/>
    </row>
    <row r="3641" spans="2:4" x14ac:dyDescent="0.2">
      <c r="B3641"/>
      <c r="C3641"/>
      <c r="D3641" s="10"/>
    </row>
    <row r="3642" spans="2:4" x14ac:dyDescent="0.2">
      <c r="B3642"/>
      <c r="C3642"/>
      <c r="D3642" s="10"/>
    </row>
    <row r="3643" spans="2:4" x14ac:dyDescent="0.2">
      <c r="B3643"/>
      <c r="C3643"/>
      <c r="D3643" s="10"/>
    </row>
    <row r="3644" spans="2:4" x14ac:dyDescent="0.2">
      <c r="B3644"/>
      <c r="C3644"/>
      <c r="D3644" s="10"/>
    </row>
    <row r="3645" spans="2:4" x14ac:dyDescent="0.2">
      <c r="B3645"/>
      <c r="C3645"/>
      <c r="D3645" s="10"/>
    </row>
    <row r="3646" spans="2:4" x14ac:dyDescent="0.2">
      <c r="B3646"/>
      <c r="C3646"/>
      <c r="D3646" s="10"/>
    </row>
    <row r="3647" spans="2:4" x14ac:dyDescent="0.2">
      <c r="B3647"/>
      <c r="C3647"/>
      <c r="D3647" s="10"/>
    </row>
    <row r="3648" spans="2:4" x14ac:dyDescent="0.2">
      <c r="B3648"/>
      <c r="C3648"/>
      <c r="D3648" s="10"/>
    </row>
    <row r="3649" spans="2:4" x14ac:dyDescent="0.2">
      <c r="B3649"/>
      <c r="C3649"/>
      <c r="D3649" s="10"/>
    </row>
    <row r="3650" spans="2:4" x14ac:dyDescent="0.2">
      <c r="B3650"/>
      <c r="C3650"/>
      <c r="D3650" s="10"/>
    </row>
    <row r="3651" spans="2:4" x14ac:dyDescent="0.2">
      <c r="B3651"/>
      <c r="C3651"/>
      <c r="D3651" s="10"/>
    </row>
    <row r="3652" spans="2:4" x14ac:dyDescent="0.2">
      <c r="B3652"/>
      <c r="C3652"/>
      <c r="D3652" s="10"/>
    </row>
    <row r="3653" spans="2:4" x14ac:dyDescent="0.2">
      <c r="B3653"/>
      <c r="C3653"/>
      <c r="D3653" s="10"/>
    </row>
    <row r="3654" spans="2:4" x14ac:dyDescent="0.2">
      <c r="B3654"/>
      <c r="C3654"/>
      <c r="D3654" s="10"/>
    </row>
    <row r="3655" spans="2:4" x14ac:dyDescent="0.2">
      <c r="B3655"/>
      <c r="C3655"/>
      <c r="D3655" s="10"/>
    </row>
    <row r="3656" spans="2:4" x14ac:dyDescent="0.2">
      <c r="B3656"/>
      <c r="C3656"/>
      <c r="D3656" s="10"/>
    </row>
    <row r="3657" spans="2:4" x14ac:dyDescent="0.2">
      <c r="B3657"/>
      <c r="C3657"/>
      <c r="D3657" s="10"/>
    </row>
    <row r="3658" spans="2:4" x14ac:dyDescent="0.2">
      <c r="B3658"/>
      <c r="C3658"/>
      <c r="D3658" s="10"/>
    </row>
    <row r="3659" spans="2:4" x14ac:dyDescent="0.2">
      <c r="B3659"/>
      <c r="C3659"/>
      <c r="D3659" s="10"/>
    </row>
    <row r="3660" spans="2:4" x14ac:dyDescent="0.2">
      <c r="B3660"/>
      <c r="C3660"/>
      <c r="D3660" s="10"/>
    </row>
    <row r="3661" spans="2:4" x14ac:dyDescent="0.2">
      <c r="B3661"/>
      <c r="C3661"/>
      <c r="D3661" s="10"/>
    </row>
    <row r="3662" spans="2:4" x14ac:dyDescent="0.2">
      <c r="B3662"/>
      <c r="C3662"/>
      <c r="D3662" s="10"/>
    </row>
    <row r="3663" spans="2:4" x14ac:dyDescent="0.2">
      <c r="B3663"/>
      <c r="C3663"/>
      <c r="D3663" s="10"/>
    </row>
    <row r="3664" spans="2:4" x14ac:dyDescent="0.2">
      <c r="B3664"/>
      <c r="C3664"/>
      <c r="D3664" s="10"/>
    </row>
    <row r="3665" spans="2:4" x14ac:dyDescent="0.2">
      <c r="B3665"/>
      <c r="C3665"/>
      <c r="D3665" s="10"/>
    </row>
    <row r="3666" spans="2:4" x14ac:dyDescent="0.2">
      <c r="B3666"/>
      <c r="C3666"/>
      <c r="D3666" s="10"/>
    </row>
    <row r="3667" spans="2:4" x14ac:dyDescent="0.2">
      <c r="B3667"/>
      <c r="C3667"/>
      <c r="D3667" s="10"/>
    </row>
    <row r="3668" spans="2:4" x14ac:dyDescent="0.2">
      <c r="B3668"/>
      <c r="C3668"/>
      <c r="D3668" s="10"/>
    </row>
    <row r="3669" spans="2:4" x14ac:dyDescent="0.2">
      <c r="B3669"/>
      <c r="C3669"/>
      <c r="D3669" s="10"/>
    </row>
    <row r="3670" spans="2:4" x14ac:dyDescent="0.2">
      <c r="B3670"/>
      <c r="C3670"/>
      <c r="D3670" s="10"/>
    </row>
    <row r="3671" spans="2:4" x14ac:dyDescent="0.2">
      <c r="B3671"/>
      <c r="C3671"/>
      <c r="D3671" s="10"/>
    </row>
    <row r="3672" spans="2:4" x14ac:dyDescent="0.2">
      <c r="B3672"/>
      <c r="C3672"/>
      <c r="D3672" s="10"/>
    </row>
    <row r="3673" spans="2:4" x14ac:dyDescent="0.2">
      <c r="B3673"/>
      <c r="C3673"/>
      <c r="D3673" s="10"/>
    </row>
    <row r="3674" spans="2:4" x14ac:dyDescent="0.2">
      <c r="B3674"/>
      <c r="C3674"/>
      <c r="D3674" s="10"/>
    </row>
    <row r="3675" spans="2:4" x14ac:dyDescent="0.2">
      <c r="B3675"/>
      <c r="C3675"/>
      <c r="D3675" s="10"/>
    </row>
    <row r="3676" spans="2:4" x14ac:dyDescent="0.2">
      <c r="B3676"/>
      <c r="C3676"/>
      <c r="D3676" s="10"/>
    </row>
    <row r="3677" spans="2:4" x14ac:dyDescent="0.2">
      <c r="B3677"/>
      <c r="C3677"/>
      <c r="D3677" s="10"/>
    </row>
    <row r="3678" spans="2:4" x14ac:dyDescent="0.2">
      <c r="B3678"/>
      <c r="C3678"/>
      <c r="D3678" s="10"/>
    </row>
    <row r="3679" spans="2:4" x14ac:dyDescent="0.2">
      <c r="B3679"/>
      <c r="C3679"/>
      <c r="D3679" s="10"/>
    </row>
    <row r="3680" spans="2:4" x14ac:dyDescent="0.2">
      <c r="B3680"/>
      <c r="C3680"/>
      <c r="D3680" s="10"/>
    </row>
    <row r="3681" spans="2:4" x14ac:dyDescent="0.2">
      <c r="B3681"/>
      <c r="C3681"/>
      <c r="D3681" s="10"/>
    </row>
    <row r="3682" spans="2:4" x14ac:dyDescent="0.2">
      <c r="B3682"/>
      <c r="C3682"/>
      <c r="D3682" s="10"/>
    </row>
    <row r="3683" spans="2:4" x14ac:dyDescent="0.2">
      <c r="B3683"/>
      <c r="C3683"/>
      <c r="D3683" s="10"/>
    </row>
    <row r="3684" spans="2:4" x14ac:dyDescent="0.2">
      <c r="B3684"/>
      <c r="C3684"/>
      <c r="D3684" s="10"/>
    </row>
    <row r="3685" spans="2:4" x14ac:dyDescent="0.2">
      <c r="B3685"/>
      <c r="C3685"/>
      <c r="D3685" s="10"/>
    </row>
    <row r="3686" spans="2:4" x14ac:dyDescent="0.2">
      <c r="B3686"/>
      <c r="C3686"/>
      <c r="D3686" s="10"/>
    </row>
    <row r="3687" spans="2:4" x14ac:dyDescent="0.2">
      <c r="B3687"/>
      <c r="C3687"/>
      <c r="D3687" s="10"/>
    </row>
    <row r="3688" spans="2:4" x14ac:dyDescent="0.2">
      <c r="B3688"/>
      <c r="C3688"/>
      <c r="D3688" s="10"/>
    </row>
    <row r="3689" spans="2:4" x14ac:dyDescent="0.2">
      <c r="B3689"/>
      <c r="C3689"/>
      <c r="D3689" s="10"/>
    </row>
    <row r="3690" spans="2:4" x14ac:dyDescent="0.2">
      <c r="B3690"/>
      <c r="C3690"/>
      <c r="D3690" s="10"/>
    </row>
    <row r="3691" spans="2:4" x14ac:dyDescent="0.2">
      <c r="B3691"/>
      <c r="C3691"/>
      <c r="D3691" s="10"/>
    </row>
    <row r="3692" spans="2:4" x14ac:dyDescent="0.2">
      <c r="B3692"/>
      <c r="C3692"/>
      <c r="D3692" s="10"/>
    </row>
    <row r="3693" spans="2:4" x14ac:dyDescent="0.2">
      <c r="B3693"/>
      <c r="C3693"/>
      <c r="D3693" s="10"/>
    </row>
    <row r="3694" spans="2:4" x14ac:dyDescent="0.2">
      <c r="B3694"/>
      <c r="C3694"/>
      <c r="D3694" s="10"/>
    </row>
    <row r="3695" spans="2:4" x14ac:dyDescent="0.2">
      <c r="B3695"/>
      <c r="C3695"/>
      <c r="D3695" s="10"/>
    </row>
    <row r="3696" spans="2:4" x14ac:dyDescent="0.2">
      <c r="B3696"/>
      <c r="C3696"/>
      <c r="D3696" s="10"/>
    </row>
    <row r="3697" spans="2:4" x14ac:dyDescent="0.2">
      <c r="B3697"/>
      <c r="C3697"/>
      <c r="D3697" s="10"/>
    </row>
    <row r="3698" spans="2:4" x14ac:dyDescent="0.2">
      <c r="B3698"/>
      <c r="C3698"/>
      <c r="D3698" s="10"/>
    </row>
    <row r="3699" spans="2:4" x14ac:dyDescent="0.2">
      <c r="B3699"/>
      <c r="C3699"/>
      <c r="D3699" s="10"/>
    </row>
    <row r="3700" spans="2:4" x14ac:dyDescent="0.2">
      <c r="B3700"/>
      <c r="C3700"/>
      <c r="D3700" s="10"/>
    </row>
    <row r="3701" spans="2:4" x14ac:dyDescent="0.2">
      <c r="B3701"/>
      <c r="C3701"/>
      <c r="D3701" s="10"/>
    </row>
    <row r="3702" spans="2:4" x14ac:dyDescent="0.2">
      <c r="B3702"/>
      <c r="C3702"/>
      <c r="D3702" s="10"/>
    </row>
    <row r="3703" spans="2:4" x14ac:dyDescent="0.2">
      <c r="B3703"/>
      <c r="C3703"/>
      <c r="D3703" s="10"/>
    </row>
    <row r="3704" spans="2:4" x14ac:dyDescent="0.2">
      <c r="B3704"/>
      <c r="C3704"/>
      <c r="D3704" s="10"/>
    </row>
    <row r="3705" spans="2:4" x14ac:dyDescent="0.2">
      <c r="B3705"/>
      <c r="C3705"/>
      <c r="D3705" s="10"/>
    </row>
    <row r="3706" spans="2:4" x14ac:dyDescent="0.2">
      <c r="B3706"/>
      <c r="C3706"/>
      <c r="D3706" s="10"/>
    </row>
    <row r="3707" spans="2:4" x14ac:dyDescent="0.2">
      <c r="B3707"/>
      <c r="C3707"/>
      <c r="D3707" s="10"/>
    </row>
    <row r="3708" spans="2:4" x14ac:dyDescent="0.2">
      <c r="B3708"/>
      <c r="C3708"/>
      <c r="D3708" s="10"/>
    </row>
    <row r="3709" spans="2:4" x14ac:dyDescent="0.2">
      <c r="B3709"/>
      <c r="C3709"/>
      <c r="D3709" s="10"/>
    </row>
    <row r="3710" spans="2:4" x14ac:dyDescent="0.2">
      <c r="B3710"/>
      <c r="C3710"/>
      <c r="D3710" s="10"/>
    </row>
    <row r="3711" spans="2:4" x14ac:dyDescent="0.2">
      <c r="B3711"/>
      <c r="C3711"/>
      <c r="D3711" s="10"/>
    </row>
    <row r="3712" spans="2:4" x14ac:dyDescent="0.2">
      <c r="B3712"/>
      <c r="C3712"/>
      <c r="D3712" s="10"/>
    </row>
    <row r="3713" spans="2:4" x14ac:dyDescent="0.2">
      <c r="B3713"/>
      <c r="C3713"/>
      <c r="D3713" s="10"/>
    </row>
    <row r="3714" spans="2:4" x14ac:dyDescent="0.2">
      <c r="B3714"/>
      <c r="C3714"/>
      <c r="D3714" s="10"/>
    </row>
    <row r="3715" spans="2:4" x14ac:dyDescent="0.2">
      <c r="B3715"/>
      <c r="C3715"/>
      <c r="D3715" s="10"/>
    </row>
    <row r="3716" spans="2:4" x14ac:dyDescent="0.2">
      <c r="B3716"/>
      <c r="C3716"/>
      <c r="D3716" s="10"/>
    </row>
    <row r="3717" spans="2:4" x14ac:dyDescent="0.2">
      <c r="B3717"/>
      <c r="C3717"/>
      <c r="D3717" s="10"/>
    </row>
    <row r="3718" spans="2:4" x14ac:dyDescent="0.2">
      <c r="B3718"/>
      <c r="C3718"/>
      <c r="D3718" s="10"/>
    </row>
    <row r="3719" spans="2:4" x14ac:dyDescent="0.2">
      <c r="B3719"/>
      <c r="C3719"/>
      <c r="D3719" s="10"/>
    </row>
    <row r="3720" spans="2:4" x14ac:dyDescent="0.2">
      <c r="B3720"/>
      <c r="C3720"/>
      <c r="D3720" s="10"/>
    </row>
    <row r="3721" spans="2:4" x14ac:dyDescent="0.2">
      <c r="B3721"/>
      <c r="C3721"/>
      <c r="D3721" s="10"/>
    </row>
    <row r="3722" spans="2:4" x14ac:dyDescent="0.2">
      <c r="B3722"/>
      <c r="C3722"/>
      <c r="D3722" s="10"/>
    </row>
    <row r="3723" spans="2:4" x14ac:dyDescent="0.2">
      <c r="B3723"/>
      <c r="C3723"/>
      <c r="D3723" s="10"/>
    </row>
    <row r="3724" spans="2:4" x14ac:dyDescent="0.2">
      <c r="B3724"/>
      <c r="C3724"/>
      <c r="D3724" s="10"/>
    </row>
    <row r="3725" spans="2:4" x14ac:dyDescent="0.2">
      <c r="B3725"/>
      <c r="C3725"/>
      <c r="D3725" s="10"/>
    </row>
    <row r="3726" spans="2:4" x14ac:dyDescent="0.2">
      <c r="B3726"/>
      <c r="C3726"/>
      <c r="D3726" s="10"/>
    </row>
    <row r="3727" spans="2:4" x14ac:dyDescent="0.2">
      <c r="B3727"/>
      <c r="C3727"/>
      <c r="D3727" s="10"/>
    </row>
    <row r="3728" spans="2:4" x14ac:dyDescent="0.2">
      <c r="B3728"/>
      <c r="C3728"/>
      <c r="D3728" s="10"/>
    </row>
    <row r="3729" spans="2:4" x14ac:dyDescent="0.2">
      <c r="B3729"/>
      <c r="C3729"/>
      <c r="D3729" s="10"/>
    </row>
    <row r="3730" spans="2:4" x14ac:dyDescent="0.2">
      <c r="B3730"/>
      <c r="C3730"/>
      <c r="D3730" s="10"/>
    </row>
    <row r="3731" spans="2:4" x14ac:dyDescent="0.2">
      <c r="B3731"/>
      <c r="C3731"/>
      <c r="D3731" s="10"/>
    </row>
    <row r="3732" spans="2:4" x14ac:dyDescent="0.2">
      <c r="B3732"/>
      <c r="C3732"/>
      <c r="D3732" s="10"/>
    </row>
    <row r="3733" spans="2:4" x14ac:dyDescent="0.2">
      <c r="B3733"/>
      <c r="C3733"/>
      <c r="D3733" s="10"/>
    </row>
    <row r="3734" spans="2:4" x14ac:dyDescent="0.2">
      <c r="B3734"/>
      <c r="C3734"/>
      <c r="D3734" s="10"/>
    </row>
    <row r="3735" spans="2:4" x14ac:dyDescent="0.2">
      <c r="B3735"/>
      <c r="C3735"/>
      <c r="D3735" s="10"/>
    </row>
    <row r="3736" spans="2:4" x14ac:dyDescent="0.2">
      <c r="B3736"/>
      <c r="C3736"/>
      <c r="D3736" s="10"/>
    </row>
    <row r="3737" spans="2:4" x14ac:dyDescent="0.2">
      <c r="B3737"/>
      <c r="C3737"/>
      <c r="D3737" s="10"/>
    </row>
    <row r="3738" spans="2:4" x14ac:dyDescent="0.2">
      <c r="B3738"/>
      <c r="C3738"/>
      <c r="D3738" s="10"/>
    </row>
    <row r="3739" spans="2:4" x14ac:dyDescent="0.2">
      <c r="B3739"/>
      <c r="C3739"/>
      <c r="D3739" s="10"/>
    </row>
    <row r="3740" spans="2:4" x14ac:dyDescent="0.2">
      <c r="B3740"/>
      <c r="C3740"/>
      <c r="D3740" s="10"/>
    </row>
    <row r="3741" spans="2:4" x14ac:dyDescent="0.2">
      <c r="B3741"/>
      <c r="C3741"/>
      <c r="D3741" s="10"/>
    </row>
    <row r="3742" spans="2:4" x14ac:dyDescent="0.2">
      <c r="B3742"/>
      <c r="C3742"/>
      <c r="D3742" s="10"/>
    </row>
    <row r="3743" spans="2:4" x14ac:dyDescent="0.2">
      <c r="B3743"/>
      <c r="C3743"/>
      <c r="D3743" s="10"/>
    </row>
    <row r="3744" spans="2:4" x14ac:dyDescent="0.2">
      <c r="B3744"/>
      <c r="C3744"/>
      <c r="D3744" s="10"/>
    </row>
    <row r="3745" spans="2:4" x14ac:dyDescent="0.2">
      <c r="B3745"/>
      <c r="C3745"/>
      <c r="D3745" s="10"/>
    </row>
    <row r="3746" spans="2:4" x14ac:dyDescent="0.2">
      <c r="B3746"/>
      <c r="C3746"/>
      <c r="D3746" s="10"/>
    </row>
    <row r="3747" spans="2:4" x14ac:dyDescent="0.2">
      <c r="B3747"/>
      <c r="C3747"/>
      <c r="D3747" s="10"/>
    </row>
    <row r="3748" spans="2:4" x14ac:dyDescent="0.2">
      <c r="B3748"/>
      <c r="C3748"/>
      <c r="D3748" s="10"/>
    </row>
    <row r="3749" spans="2:4" x14ac:dyDescent="0.2">
      <c r="B3749"/>
      <c r="C3749"/>
      <c r="D3749" s="10"/>
    </row>
    <row r="3750" spans="2:4" x14ac:dyDescent="0.2">
      <c r="B3750"/>
      <c r="C3750"/>
      <c r="D3750" s="10"/>
    </row>
    <row r="3751" spans="2:4" x14ac:dyDescent="0.2">
      <c r="B3751"/>
      <c r="C3751"/>
      <c r="D3751" s="10"/>
    </row>
    <row r="3752" spans="2:4" x14ac:dyDescent="0.2">
      <c r="B3752"/>
      <c r="C3752"/>
      <c r="D3752" s="10"/>
    </row>
    <row r="3753" spans="2:4" x14ac:dyDescent="0.2">
      <c r="B3753"/>
      <c r="C3753"/>
      <c r="D3753" s="10"/>
    </row>
    <row r="3754" spans="2:4" x14ac:dyDescent="0.2">
      <c r="B3754"/>
      <c r="C3754"/>
      <c r="D3754" s="10"/>
    </row>
    <row r="3755" spans="2:4" x14ac:dyDescent="0.2">
      <c r="B3755"/>
      <c r="C3755"/>
      <c r="D3755" s="10"/>
    </row>
    <row r="3756" spans="2:4" x14ac:dyDescent="0.2">
      <c r="B3756"/>
      <c r="C3756"/>
      <c r="D3756" s="10"/>
    </row>
    <row r="3757" spans="2:4" x14ac:dyDescent="0.2">
      <c r="B3757"/>
      <c r="C3757"/>
      <c r="D3757" s="10"/>
    </row>
    <row r="3758" spans="2:4" x14ac:dyDescent="0.2">
      <c r="B3758"/>
      <c r="C3758"/>
      <c r="D3758" s="10"/>
    </row>
    <row r="3759" spans="2:4" x14ac:dyDescent="0.2">
      <c r="B3759"/>
      <c r="C3759"/>
      <c r="D3759" s="10"/>
    </row>
    <row r="3760" spans="2:4" x14ac:dyDescent="0.2">
      <c r="B3760"/>
      <c r="C3760"/>
      <c r="D3760" s="10"/>
    </row>
    <row r="3761" spans="2:4" x14ac:dyDescent="0.2">
      <c r="B3761"/>
      <c r="C3761"/>
      <c r="D3761" s="10"/>
    </row>
    <row r="3762" spans="2:4" x14ac:dyDescent="0.2">
      <c r="B3762"/>
      <c r="C3762"/>
      <c r="D3762" s="10"/>
    </row>
    <row r="3763" spans="2:4" x14ac:dyDescent="0.2">
      <c r="B3763"/>
      <c r="C3763"/>
      <c r="D3763" s="10"/>
    </row>
    <row r="3764" spans="2:4" x14ac:dyDescent="0.2">
      <c r="B3764"/>
      <c r="C3764"/>
      <c r="D3764" s="10"/>
    </row>
    <row r="3765" spans="2:4" x14ac:dyDescent="0.2">
      <c r="B3765"/>
      <c r="C3765"/>
      <c r="D3765" s="10"/>
    </row>
    <row r="3766" spans="2:4" x14ac:dyDescent="0.2">
      <c r="B3766"/>
      <c r="C3766"/>
      <c r="D3766" s="10"/>
    </row>
    <row r="3767" spans="2:4" x14ac:dyDescent="0.2">
      <c r="B3767"/>
      <c r="C3767"/>
      <c r="D3767" s="10"/>
    </row>
    <row r="3768" spans="2:4" x14ac:dyDescent="0.2">
      <c r="B3768"/>
      <c r="C3768"/>
      <c r="D3768" s="10"/>
    </row>
    <row r="3769" spans="2:4" x14ac:dyDescent="0.2">
      <c r="B3769"/>
      <c r="C3769"/>
      <c r="D3769" s="10"/>
    </row>
    <row r="3770" spans="2:4" x14ac:dyDescent="0.2">
      <c r="B3770"/>
      <c r="C3770"/>
      <c r="D3770" s="10"/>
    </row>
    <row r="3771" spans="2:4" x14ac:dyDescent="0.2">
      <c r="B3771"/>
      <c r="C3771"/>
      <c r="D3771" s="10"/>
    </row>
    <row r="3772" spans="2:4" x14ac:dyDescent="0.2">
      <c r="B3772"/>
      <c r="C3772"/>
      <c r="D3772" s="10"/>
    </row>
    <row r="3773" spans="2:4" x14ac:dyDescent="0.2">
      <c r="B3773"/>
      <c r="C3773"/>
      <c r="D3773" s="10"/>
    </row>
    <row r="3774" spans="2:4" x14ac:dyDescent="0.2">
      <c r="B3774"/>
      <c r="C3774"/>
      <c r="D3774" s="10"/>
    </row>
    <row r="3775" spans="2:4" x14ac:dyDescent="0.2">
      <c r="B3775"/>
      <c r="C3775"/>
      <c r="D3775" s="10"/>
    </row>
    <row r="3776" spans="2:4" x14ac:dyDescent="0.2">
      <c r="B3776"/>
      <c r="C3776"/>
      <c r="D3776" s="10"/>
    </row>
    <row r="3777" spans="2:4" x14ac:dyDescent="0.2">
      <c r="B3777"/>
      <c r="C3777"/>
      <c r="D3777" s="10"/>
    </row>
    <row r="3778" spans="2:4" x14ac:dyDescent="0.2">
      <c r="B3778"/>
      <c r="C3778"/>
      <c r="D3778" s="10"/>
    </row>
    <row r="3779" spans="2:4" x14ac:dyDescent="0.2">
      <c r="B3779"/>
      <c r="C3779"/>
      <c r="D3779" s="10"/>
    </row>
    <row r="3780" spans="2:4" x14ac:dyDescent="0.2">
      <c r="B3780"/>
      <c r="C3780"/>
      <c r="D3780" s="10"/>
    </row>
    <row r="3781" spans="2:4" x14ac:dyDescent="0.2">
      <c r="B3781"/>
      <c r="C3781"/>
      <c r="D3781" s="10"/>
    </row>
    <row r="3782" spans="2:4" x14ac:dyDescent="0.2">
      <c r="B3782"/>
      <c r="C3782"/>
      <c r="D3782" s="10"/>
    </row>
    <row r="3783" spans="2:4" x14ac:dyDescent="0.2">
      <c r="B3783"/>
      <c r="C3783"/>
      <c r="D3783" s="10"/>
    </row>
    <row r="3784" spans="2:4" x14ac:dyDescent="0.2">
      <c r="B3784"/>
      <c r="C3784"/>
      <c r="D3784" s="10"/>
    </row>
    <row r="3785" spans="2:4" x14ac:dyDescent="0.2">
      <c r="B3785"/>
      <c r="C3785"/>
      <c r="D3785" s="10"/>
    </row>
    <row r="3786" spans="2:4" x14ac:dyDescent="0.2">
      <c r="B3786"/>
      <c r="C3786"/>
      <c r="D3786" s="10"/>
    </row>
    <row r="3787" spans="2:4" x14ac:dyDescent="0.2">
      <c r="B3787"/>
      <c r="C3787"/>
      <c r="D3787" s="10"/>
    </row>
    <row r="3788" spans="2:4" x14ac:dyDescent="0.2">
      <c r="B3788"/>
      <c r="C3788"/>
      <c r="D3788" s="10"/>
    </row>
    <row r="3789" spans="2:4" x14ac:dyDescent="0.2">
      <c r="B3789"/>
      <c r="C3789"/>
      <c r="D3789" s="10"/>
    </row>
    <row r="3790" spans="2:4" x14ac:dyDescent="0.2">
      <c r="B3790"/>
      <c r="C3790"/>
      <c r="D3790" s="10"/>
    </row>
    <row r="3791" spans="2:4" x14ac:dyDescent="0.2">
      <c r="B3791"/>
      <c r="C3791"/>
      <c r="D3791" s="10"/>
    </row>
    <row r="3792" spans="2:4" x14ac:dyDescent="0.2">
      <c r="B3792"/>
      <c r="C3792"/>
      <c r="D3792" s="10"/>
    </row>
    <row r="3793" spans="2:4" x14ac:dyDescent="0.2">
      <c r="B3793"/>
      <c r="C3793"/>
      <c r="D3793" s="10"/>
    </row>
    <row r="3794" spans="2:4" x14ac:dyDescent="0.2">
      <c r="B3794"/>
      <c r="C3794"/>
      <c r="D3794" s="10"/>
    </row>
    <row r="3795" spans="2:4" x14ac:dyDescent="0.2">
      <c r="B3795"/>
      <c r="C3795"/>
      <c r="D3795" s="10"/>
    </row>
    <row r="3796" spans="2:4" x14ac:dyDescent="0.2">
      <c r="B3796"/>
      <c r="C3796"/>
      <c r="D3796" s="10"/>
    </row>
    <row r="3797" spans="2:4" x14ac:dyDescent="0.2">
      <c r="B3797"/>
      <c r="C3797"/>
      <c r="D3797" s="10"/>
    </row>
    <row r="3798" spans="2:4" x14ac:dyDescent="0.2">
      <c r="B3798"/>
      <c r="C3798"/>
      <c r="D3798" s="10"/>
    </row>
    <row r="3799" spans="2:4" x14ac:dyDescent="0.2">
      <c r="B3799"/>
      <c r="C3799"/>
      <c r="D3799" s="10"/>
    </row>
    <row r="3800" spans="2:4" x14ac:dyDescent="0.2">
      <c r="B3800"/>
      <c r="C3800"/>
      <c r="D3800" s="10"/>
    </row>
    <row r="3801" spans="2:4" x14ac:dyDescent="0.2">
      <c r="B3801"/>
      <c r="C3801"/>
      <c r="D3801" s="10"/>
    </row>
    <row r="3802" spans="2:4" x14ac:dyDescent="0.2">
      <c r="B3802"/>
      <c r="C3802"/>
      <c r="D3802" s="10"/>
    </row>
    <row r="3803" spans="2:4" x14ac:dyDescent="0.2">
      <c r="B3803"/>
      <c r="C3803"/>
      <c r="D3803" s="10"/>
    </row>
    <row r="3804" spans="2:4" x14ac:dyDescent="0.2">
      <c r="B3804"/>
      <c r="C3804"/>
      <c r="D3804" s="10"/>
    </row>
    <row r="3805" spans="2:4" x14ac:dyDescent="0.2">
      <c r="B3805"/>
      <c r="C3805"/>
      <c r="D3805" s="10"/>
    </row>
    <row r="3806" spans="2:4" x14ac:dyDescent="0.2">
      <c r="B3806"/>
      <c r="C3806"/>
      <c r="D3806" s="10"/>
    </row>
    <row r="3807" spans="2:4" x14ac:dyDescent="0.2">
      <c r="B3807"/>
      <c r="C3807"/>
      <c r="D3807" s="10"/>
    </row>
    <row r="3808" spans="2:4" x14ac:dyDescent="0.2">
      <c r="B3808"/>
      <c r="C3808"/>
      <c r="D3808" s="10"/>
    </row>
    <row r="3809" spans="2:4" x14ac:dyDescent="0.2">
      <c r="B3809"/>
      <c r="C3809"/>
      <c r="D3809" s="10"/>
    </row>
    <row r="3810" spans="2:4" x14ac:dyDescent="0.2">
      <c r="B3810"/>
      <c r="C3810"/>
      <c r="D3810" s="10"/>
    </row>
    <row r="3811" spans="2:4" x14ac:dyDescent="0.2">
      <c r="B3811"/>
      <c r="C3811"/>
      <c r="D3811" s="10"/>
    </row>
    <row r="3812" spans="2:4" x14ac:dyDescent="0.2">
      <c r="B3812"/>
      <c r="C3812"/>
      <c r="D3812" s="10"/>
    </row>
    <row r="3813" spans="2:4" x14ac:dyDescent="0.2">
      <c r="B3813"/>
      <c r="C3813"/>
      <c r="D3813" s="10"/>
    </row>
    <row r="3814" spans="2:4" x14ac:dyDescent="0.2">
      <c r="B3814"/>
      <c r="C3814"/>
      <c r="D3814" s="10"/>
    </row>
    <row r="3815" spans="2:4" x14ac:dyDescent="0.2">
      <c r="B3815"/>
      <c r="C3815"/>
      <c r="D3815" s="10"/>
    </row>
    <row r="3816" spans="2:4" x14ac:dyDescent="0.2">
      <c r="B3816"/>
      <c r="C3816"/>
      <c r="D3816" s="10"/>
    </row>
    <row r="3817" spans="2:4" x14ac:dyDescent="0.2">
      <c r="B3817"/>
      <c r="C3817"/>
      <c r="D3817" s="10"/>
    </row>
    <row r="3818" spans="2:4" x14ac:dyDescent="0.2">
      <c r="B3818"/>
      <c r="C3818"/>
      <c r="D3818" s="10"/>
    </row>
    <row r="3819" spans="2:4" x14ac:dyDescent="0.2">
      <c r="B3819"/>
      <c r="C3819"/>
      <c r="D3819" s="10"/>
    </row>
    <row r="3820" spans="2:4" x14ac:dyDescent="0.2">
      <c r="B3820"/>
      <c r="C3820"/>
      <c r="D3820" s="10"/>
    </row>
    <row r="3821" spans="2:4" x14ac:dyDescent="0.2">
      <c r="B3821"/>
      <c r="C3821"/>
      <c r="D3821" s="10"/>
    </row>
    <row r="3822" spans="2:4" x14ac:dyDescent="0.2">
      <c r="B3822"/>
      <c r="C3822"/>
      <c r="D3822" s="10"/>
    </row>
    <row r="3823" spans="2:4" x14ac:dyDescent="0.2">
      <c r="B3823"/>
      <c r="C3823"/>
      <c r="D3823" s="10"/>
    </row>
    <row r="3824" spans="2:4" x14ac:dyDescent="0.2">
      <c r="B3824"/>
      <c r="C3824"/>
      <c r="D3824" s="10"/>
    </row>
    <row r="3825" spans="2:4" x14ac:dyDescent="0.2">
      <c r="B3825"/>
      <c r="C3825"/>
      <c r="D3825" s="10"/>
    </row>
    <row r="3826" spans="2:4" x14ac:dyDescent="0.2">
      <c r="B3826"/>
      <c r="C3826"/>
      <c r="D3826" s="10"/>
    </row>
    <row r="3827" spans="2:4" x14ac:dyDescent="0.2">
      <c r="B3827"/>
      <c r="C3827"/>
      <c r="D3827" s="10"/>
    </row>
    <row r="3828" spans="2:4" x14ac:dyDescent="0.2">
      <c r="B3828"/>
      <c r="C3828"/>
      <c r="D3828" s="10"/>
    </row>
    <row r="3829" spans="2:4" x14ac:dyDescent="0.2">
      <c r="B3829"/>
      <c r="C3829"/>
      <c r="D3829" s="10"/>
    </row>
    <row r="3830" spans="2:4" x14ac:dyDescent="0.2">
      <c r="B3830"/>
      <c r="C3830"/>
      <c r="D3830" s="10"/>
    </row>
    <row r="3831" spans="2:4" x14ac:dyDescent="0.2">
      <c r="B3831"/>
      <c r="C3831"/>
      <c r="D3831" s="10"/>
    </row>
    <row r="3832" spans="2:4" x14ac:dyDescent="0.2">
      <c r="B3832"/>
      <c r="C3832"/>
      <c r="D3832" s="10"/>
    </row>
    <row r="3833" spans="2:4" x14ac:dyDescent="0.2">
      <c r="B3833"/>
      <c r="C3833"/>
      <c r="D3833" s="10"/>
    </row>
    <row r="3834" spans="2:4" x14ac:dyDescent="0.2">
      <c r="B3834"/>
      <c r="C3834"/>
      <c r="D3834" s="10"/>
    </row>
    <row r="3835" spans="2:4" x14ac:dyDescent="0.2">
      <c r="B3835"/>
      <c r="C3835"/>
      <c r="D3835" s="10"/>
    </row>
    <row r="3836" spans="2:4" x14ac:dyDescent="0.2">
      <c r="B3836"/>
      <c r="C3836"/>
      <c r="D3836" s="10"/>
    </row>
    <row r="3837" spans="2:4" x14ac:dyDescent="0.2">
      <c r="B3837"/>
      <c r="C3837"/>
      <c r="D3837" s="10"/>
    </row>
    <row r="3838" spans="2:4" x14ac:dyDescent="0.2">
      <c r="B3838"/>
      <c r="C3838"/>
      <c r="D3838" s="10"/>
    </row>
    <row r="3839" spans="2:4" x14ac:dyDescent="0.2">
      <c r="B3839"/>
      <c r="C3839"/>
      <c r="D3839" s="10"/>
    </row>
    <row r="3840" spans="2:4" x14ac:dyDescent="0.2">
      <c r="B3840"/>
      <c r="C3840"/>
      <c r="D3840" s="10"/>
    </row>
    <row r="3841" spans="2:4" x14ac:dyDescent="0.2">
      <c r="B3841"/>
      <c r="C3841"/>
      <c r="D3841" s="10"/>
    </row>
    <row r="3842" spans="2:4" x14ac:dyDescent="0.2">
      <c r="B3842"/>
      <c r="C3842"/>
      <c r="D3842" s="10"/>
    </row>
    <row r="3843" spans="2:4" x14ac:dyDescent="0.2">
      <c r="B3843"/>
      <c r="C3843"/>
      <c r="D3843" s="10"/>
    </row>
    <row r="3844" spans="2:4" x14ac:dyDescent="0.2">
      <c r="B3844"/>
      <c r="C3844"/>
      <c r="D3844" s="10"/>
    </row>
    <row r="3845" spans="2:4" x14ac:dyDescent="0.2">
      <c r="B3845"/>
      <c r="C3845"/>
      <c r="D3845" s="10"/>
    </row>
    <row r="3846" spans="2:4" x14ac:dyDescent="0.2">
      <c r="B3846"/>
      <c r="C3846"/>
      <c r="D3846" s="10"/>
    </row>
    <row r="3847" spans="2:4" x14ac:dyDescent="0.2">
      <c r="B3847"/>
      <c r="C3847"/>
      <c r="D3847" s="10"/>
    </row>
    <row r="3848" spans="2:4" x14ac:dyDescent="0.2">
      <c r="B3848"/>
      <c r="C3848"/>
      <c r="D3848" s="10"/>
    </row>
    <row r="3849" spans="2:4" x14ac:dyDescent="0.2">
      <c r="B3849"/>
      <c r="C3849"/>
      <c r="D3849" s="10"/>
    </row>
    <row r="3850" spans="2:4" x14ac:dyDescent="0.2">
      <c r="B3850"/>
      <c r="C3850"/>
      <c r="D3850" s="10"/>
    </row>
    <row r="3851" spans="2:4" x14ac:dyDescent="0.2">
      <c r="B3851"/>
      <c r="C3851"/>
      <c r="D3851" s="10"/>
    </row>
    <row r="3852" spans="2:4" x14ac:dyDescent="0.2">
      <c r="B3852"/>
      <c r="C3852"/>
      <c r="D3852" s="10"/>
    </row>
    <row r="3853" spans="2:4" x14ac:dyDescent="0.2">
      <c r="B3853"/>
      <c r="C3853"/>
      <c r="D3853" s="10"/>
    </row>
    <row r="3854" spans="2:4" x14ac:dyDescent="0.2">
      <c r="B3854"/>
      <c r="C3854"/>
      <c r="D3854" s="10"/>
    </row>
    <row r="3855" spans="2:4" x14ac:dyDescent="0.2">
      <c r="B3855"/>
      <c r="C3855"/>
      <c r="D3855" s="10"/>
    </row>
    <row r="3856" spans="2:4" x14ac:dyDescent="0.2">
      <c r="B3856"/>
      <c r="C3856"/>
      <c r="D3856" s="10"/>
    </row>
    <row r="3857" spans="2:4" x14ac:dyDescent="0.2">
      <c r="B3857"/>
      <c r="C3857"/>
      <c r="D3857" s="10"/>
    </row>
    <row r="3858" spans="2:4" x14ac:dyDescent="0.2">
      <c r="B3858"/>
      <c r="C3858"/>
      <c r="D3858" s="10"/>
    </row>
    <row r="3859" spans="2:4" x14ac:dyDescent="0.2">
      <c r="B3859"/>
      <c r="C3859"/>
      <c r="D3859" s="10"/>
    </row>
    <row r="3860" spans="2:4" x14ac:dyDescent="0.2">
      <c r="B3860"/>
      <c r="C3860"/>
      <c r="D3860" s="10"/>
    </row>
    <row r="3861" spans="2:4" x14ac:dyDescent="0.2">
      <c r="B3861"/>
      <c r="C3861"/>
      <c r="D3861" s="10"/>
    </row>
    <row r="3862" spans="2:4" x14ac:dyDescent="0.2">
      <c r="B3862"/>
      <c r="C3862"/>
      <c r="D3862" s="10"/>
    </row>
    <row r="3863" spans="2:4" x14ac:dyDescent="0.2">
      <c r="B3863"/>
      <c r="C3863"/>
      <c r="D3863" s="10"/>
    </row>
    <row r="3864" spans="2:4" x14ac:dyDescent="0.2">
      <c r="B3864"/>
      <c r="C3864"/>
      <c r="D3864" s="10"/>
    </row>
    <row r="3865" spans="2:4" x14ac:dyDescent="0.2">
      <c r="B3865"/>
      <c r="C3865"/>
      <c r="D3865" s="10"/>
    </row>
    <row r="3866" spans="2:4" x14ac:dyDescent="0.2">
      <c r="B3866"/>
      <c r="C3866"/>
      <c r="D3866" s="10"/>
    </row>
    <row r="3867" spans="2:4" x14ac:dyDescent="0.2">
      <c r="B3867"/>
      <c r="C3867"/>
      <c r="D3867" s="10"/>
    </row>
    <row r="3868" spans="2:4" x14ac:dyDescent="0.2">
      <c r="B3868"/>
      <c r="C3868"/>
      <c r="D3868" s="10"/>
    </row>
    <row r="3869" spans="2:4" x14ac:dyDescent="0.2">
      <c r="B3869"/>
      <c r="C3869"/>
      <c r="D3869" s="10"/>
    </row>
    <row r="3870" spans="2:4" x14ac:dyDescent="0.2">
      <c r="B3870"/>
      <c r="C3870"/>
      <c r="D3870" s="10"/>
    </row>
    <row r="3871" spans="2:4" x14ac:dyDescent="0.2">
      <c r="B3871"/>
      <c r="C3871"/>
      <c r="D3871" s="10"/>
    </row>
    <row r="3872" spans="2:4" x14ac:dyDescent="0.2">
      <c r="B3872"/>
      <c r="C3872"/>
      <c r="D3872" s="10"/>
    </row>
    <row r="3873" spans="2:4" x14ac:dyDescent="0.2">
      <c r="B3873"/>
      <c r="C3873"/>
      <c r="D3873" s="10"/>
    </row>
    <row r="3874" spans="2:4" x14ac:dyDescent="0.2">
      <c r="B3874"/>
      <c r="C3874"/>
      <c r="D3874" s="10"/>
    </row>
    <row r="3875" spans="2:4" x14ac:dyDescent="0.2">
      <c r="B3875"/>
      <c r="C3875"/>
      <c r="D3875" s="10"/>
    </row>
    <row r="3876" spans="2:4" x14ac:dyDescent="0.2">
      <c r="B3876"/>
      <c r="C3876"/>
      <c r="D3876" s="10"/>
    </row>
    <row r="3877" spans="2:4" x14ac:dyDescent="0.2">
      <c r="B3877"/>
      <c r="C3877"/>
      <c r="D3877" s="10"/>
    </row>
    <row r="3878" spans="2:4" x14ac:dyDescent="0.2">
      <c r="B3878"/>
      <c r="C3878"/>
      <c r="D3878" s="10"/>
    </row>
    <row r="3879" spans="2:4" x14ac:dyDescent="0.2">
      <c r="B3879"/>
      <c r="C3879"/>
      <c r="D3879" s="10"/>
    </row>
    <row r="3880" spans="2:4" x14ac:dyDescent="0.2">
      <c r="B3880"/>
      <c r="C3880"/>
      <c r="D3880" s="10"/>
    </row>
    <row r="3881" spans="2:4" x14ac:dyDescent="0.2">
      <c r="B3881"/>
      <c r="C3881"/>
      <c r="D3881" s="10"/>
    </row>
    <row r="3882" spans="2:4" x14ac:dyDescent="0.2">
      <c r="B3882"/>
      <c r="C3882"/>
      <c r="D3882" s="10"/>
    </row>
    <row r="3883" spans="2:4" x14ac:dyDescent="0.2">
      <c r="B3883"/>
      <c r="C3883"/>
      <c r="D3883" s="10"/>
    </row>
    <row r="3884" spans="2:4" x14ac:dyDescent="0.2">
      <c r="B3884"/>
      <c r="C3884"/>
      <c r="D3884" s="10"/>
    </row>
    <row r="3885" spans="2:4" x14ac:dyDescent="0.2">
      <c r="B3885"/>
      <c r="C3885"/>
      <c r="D3885" s="10"/>
    </row>
    <row r="3886" spans="2:4" x14ac:dyDescent="0.2">
      <c r="B3886"/>
      <c r="C3886"/>
      <c r="D3886" s="10"/>
    </row>
    <row r="3887" spans="2:4" x14ac:dyDescent="0.2">
      <c r="B3887"/>
      <c r="C3887"/>
      <c r="D3887" s="10"/>
    </row>
    <row r="3888" spans="2:4" x14ac:dyDescent="0.2">
      <c r="B3888"/>
      <c r="C3888"/>
      <c r="D3888" s="10"/>
    </row>
    <row r="3889" spans="2:4" x14ac:dyDescent="0.2">
      <c r="B3889"/>
      <c r="C3889"/>
      <c r="D3889" s="10"/>
    </row>
    <row r="3890" spans="2:4" x14ac:dyDescent="0.2">
      <c r="B3890"/>
      <c r="C3890"/>
      <c r="D3890" s="10"/>
    </row>
    <row r="3891" spans="2:4" x14ac:dyDescent="0.2">
      <c r="B3891"/>
      <c r="C3891"/>
      <c r="D3891" s="10"/>
    </row>
    <row r="3892" spans="2:4" x14ac:dyDescent="0.2">
      <c r="B3892"/>
      <c r="C3892"/>
      <c r="D3892" s="10"/>
    </row>
    <row r="3893" spans="2:4" x14ac:dyDescent="0.2">
      <c r="B3893"/>
      <c r="C3893"/>
      <c r="D3893" s="10"/>
    </row>
    <row r="3894" spans="2:4" x14ac:dyDescent="0.2">
      <c r="B3894"/>
      <c r="C3894"/>
      <c r="D3894" s="10"/>
    </row>
    <row r="3895" spans="2:4" x14ac:dyDescent="0.2">
      <c r="B3895"/>
      <c r="C3895"/>
      <c r="D3895" s="10"/>
    </row>
    <row r="3896" spans="2:4" x14ac:dyDescent="0.2">
      <c r="B3896"/>
      <c r="C3896"/>
      <c r="D3896" s="10"/>
    </row>
    <row r="3897" spans="2:4" x14ac:dyDescent="0.2">
      <c r="B3897"/>
      <c r="C3897"/>
      <c r="D3897" s="10"/>
    </row>
    <row r="3898" spans="2:4" x14ac:dyDescent="0.2">
      <c r="B3898"/>
      <c r="C3898"/>
      <c r="D3898" s="10"/>
    </row>
    <row r="3899" spans="2:4" x14ac:dyDescent="0.2">
      <c r="B3899"/>
      <c r="C3899"/>
      <c r="D3899" s="10"/>
    </row>
    <row r="3900" spans="2:4" x14ac:dyDescent="0.2">
      <c r="B3900"/>
      <c r="C3900"/>
      <c r="D3900" s="10"/>
    </row>
    <row r="3901" spans="2:4" x14ac:dyDescent="0.2">
      <c r="B3901"/>
      <c r="C3901"/>
      <c r="D3901" s="10"/>
    </row>
    <row r="3902" spans="2:4" x14ac:dyDescent="0.2">
      <c r="B3902"/>
      <c r="C3902"/>
      <c r="D3902" s="10"/>
    </row>
    <row r="3903" spans="2:4" x14ac:dyDescent="0.2">
      <c r="B3903"/>
      <c r="C3903"/>
      <c r="D3903" s="10"/>
    </row>
    <row r="3904" spans="2:4" x14ac:dyDescent="0.2">
      <c r="B3904"/>
      <c r="C3904"/>
      <c r="D3904" s="10"/>
    </row>
    <row r="3905" spans="2:4" x14ac:dyDescent="0.2">
      <c r="B3905"/>
      <c r="C3905"/>
      <c r="D3905" s="10"/>
    </row>
    <row r="3906" spans="2:4" x14ac:dyDescent="0.2">
      <c r="B3906"/>
      <c r="C3906"/>
      <c r="D3906" s="10"/>
    </row>
    <row r="3907" spans="2:4" x14ac:dyDescent="0.2">
      <c r="B3907"/>
      <c r="C3907"/>
      <c r="D3907" s="10"/>
    </row>
    <row r="3908" spans="2:4" x14ac:dyDescent="0.2">
      <c r="B3908"/>
      <c r="C3908"/>
      <c r="D3908" s="10"/>
    </row>
    <row r="3909" spans="2:4" x14ac:dyDescent="0.2">
      <c r="B3909"/>
      <c r="C3909"/>
      <c r="D3909" s="10"/>
    </row>
    <row r="3910" spans="2:4" x14ac:dyDescent="0.2">
      <c r="B3910"/>
      <c r="C3910"/>
      <c r="D3910" s="10"/>
    </row>
    <row r="3911" spans="2:4" x14ac:dyDescent="0.2">
      <c r="B3911"/>
      <c r="C3911"/>
      <c r="D3911" s="10"/>
    </row>
    <row r="3912" spans="2:4" x14ac:dyDescent="0.2">
      <c r="B3912"/>
      <c r="C3912"/>
      <c r="D3912" s="10"/>
    </row>
    <row r="3913" spans="2:4" x14ac:dyDescent="0.2">
      <c r="B3913"/>
      <c r="C3913"/>
      <c r="D3913" s="10"/>
    </row>
    <row r="3914" spans="2:4" x14ac:dyDescent="0.2">
      <c r="B3914"/>
      <c r="C3914"/>
      <c r="D3914" s="10"/>
    </row>
    <row r="3915" spans="2:4" x14ac:dyDescent="0.2">
      <c r="B3915"/>
      <c r="C3915"/>
      <c r="D3915" s="10"/>
    </row>
    <row r="3916" spans="2:4" x14ac:dyDescent="0.2">
      <c r="B3916"/>
      <c r="C3916"/>
      <c r="D3916" s="10"/>
    </row>
    <row r="3917" spans="2:4" x14ac:dyDescent="0.2">
      <c r="B3917"/>
      <c r="C3917"/>
      <c r="D3917" s="10"/>
    </row>
    <row r="3918" spans="2:4" x14ac:dyDescent="0.2">
      <c r="B3918"/>
      <c r="C3918"/>
      <c r="D3918" s="10"/>
    </row>
    <row r="3919" spans="2:4" x14ac:dyDescent="0.2">
      <c r="B3919"/>
      <c r="C3919"/>
      <c r="D3919" s="10"/>
    </row>
    <row r="3920" spans="2:4" x14ac:dyDescent="0.2">
      <c r="B3920"/>
      <c r="C3920"/>
      <c r="D3920" s="10"/>
    </row>
    <row r="3921" spans="2:4" x14ac:dyDescent="0.2">
      <c r="B3921"/>
      <c r="C3921"/>
      <c r="D3921" s="10"/>
    </row>
    <row r="3922" spans="2:4" x14ac:dyDescent="0.2">
      <c r="B3922"/>
      <c r="C3922"/>
      <c r="D3922" s="10"/>
    </row>
    <row r="3923" spans="2:4" x14ac:dyDescent="0.2">
      <c r="B3923"/>
      <c r="C3923"/>
      <c r="D3923" s="10"/>
    </row>
    <row r="3924" spans="2:4" x14ac:dyDescent="0.2">
      <c r="B3924"/>
      <c r="C3924"/>
      <c r="D3924" s="10"/>
    </row>
    <row r="3925" spans="2:4" x14ac:dyDescent="0.2">
      <c r="B3925"/>
      <c r="C3925"/>
      <c r="D3925" s="10"/>
    </row>
    <row r="3926" spans="2:4" x14ac:dyDescent="0.2">
      <c r="B3926"/>
      <c r="C3926"/>
      <c r="D3926" s="10"/>
    </row>
    <row r="3927" spans="2:4" x14ac:dyDescent="0.2">
      <c r="B3927"/>
      <c r="C3927"/>
      <c r="D3927" s="10"/>
    </row>
    <row r="3928" spans="2:4" x14ac:dyDescent="0.2">
      <c r="B3928"/>
      <c r="C3928"/>
      <c r="D3928" s="10"/>
    </row>
    <row r="3929" spans="2:4" x14ac:dyDescent="0.2">
      <c r="B3929"/>
      <c r="C3929"/>
      <c r="D3929" s="10"/>
    </row>
    <row r="3930" spans="2:4" x14ac:dyDescent="0.2">
      <c r="B3930"/>
      <c r="C3930"/>
      <c r="D3930" s="10"/>
    </row>
    <row r="3931" spans="2:4" x14ac:dyDescent="0.2">
      <c r="B3931"/>
      <c r="C3931"/>
      <c r="D3931" s="10"/>
    </row>
    <row r="3932" spans="2:4" x14ac:dyDescent="0.2">
      <c r="B3932"/>
      <c r="C3932"/>
      <c r="D3932" s="10"/>
    </row>
    <row r="3933" spans="2:4" x14ac:dyDescent="0.2">
      <c r="B3933"/>
      <c r="C3933"/>
      <c r="D3933" s="10"/>
    </row>
    <row r="3934" spans="2:4" x14ac:dyDescent="0.2">
      <c r="B3934"/>
      <c r="C3934"/>
      <c r="D3934" s="10"/>
    </row>
    <row r="3935" spans="2:4" x14ac:dyDescent="0.2">
      <c r="B3935"/>
      <c r="C3935"/>
      <c r="D3935" s="10"/>
    </row>
    <row r="3936" spans="2:4" x14ac:dyDescent="0.2">
      <c r="B3936"/>
      <c r="C3936"/>
      <c r="D3936" s="10"/>
    </row>
    <row r="3937" spans="2:4" x14ac:dyDescent="0.2">
      <c r="B3937"/>
      <c r="C3937"/>
      <c r="D3937" s="10"/>
    </row>
    <row r="3938" spans="2:4" x14ac:dyDescent="0.2">
      <c r="B3938"/>
      <c r="C3938"/>
      <c r="D3938" s="10"/>
    </row>
    <row r="3939" spans="2:4" x14ac:dyDescent="0.2">
      <c r="B3939"/>
      <c r="C3939"/>
      <c r="D3939" s="10"/>
    </row>
    <row r="3940" spans="2:4" x14ac:dyDescent="0.2">
      <c r="B3940"/>
      <c r="C3940"/>
      <c r="D3940" s="10"/>
    </row>
    <row r="3941" spans="2:4" x14ac:dyDescent="0.2">
      <c r="B3941"/>
      <c r="C3941"/>
      <c r="D3941" s="10"/>
    </row>
    <row r="3942" spans="2:4" x14ac:dyDescent="0.2">
      <c r="B3942"/>
      <c r="C3942"/>
      <c r="D3942" s="10"/>
    </row>
    <row r="3943" spans="2:4" x14ac:dyDescent="0.2">
      <c r="B3943"/>
      <c r="C3943"/>
      <c r="D3943" s="10"/>
    </row>
    <row r="3944" spans="2:4" x14ac:dyDescent="0.2">
      <c r="B3944"/>
      <c r="C3944"/>
      <c r="D3944" s="10"/>
    </row>
    <row r="3945" spans="2:4" x14ac:dyDescent="0.2">
      <c r="B3945"/>
      <c r="C3945"/>
      <c r="D3945" s="10"/>
    </row>
    <row r="3946" spans="2:4" x14ac:dyDescent="0.2">
      <c r="B3946"/>
      <c r="C3946"/>
      <c r="D3946" s="10"/>
    </row>
    <row r="3947" spans="2:4" x14ac:dyDescent="0.2">
      <c r="B3947"/>
      <c r="C3947"/>
      <c r="D3947" s="10"/>
    </row>
    <row r="3948" spans="2:4" x14ac:dyDescent="0.2">
      <c r="B3948"/>
      <c r="C3948"/>
      <c r="D3948" s="10"/>
    </row>
    <row r="3949" spans="2:4" x14ac:dyDescent="0.2">
      <c r="B3949"/>
      <c r="C3949"/>
      <c r="D3949" s="10"/>
    </row>
    <row r="3950" spans="2:4" x14ac:dyDescent="0.2">
      <c r="B3950"/>
      <c r="C3950"/>
      <c r="D3950" s="10"/>
    </row>
    <row r="3951" spans="2:4" x14ac:dyDescent="0.2">
      <c r="B3951"/>
      <c r="C3951"/>
      <c r="D3951" s="10"/>
    </row>
    <row r="3952" spans="2:4" x14ac:dyDescent="0.2">
      <c r="B3952"/>
      <c r="C3952"/>
      <c r="D3952" s="10"/>
    </row>
    <row r="3953" spans="2:4" x14ac:dyDescent="0.2">
      <c r="B3953"/>
      <c r="C3953"/>
      <c r="D3953" s="10"/>
    </row>
    <row r="3954" spans="2:4" x14ac:dyDescent="0.2">
      <c r="B3954"/>
      <c r="C3954"/>
      <c r="D3954" s="10"/>
    </row>
    <row r="3955" spans="2:4" x14ac:dyDescent="0.2">
      <c r="B3955"/>
      <c r="C3955"/>
      <c r="D3955" s="10"/>
    </row>
    <row r="3956" spans="2:4" x14ac:dyDescent="0.2">
      <c r="B3956"/>
      <c r="C3956"/>
      <c r="D3956" s="10"/>
    </row>
    <row r="3957" spans="2:4" x14ac:dyDescent="0.2">
      <c r="B3957"/>
      <c r="C3957"/>
      <c r="D3957" s="10"/>
    </row>
    <row r="3958" spans="2:4" x14ac:dyDescent="0.2">
      <c r="B3958"/>
      <c r="C3958"/>
      <c r="D3958" s="10"/>
    </row>
    <row r="3959" spans="2:4" x14ac:dyDescent="0.2">
      <c r="B3959"/>
      <c r="C3959"/>
      <c r="D3959" s="10"/>
    </row>
    <row r="3960" spans="2:4" x14ac:dyDescent="0.2">
      <c r="B3960"/>
      <c r="C3960"/>
      <c r="D3960" s="10"/>
    </row>
    <row r="3961" spans="2:4" x14ac:dyDescent="0.2">
      <c r="B3961"/>
      <c r="C3961"/>
      <c r="D3961" s="10"/>
    </row>
    <row r="3962" spans="2:4" x14ac:dyDescent="0.2">
      <c r="B3962"/>
      <c r="C3962"/>
      <c r="D3962" s="10"/>
    </row>
    <row r="3963" spans="2:4" x14ac:dyDescent="0.2">
      <c r="B3963"/>
      <c r="C3963"/>
      <c r="D3963" s="10"/>
    </row>
    <row r="3964" spans="2:4" x14ac:dyDescent="0.2">
      <c r="B3964"/>
      <c r="C3964"/>
      <c r="D3964" s="10"/>
    </row>
    <row r="3965" spans="2:4" x14ac:dyDescent="0.2">
      <c r="B3965"/>
      <c r="C3965"/>
      <c r="D3965" s="10"/>
    </row>
    <row r="3966" spans="2:4" x14ac:dyDescent="0.2">
      <c r="B3966"/>
      <c r="C3966"/>
      <c r="D3966" s="10"/>
    </row>
    <row r="3967" spans="2:4" x14ac:dyDescent="0.2">
      <c r="B3967"/>
      <c r="C3967"/>
      <c r="D3967" s="10"/>
    </row>
    <row r="3968" spans="2:4" x14ac:dyDescent="0.2">
      <c r="B3968"/>
      <c r="C3968"/>
      <c r="D3968" s="10"/>
    </row>
    <row r="3969" spans="2:4" x14ac:dyDescent="0.2">
      <c r="B3969"/>
      <c r="C3969"/>
      <c r="D3969" s="10"/>
    </row>
    <row r="3970" spans="2:4" x14ac:dyDescent="0.2">
      <c r="B3970"/>
      <c r="C3970"/>
      <c r="D3970" s="10"/>
    </row>
    <row r="3971" spans="2:4" x14ac:dyDescent="0.2">
      <c r="B3971"/>
      <c r="C3971"/>
      <c r="D3971" s="10"/>
    </row>
    <row r="3972" spans="2:4" x14ac:dyDescent="0.2">
      <c r="B3972"/>
      <c r="C3972"/>
      <c r="D3972" s="10"/>
    </row>
    <row r="3973" spans="2:4" x14ac:dyDescent="0.2">
      <c r="B3973"/>
      <c r="C3973"/>
      <c r="D3973" s="10"/>
    </row>
    <row r="3974" spans="2:4" x14ac:dyDescent="0.2">
      <c r="B3974"/>
      <c r="C3974"/>
      <c r="D3974" s="10"/>
    </row>
    <row r="3975" spans="2:4" x14ac:dyDescent="0.2">
      <c r="B3975"/>
      <c r="C3975"/>
      <c r="D3975" s="10"/>
    </row>
    <row r="3976" spans="2:4" x14ac:dyDescent="0.2">
      <c r="B3976"/>
      <c r="C3976"/>
      <c r="D3976" s="10"/>
    </row>
    <row r="3977" spans="2:4" x14ac:dyDescent="0.2">
      <c r="B3977"/>
      <c r="C3977"/>
      <c r="D3977" s="10"/>
    </row>
    <row r="3978" spans="2:4" x14ac:dyDescent="0.2">
      <c r="B3978"/>
      <c r="C3978"/>
      <c r="D3978" s="10"/>
    </row>
    <row r="3979" spans="2:4" x14ac:dyDescent="0.2">
      <c r="B3979"/>
      <c r="C3979"/>
      <c r="D3979" s="10"/>
    </row>
    <row r="3980" spans="2:4" x14ac:dyDescent="0.2">
      <c r="B3980"/>
      <c r="C3980"/>
      <c r="D3980" s="10"/>
    </row>
    <row r="3981" spans="2:4" x14ac:dyDescent="0.2">
      <c r="B3981"/>
      <c r="C3981"/>
      <c r="D3981" s="10"/>
    </row>
    <row r="3982" spans="2:4" x14ac:dyDescent="0.2">
      <c r="B3982"/>
      <c r="C3982"/>
      <c r="D3982" s="10"/>
    </row>
    <row r="3983" spans="2:4" x14ac:dyDescent="0.2">
      <c r="B3983"/>
      <c r="C3983"/>
      <c r="D3983" s="10"/>
    </row>
    <row r="3984" spans="2:4" x14ac:dyDescent="0.2">
      <c r="B3984"/>
      <c r="C3984"/>
      <c r="D3984" s="10"/>
    </row>
    <row r="3985" spans="2:4" x14ac:dyDescent="0.2">
      <c r="B3985"/>
      <c r="C3985"/>
      <c r="D3985" s="10"/>
    </row>
    <row r="3986" spans="2:4" x14ac:dyDescent="0.2">
      <c r="B3986"/>
      <c r="C3986"/>
      <c r="D3986" s="10"/>
    </row>
    <row r="3987" spans="2:4" x14ac:dyDescent="0.2">
      <c r="B3987"/>
      <c r="C3987"/>
      <c r="D3987" s="10"/>
    </row>
    <row r="3988" spans="2:4" x14ac:dyDescent="0.2">
      <c r="B3988"/>
      <c r="C3988"/>
      <c r="D3988" s="10"/>
    </row>
    <row r="3989" spans="2:4" x14ac:dyDescent="0.2">
      <c r="B3989"/>
      <c r="C3989"/>
      <c r="D3989" s="10"/>
    </row>
    <row r="3990" spans="2:4" x14ac:dyDescent="0.2">
      <c r="B3990"/>
      <c r="C3990"/>
      <c r="D3990" s="10"/>
    </row>
    <row r="3991" spans="2:4" x14ac:dyDescent="0.2">
      <c r="B3991"/>
      <c r="C3991"/>
      <c r="D3991" s="10"/>
    </row>
    <row r="3992" spans="2:4" x14ac:dyDescent="0.2">
      <c r="B3992"/>
      <c r="C3992"/>
      <c r="D3992" s="10"/>
    </row>
    <row r="3993" spans="2:4" x14ac:dyDescent="0.2">
      <c r="B3993"/>
      <c r="C3993"/>
      <c r="D3993" s="10"/>
    </row>
    <row r="3994" spans="2:4" x14ac:dyDescent="0.2">
      <c r="B3994"/>
      <c r="C3994"/>
      <c r="D3994" s="10"/>
    </row>
    <row r="3995" spans="2:4" x14ac:dyDescent="0.2">
      <c r="B3995"/>
      <c r="C3995"/>
      <c r="D3995" s="10"/>
    </row>
    <row r="3996" spans="2:4" x14ac:dyDescent="0.2">
      <c r="B3996"/>
      <c r="C3996"/>
      <c r="D3996" s="10"/>
    </row>
    <row r="3997" spans="2:4" x14ac:dyDescent="0.2">
      <c r="B3997"/>
      <c r="C3997"/>
      <c r="D3997" s="10"/>
    </row>
    <row r="3998" spans="2:4" x14ac:dyDescent="0.2">
      <c r="B3998"/>
      <c r="C3998"/>
      <c r="D3998" s="10"/>
    </row>
    <row r="3999" spans="2:4" x14ac:dyDescent="0.2">
      <c r="B3999"/>
      <c r="C3999"/>
      <c r="D3999" s="10"/>
    </row>
    <row r="4000" spans="2:4" x14ac:dyDescent="0.2">
      <c r="B4000"/>
      <c r="C4000"/>
      <c r="D4000" s="10"/>
    </row>
    <row r="4001" spans="2:4" x14ac:dyDescent="0.2">
      <c r="B4001"/>
      <c r="C4001"/>
      <c r="D4001" s="10"/>
    </row>
    <row r="4002" spans="2:4" x14ac:dyDescent="0.2">
      <c r="B4002"/>
      <c r="C4002"/>
      <c r="D4002" s="10"/>
    </row>
    <row r="4003" spans="2:4" x14ac:dyDescent="0.2">
      <c r="B4003"/>
      <c r="C4003"/>
      <c r="D4003" s="10"/>
    </row>
    <row r="4004" spans="2:4" x14ac:dyDescent="0.2">
      <c r="B4004"/>
      <c r="C4004"/>
      <c r="D4004" s="10"/>
    </row>
    <row r="4005" spans="2:4" x14ac:dyDescent="0.2">
      <c r="B4005"/>
      <c r="C4005"/>
      <c r="D4005" s="10"/>
    </row>
    <row r="4006" spans="2:4" x14ac:dyDescent="0.2">
      <c r="B4006"/>
      <c r="C4006"/>
      <c r="D4006" s="10"/>
    </row>
    <row r="4007" spans="2:4" x14ac:dyDescent="0.2">
      <c r="B4007"/>
      <c r="C4007"/>
      <c r="D4007" s="10"/>
    </row>
    <row r="4008" spans="2:4" x14ac:dyDescent="0.2">
      <c r="B4008"/>
      <c r="C4008"/>
      <c r="D4008" s="10"/>
    </row>
    <row r="4009" spans="2:4" x14ac:dyDescent="0.2">
      <c r="B4009"/>
      <c r="C4009"/>
      <c r="D4009" s="10"/>
    </row>
    <row r="4010" spans="2:4" x14ac:dyDescent="0.2">
      <c r="B4010"/>
      <c r="C4010"/>
      <c r="D4010" s="10"/>
    </row>
    <row r="4011" spans="2:4" x14ac:dyDescent="0.2">
      <c r="B4011"/>
      <c r="C4011"/>
      <c r="D4011" s="10"/>
    </row>
    <row r="4012" spans="2:4" x14ac:dyDescent="0.2">
      <c r="B4012"/>
      <c r="C4012"/>
      <c r="D4012" s="10"/>
    </row>
    <row r="4013" spans="2:4" x14ac:dyDescent="0.2">
      <c r="B4013"/>
      <c r="C4013"/>
      <c r="D4013" s="10"/>
    </row>
    <row r="4014" spans="2:4" x14ac:dyDescent="0.2">
      <c r="B4014"/>
      <c r="C4014"/>
      <c r="D4014" s="10"/>
    </row>
    <row r="4015" spans="2:4" x14ac:dyDescent="0.2">
      <c r="B4015"/>
      <c r="C4015"/>
      <c r="D4015" s="10"/>
    </row>
    <row r="4016" spans="2:4" x14ac:dyDescent="0.2">
      <c r="B4016"/>
      <c r="C4016"/>
      <c r="D4016" s="10"/>
    </row>
    <row r="4017" spans="2:4" x14ac:dyDescent="0.2">
      <c r="B4017"/>
      <c r="C4017"/>
      <c r="D4017" s="10"/>
    </row>
    <row r="4018" spans="2:4" x14ac:dyDescent="0.2">
      <c r="B4018"/>
      <c r="C4018"/>
      <c r="D4018" s="10"/>
    </row>
    <row r="4019" spans="2:4" x14ac:dyDescent="0.2">
      <c r="B4019"/>
      <c r="C4019"/>
      <c r="D4019" s="10"/>
    </row>
    <row r="4020" spans="2:4" x14ac:dyDescent="0.2">
      <c r="B4020"/>
      <c r="C4020"/>
      <c r="D4020" s="10"/>
    </row>
    <row r="4021" spans="2:4" x14ac:dyDescent="0.2">
      <c r="B4021"/>
      <c r="C4021"/>
      <c r="D4021" s="10"/>
    </row>
    <row r="4022" spans="2:4" x14ac:dyDescent="0.2">
      <c r="B4022"/>
      <c r="C4022"/>
      <c r="D4022" s="10"/>
    </row>
    <row r="4023" spans="2:4" x14ac:dyDescent="0.2">
      <c r="B4023"/>
      <c r="C4023"/>
      <c r="D4023" s="10"/>
    </row>
    <row r="4024" spans="2:4" x14ac:dyDescent="0.2">
      <c r="B4024"/>
      <c r="C4024"/>
      <c r="D4024" s="10"/>
    </row>
    <row r="4025" spans="2:4" x14ac:dyDescent="0.2">
      <c r="B4025"/>
      <c r="C4025"/>
      <c r="D4025" s="10"/>
    </row>
    <row r="4026" spans="2:4" x14ac:dyDescent="0.2">
      <c r="B4026"/>
      <c r="C4026"/>
      <c r="D4026" s="10"/>
    </row>
    <row r="4027" spans="2:4" x14ac:dyDescent="0.2">
      <c r="B4027"/>
      <c r="C4027"/>
      <c r="D4027" s="10"/>
    </row>
    <row r="4028" spans="2:4" x14ac:dyDescent="0.2">
      <c r="B4028"/>
      <c r="C4028"/>
      <c r="D4028" s="10"/>
    </row>
    <row r="4029" spans="2:4" x14ac:dyDescent="0.2">
      <c r="B4029"/>
      <c r="C4029"/>
      <c r="D4029" s="10"/>
    </row>
    <row r="4030" spans="2:4" x14ac:dyDescent="0.2">
      <c r="B4030"/>
      <c r="C4030"/>
      <c r="D4030" s="10"/>
    </row>
    <row r="4031" spans="2:4" x14ac:dyDescent="0.2">
      <c r="B4031"/>
      <c r="C4031"/>
      <c r="D4031" s="10"/>
    </row>
    <row r="4032" spans="2:4" x14ac:dyDescent="0.2">
      <c r="B4032"/>
      <c r="C4032"/>
      <c r="D4032" s="10"/>
    </row>
    <row r="4033" spans="2:4" x14ac:dyDescent="0.2">
      <c r="B4033"/>
      <c r="C4033"/>
      <c r="D4033" s="10"/>
    </row>
    <row r="4034" spans="2:4" x14ac:dyDescent="0.2">
      <c r="B4034"/>
      <c r="C4034"/>
      <c r="D4034" s="10"/>
    </row>
    <row r="4035" spans="2:4" x14ac:dyDescent="0.2">
      <c r="B4035"/>
      <c r="C4035"/>
      <c r="D4035" s="10"/>
    </row>
    <row r="4036" spans="2:4" x14ac:dyDescent="0.2">
      <c r="B4036"/>
      <c r="C4036"/>
      <c r="D4036" s="10"/>
    </row>
    <row r="4037" spans="2:4" x14ac:dyDescent="0.2">
      <c r="B4037"/>
      <c r="C4037"/>
      <c r="D4037" s="10"/>
    </row>
    <row r="4038" spans="2:4" x14ac:dyDescent="0.2">
      <c r="B4038"/>
      <c r="C4038"/>
      <c r="D4038" s="10"/>
    </row>
    <row r="4039" spans="2:4" x14ac:dyDescent="0.2">
      <c r="B4039"/>
      <c r="C4039"/>
      <c r="D4039" s="10"/>
    </row>
    <row r="4040" spans="2:4" x14ac:dyDescent="0.2">
      <c r="B4040"/>
      <c r="C4040"/>
      <c r="D4040" s="10"/>
    </row>
    <row r="4041" spans="2:4" x14ac:dyDescent="0.2">
      <c r="B4041"/>
      <c r="C4041"/>
      <c r="D4041" s="10"/>
    </row>
    <row r="4042" spans="2:4" x14ac:dyDescent="0.2">
      <c r="B4042"/>
      <c r="C4042"/>
      <c r="D4042" s="10"/>
    </row>
    <row r="4043" spans="2:4" x14ac:dyDescent="0.2">
      <c r="B4043"/>
      <c r="C4043"/>
      <c r="D4043" s="10"/>
    </row>
    <row r="4044" spans="2:4" x14ac:dyDescent="0.2">
      <c r="B4044"/>
      <c r="C4044"/>
      <c r="D4044" s="10"/>
    </row>
    <row r="4045" spans="2:4" x14ac:dyDescent="0.2">
      <c r="B4045"/>
      <c r="C4045"/>
      <c r="D4045" s="10"/>
    </row>
    <row r="4046" spans="2:4" x14ac:dyDescent="0.2">
      <c r="B4046"/>
      <c r="C4046"/>
      <c r="D4046" s="10"/>
    </row>
    <row r="4047" spans="2:4" x14ac:dyDescent="0.2">
      <c r="B4047"/>
      <c r="C4047"/>
      <c r="D4047" s="10"/>
    </row>
    <row r="4048" spans="2:4" x14ac:dyDescent="0.2">
      <c r="B4048"/>
      <c r="C4048"/>
      <c r="D4048" s="10"/>
    </row>
    <row r="4049" spans="2:4" x14ac:dyDescent="0.2">
      <c r="B4049"/>
      <c r="C4049"/>
      <c r="D4049" s="10"/>
    </row>
    <row r="4050" spans="2:4" x14ac:dyDescent="0.2">
      <c r="B4050"/>
      <c r="C4050"/>
      <c r="D4050" s="10"/>
    </row>
    <row r="4051" spans="2:4" x14ac:dyDescent="0.2">
      <c r="B4051"/>
      <c r="C4051"/>
      <c r="D4051" s="10"/>
    </row>
    <row r="4052" spans="2:4" x14ac:dyDescent="0.2">
      <c r="B4052"/>
      <c r="C4052"/>
      <c r="D4052" s="10"/>
    </row>
    <row r="4053" spans="2:4" x14ac:dyDescent="0.2">
      <c r="B4053"/>
      <c r="C4053"/>
      <c r="D4053" s="10"/>
    </row>
    <row r="4054" spans="2:4" x14ac:dyDescent="0.2">
      <c r="B4054"/>
      <c r="C4054"/>
      <c r="D4054" s="10"/>
    </row>
    <row r="4055" spans="2:4" x14ac:dyDescent="0.2">
      <c r="B4055"/>
      <c r="C4055"/>
      <c r="D4055" s="10"/>
    </row>
    <row r="4056" spans="2:4" x14ac:dyDescent="0.2">
      <c r="B4056"/>
      <c r="C4056"/>
      <c r="D4056" s="10"/>
    </row>
    <row r="4057" spans="2:4" x14ac:dyDescent="0.2">
      <c r="B4057"/>
      <c r="C4057"/>
      <c r="D4057" s="10"/>
    </row>
    <row r="4058" spans="2:4" x14ac:dyDescent="0.2">
      <c r="B4058"/>
      <c r="C4058"/>
      <c r="D4058" s="10"/>
    </row>
    <row r="4059" spans="2:4" x14ac:dyDescent="0.2">
      <c r="B4059"/>
      <c r="C4059"/>
      <c r="D4059" s="10"/>
    </row>
    <row r="4060" spans="2:4" x14ac:dyDescent="0.2">
      <c r="B4060"/>
      <c r="C4060"/>
      <c r="D4060" s="10"/>
    </row>
    <row r="4061" spans="2:4" x14ac:dyDescent="0.2">
      <c r="B4061"/>
      <c r="C4061"/>
      <c r="D4061" s="10"/>
    </row>
    <row r="4062" spans="2:4" x14ac:dyDescent="0.2">
      <c r="B4062"/>
      <c r="C4062"/>
      <c r="D4062" s="10"/>
    </row>
    <row r="4063" spans="2:4" x14ac:dyDescent="0.2">
      <c r="B4063"/>
      <c r="C4063"/>
      <c r="D4063" s="10"/>
    </row>
    <row r="4064" spans="2:4" x14ac:dyDescent="0.2">
      <c r="B4064"/>
      <c r="C4064"/>
      <c r="D4064" s="10"/>
    </row>
    <row r="4065" spans="2:4" x14ac:dyDescent="0.2">
      <c r="B4065"/>
      <c r="C4065"/>
      <c r="D4065" s="10"/>
    </row>
    <row r="4066" spans="2:4" x14ac:dyDescent="0.2">
      <c r="B4066"/>
      <c r="C4066"/>
      <c r="D4066" s="10"/>
    </row>
    <row r="4067" spans="2:4" x14ac:dyDescent="0.2">
      <c r="B4067"/>
      <c r="C4067"/>
      <c r="D4067" s="10"/>
    </row>
    <row r="4068" spans="2:4" x14ac:dyDescent="0.2">
      <c r="B4068"/>
      <c r="C4068"/>
      <c r="D4068" s="10"/>
    </row>
    <row r="4069" spans="2:4" x14ac:dyDescent="0.2">
      <c r="B4069"/>
      <c r="C4069"/>
      <c r="D4069" s="10"/>
    </row>
    <row r="4070" spans="2:4" x14ac:dyDescent="0.2">
      <c r="B4070"/>
      <c r="C4070"/>
      <c r="D4070" s="10"/>
    </row>
    <row r="4071" spans="2:4" x14ac:dyDescent="0.2">
      <c r="B4071"/>
      <c r="C4071"/>
      <c r="D4071" s="10"/>
    </row>
    <row r="4072" spans="2:4" x14ac:dyDescent="0.2">
      <c r="B4072"/>
      <c r="C4072"/>
      <c r="D4072" s="10"/>
    </row>
    <row r="4073" spans="2:4" x14ac:dyDescent="0.2">
      <c r="B4073"/>
      <c r="C4073"/>
      <c r="D4073" s="10"/>
    </row>
    <row r="4074" spans="2:4" x14ac:dyDescent="0.2">
      <c r="B4074"/>
      <c r="C4074"/>
      <c r="D4074" s="10"/>
    </row>
    <row r="4075" spans="2:4" x14ac:dyDescent="0.2">
      <c r="B4075"/>
      <c r="C4075"/>
      <c r="D4075" s="10"/>
    </row>
    <row r="4076" spans="2:4" x14ac:dyDescent="0.2">
      <c r="B4076"/>
      <c r="C4076"/>
      <c r="D4076" s="10"/>
    </row>
    <row r="4077" spans="2:4" x14ac:dyDescent="0.2">
      <c r="B4077"/>
      <c r="C4077"/>
      <c r="D4077" s="10"/>
    </row>
    <row r="4078" spans="2:4" x14ac:dyDescent="0.2">
      <c r="B4078"/>
      <c r="C4078"/>
      <c r="D4078" s="10"/>
    </row>
    <row r="4079" spans="2:4" x14ac:dyDescent="0.2">
      <c r="B4079"/>
      <c r="C4079"/>
      <c r="D4079" s="10"/>
    </row>
    <row r="4080" spans="2:4" x14ac:dyDescent="0.2">
      <c r="B4080"/>
      <c r="C4080"/>
      <c r="D4080" s="10"/>
    </row>
    <row r="4081" spans="2:4" x14ac:dyDescent="0.2">
      <c r="B4081"/>
      <c r="C4081"/>
      <c r="D4081" s="10"/>
    </row>
    <row r="4082" spans="2:4" x14ac:dyDescent="0.2">
      <c r="B4082"/>
      <c r="C4082"/>
      <c r="D4082" s="10"/>
    </row>
    <row r="4083" spans="2:4" x14ac:dyDescent="0.2">
      <c r="B4083"/>
      <c r="C4083"/>
      <c r="D4083" s="10"/>
    </row>
    <row r="4084" spans="2:4" x14ac:dyDescent="0.2">
      <c r="B4084"/>
      <c r="C4084"/>
      <c r="D4084" s="10"/>
    </row>
    <row r="4085" spans="2:4" x14ac:dyDescent="0.2">
      <c r="B4085"/>
      <c r="C4085"/>
      <c r="D4085" s="10"/>
    </row>
    <row r="4086" spans="2:4" x14ac:dyDescent="0.2">
      <c r="B4086"/>
      <c r="C4086"/>
      <c r="D4086" s="10"/>
    </row>
    <row r="4087" spans="2:4" x14ac:dyDescent="0.2">
      <c r="B4087"/>
      <c r="C4087"/>
      <c r="D4087" s="10"/>
    </row>
    <row r="4088" spans="2:4" x14ac:dyDescent="0.2">
      <c r="B4088"/>
      <c r="C4088"/>
      <c r="D4088" s="10"/>
    </row>
    <row r="4089" spans="2:4" x14ac:dyDescent="0.2">
      <c r="B4089"/>
      <c r="C4089"/>
      <c r="D4089" s="10"/>
    </row>
    <row r="4090" spans="2:4" x14ac:dyDescent="0.2">
      <c r="B4090"/>
      <c r="C4090"/>
      <c r="D4090" s="10"/>
    </row>
    <row r="4091" spans="2:4" x14ac:dyDescent="0.2">
      <c r="B4091"/>
      <c r="C4091"/>
      <c r="D4091" s="10"/>
    </row>
    <row r="4092" spans="2:4" x14ac:dyDescent="0.2">
      <c r="B4092"/>
      <c r="C4092"/>
      <c r="D4092" s="10"/>
    </row>
    <row r="4093" spans="2:4" x14ac:dyDescent="0.2">
      <c r="B4093"/>
      <c r="C4093"/>
      <c r="D4093" s="10"/>
    </row>
    <row r="4094" spans="2:4" x14ac:dyDescent="0.2">
      <c r="B4094"/>
      <c r="C4094"/>
      <c r="D4094" s="10"/>
    </row>
    <row r="4095" spans="2:4" x14ac:dyDescent="0.2">
      <c r="B4095"/>
      <c r="C4095"/>
      <c r="D4095" s="10"/>
    </row>
    <row r="4096" spans="2:4" x14ac:dyDescent="0.2">
      <c r="B4096"/>
      <c r="C4096"/>
      <c r="D4096" s="10"/>
    </row>
    <row r="4097" spans="2:4" x14ac:dyDescent="0.2">
      <c r="B4097"/>
      <c r="C4097"/>
      <c r="D4097" s="10"/>
    </row>
    <row r="4098" spans="2:4" x14ac:dyDescent="0.2">
      <c r="B4098"/>
      <c r="C4098"/>
      <c r="D4098" s="10"/>
    </row>
    <row r="4099" spans="2:4" x14ac:dyDescent="0.2">
      <c r="B4099"/>
      <c r="C4099"/>
      <c r="D4099" s="10"/>
    </row>
    <row r="4100" spans="2:4" x14ac:dyDescent="0.2">
      <c r="B4100"/>
      <c r="C4100"/>
      <c r="D4100" s="10"/>
    </row>
    <row r="4101" spans="2:4" x14ac:dyDescent="0.2">
      <c r="B4101"/>
      <c r="C4101"/>
      <c r="D4101" s="10"/>
    </row>
    <row r="4102" spans="2:4" x14ac:dyDescent="0.2">
      <c r="B4102"/>
      <c r="C4102"/>
      <c r="D4102" s="10"/>
    </row>
    <row r="4103" spans="2:4" x14ac:dyDescent="0.2">
      <c r="B4103"/>
      <c r="C4103"/>
      <c r="D4103" s="10"/>
    </row>
    <row r="4104" spans="2:4" x14ac:dyDescent="0.2">
      <c r="B4104"/>
      <c r="C4104"/>
      <c r="D4104" s="10"/>
    </row>
    <row r="4105" spans="2:4" x14ac:dyDescent="0.2">
      <c r="B4105"/>
      <c r="C4105"/>
      <c r="D4105" s="10"/>
    </row>
    <row r="4106" spans="2:4" x14ac:dyDescent="0.2">
      <c r="B4106"/>
      <c r="C4106"/>
      <c r="D4106" s="10"/>
    </row>
    <row r="4107" spans="2:4" x14ac:dyDescent="0.2">
      <c r="B4107"/>
      <c r="C4107"/>
      <c r="D4107" s="10"/>
    </row>
    <row r="4108" spans="2:4" x14ac:dyDescent="0.2">
      <c r="B4108"/>
      <c r="C4108"/>
      <c r="D4108" s="10"/>
    </row>
    <row r="4109" spans="2:4" x14ac:dyDescent="0.2">
      <c r="B4109"/>
      <c r="C4109"/>
      <c r="D4109" s="10"/>
    </row>
    <row r="4110" spans="2:4" x14ac:dyDescent="0.2">
      <c r="B4110"/>
      <c r="C4110"/>
      <c r="D4110" s="10"/>
    </row>
    <row r="4111" spans="2:4" x14ac:dyDescent="0.2">
      <c r="B4111"/>
      <c r="C4111"/>
      <c r="D4111" s="10"/>
    </row>
    <row r="4112" spans="2:4" x14ac:dyDescent="0.2">
      <c r="B4112"/>
      <c r="C4112"/>
      <c r="D4112" s="10"/>
    </row>
    <row r="4113" spans="2:4" x14ac:dyDescent="0.2">
      <c r="B4113"/>
      <c r="C4113"/>
      <c r="D4113" s="10"/>
    </row>
    <row r="4114" spans="2:4" x14ac:dyDescent="0.2">
      <c r="B4114"/>
      <c r="C4114"/>
      <c r="D4114" s="10"/>
    </row>
    <row r="4115" spans="2:4" x14ac:dyDescent="0.2">
      <c r="B4115"/>
      <c r="C4115"/>
      <c r="D4115" s="10"/>
    </row>
    <row r="4116" spans="2:4" x14ac:dyDescent="0.2">
      <c r="B4116"/>
      <c r="C4116"/>
      <c r="D4116" s="10"/>
    </row>
    <row r="4117" spans="2:4" x14ac:dyDescent="0.2">
      <c r="B4117"/>
      <c r="C4117"/>
      <c r="D4117" s="10"/>
    </row>
    <row r="4118" spans="2:4" x14ac:dyDescent="0.2">
      <c r="B4118"/>
      <c r="C4118"/>
      <c r="D4118" s="10"/>
    </row>
    <row r="4119" spans="2:4" x14ac:dyDescent="0.2">
      <c r="B4119"/>
      <c r="C4119"/>
      <c r="D4119" s="10"/>
    </row>
    <row r="4120" spans="2:4" x14ac:dyDescent="0.2">
      <c r="B4120"/>
      <c r="C4120"/>
      <c r="D4120" s="10"/>
    </row>
    <row r="4121" spans="2:4" x14ac:dyDescent="0.2">
      <c r="B4121"/>
      <c r="C4121"/>
      <c r="D4121" s="10"/>
    </row>
    <row r="4122" spans="2:4" x14ac:dyDescent="0.2">
      <c r="B4122"/>
      <c r="C4122"/>
      <c r="D4122" s="10"/>
    </row>
    <row r="4123" spans="2:4" x14ac:dyDescent="0.2">
      <c r="B4123"/>
      <c r="C4123"/>
      <c r="D4123" s="10"/>
    </row>
    <row r="4124" spans="2:4" x14ac:dyDescent="0.2">
      <c r="B4124"/>
      <c r="C4124"/>
      <c r="D4124" s="10"/>
    </row>
    <row r="4125" spans="2:4" x14ac:dyDescent="0.2">
      <c r="B4125"/>
      <c r="C4125"/>
      <c r="D4125" s="10"/>
    </row>
    <row r="4126" spans="2:4" x14ac:dyDescent="0.2">
      <c r="B4126"/>
      <c r="C4126"/>
      <c r="D4126" s="10"/>
    </row>
    <row r="4127" spans="2:4" x14ac:dyDescent="0.2">
      <c r="B4127"/>
      <c r="C4127"/>
      <c r="D4127" s="10"/>
    </row>
    <row r="4128" spans="2:4" x14ac:dyDescent="0.2">
      <c r="B4128"/>
      <c r="C4128"/>
      <c r="D4128" s="10"/>
    </row>
    <row r="4129" spans="2:4" x14ac:dyDescent="0.2">
      <c r="B4129"/>
      <c r="C4129"/>
      <c r="D4129" s="10"/>
    </row>
    <row r="4130" spans="2:4" x14ac:dyDescent="0.2">
      <c r="B4130"/>
      <c r="C4130"/>
      <c r="D4130" s="10"/>
    </row>
    <row r="4131" spans="2:4" x14ac:dyDescent="0.2">
      <c r="B4131"/>
      <c r="C4131"/>
      <c r="D4131" s="10"/>
    </row>
    <row r="4132" spans="2:4" x14ac:dyDescent="0.2">
      <c r="B4132"/>
      <c r="C4132"/>
      <c r="D4132" s="10"/>
    </row>
    <row r="4133" spans="2:4" x14ac:dyDescent="0.2">
      <c r="B4133"/>
      <c r="C4133"/>
      <c r="D4133" s="10"/>
    </row>
    <row r="4134" spans="2:4" x14ac:dyDescent="0.2">
      <c r="B4134"/>
      <c r="C4134"/>
      <c r="D4134" s="10"/>
    </row>
    <row r="4135" spans="2:4" x14ac:dyDescent="0.2">
      <c r="B4135"/>
      <c r="C4135"/>
      <c r="D4135" s="10"/>
    </row>
    <row r="4136" spans="2:4" x14ac:dyDescent="0.2">
      <c r="B4136"/>
      <c r="C4136"/>
      <c r="D4136" s="10"/>
    </row>
    <row r="4137" spans="2:4" x14ac:dyDescent="0.2">
      <c r="B4137"/>
      <c r="C4137"/>
      <c r="D4137" s="10"/>
    </row>
    <row r="4138" spans="2:4" x14ac:dyDescent="0.2">
      <c r="B4138"/>
      <c r="C4138"/>
      <c r="D4138" s="10"/>
    </row>
    <row r="4139" spans="2:4" x14ac:dyDescent="0.2">
      <c r="B4139"/>
      <c r="C4139"/>
      <c r="D4139" s="10"/>
    </row>
    <row r="4140" spans="2:4" x14ac:dyDescent="0.2">
      <c r="B4140"/>
      <c r="C4140"/>
      <c r="D4140" s="10"/>
    </row>
    <row r="4141" spans="2:4" x14ac:dyDescent="0.2">
      <c r="B4141"/>
      <c r="C4141"/>
      <c r="D4141" s="10"/>
    </row>
    <row r="4142" spans="2:4" x14ac:dyDescent="0.2">
      <c r="B4142"/>
      <c r="C4142"/>
      <c r="D4142" s="10"/>
    </row>
    <row r="4143" spans="2:4" x14ac:dyDescent="0.2">
      <c r="B4143"/>
      <c r="C4143"/>
      <c r="D4143" s="10"/>
    </row>
    <row r="4144" spans="2:4" x14ac:dyDescent="0.2">
      <c r="B4144"/>
      <c r="C4144"/>
      <c r="D4144" s="10"/>
    </row>
    <row r="4145" spans="2:4" x14ac:dyDescent="0.2">
      <c r="B4145"/>
      <c r="C4145"/>
      <c r="D4145" s="10"/>
    </row>
    <row r="4146" spans="2:4" x14ac:dyDescent="0.2">
      <c r="B4146"/>
      <c r="C4146"/>
      <c r="D4146" s="10"/>
    </row>
    <row r="4147" spans="2:4" x14ac:dyDescent="0.2">
      <c r="B4147"/>
      <c r="C4147"/>
      <c r="D4147" s="10"/>
    </row>
    <row r="4148" spans="2:4" x14ac:dyDescent="0.2">
      <c r="B4148"/>
      <c r="C4148"/>
      <c r="D4148" s="10"/>
    </row>
    <row r="4149" spans="2:4" x14ac:dyDescent="0.2">
      <c r="B4149"/>
      <c r="C4149"/>
      <c r="D4149" s="10"/>
    </row>
    <row r="4150" spans="2:4" x14ac:dyDescent="0.2">
      <c r="B4150"/>
      <c r="C4150"/>
      <c r="D4150" s="10"/>
    </row>
    <row r="4151" spans="2:4" x14ac:dyDescent="0.2">
      <c r="B4151"/>
      <c r="C4151"/>
      <c r="D4151" s="10"/>
    </row>
    <row r="4152" spans="2:4" x14ac:dyDescent="0.2">
      <c r="B4152"/>
      <c r="C4152"/>
      <c r="D4152" s="10"/>
    </row>
    <row r="4153" spans="2:4" x14ac:dyDescent="0.2">
      <c r="B4153"/>
      <c r="C4153"/>
      <c r="D4153" s="10"/>
    </row>
    <row r="4154" spans="2:4" x14ac:dyDescent="0.2">
      <c r="B4154"/>
      <c r="C4154"/>
      <c r="D4154" s="10"/>
    </row>
    <row r="4155" spans="2:4" x14ac:dyDescent="0.2">
      <c r="B4155"/>
      <c r="C4155"/>
      <c r="D4155" s="10"/>
    </row>
    <row r="4156" spans="2:4" x14ac:dyDescent="0.2">
      <c r="B4156"/>
      <c r="C4156"/>
      <c r="D4156" s="10"/>
    </row>
    <row r="4157" spans="2:4" x14ac:dyDescent="0.2">
      <c r="B4157"/>
      <c r="C4157"/>
      <c r="D4157" s="10"/>
    </row>
    <row r="4158" spans="2:4" x14ac:dyDescent="0.2">
      <c r="B4158"/>
      <c r="C4158"/>
      <c r="D4158" s="10"/>
    </row>
    <row r="4159" spans="2:4" x14ac:dyDescent="0.2">
      <c r="B4159"/>
      <c r="C4159"/>
      <c r="D4159" s="10"/>
    </row>
    <row r="4160" spans="2:4" x14ac:dyDescent="0.2">
      <c r="B4160"/>
      <c r="C4160"/>
      <c r="D4160" s="10"/>
    </row>
    <row r="4161" spans="2:4" x14ac:dyDescent="0.2">
      <c r="B4161"/>
      <c r="C4161"/>
      <c r="D4161" s="10"/>
    </row>
    <row r="4162" spans="2:4" x14ac:dyDescent="0.2">
      <c r="B4162"/>
      <c r="C4162"/>
      <c r="D4162" s="10"/>
    </row>
    <row r="4163" spans="2:4" x14ac:dyDescent="0.2">
      <c r="B4163"/>
      <c r="C4163"/>
      <c r="D4163" s="10"/>
    </row>
    <row r="4164" spans="2:4" x14ac:dyDescent="0.2">
      <c r="B4164"/>
      <c r="C4164"/>
      <c r="D4164" s="10"/>
    </row>
    <row r="4165" spans="2:4" x14ac:dyDescent="0.2">
      <c r="B4165"/>
      <c r="C4165"/>
      <c r="D4165" s="10"/>
    </row>
    <row r="4166" spans="2:4" x14ac:dyDescent="0.2">
      <c r="B4166"/>
      <c r="C4166"/>
      <c r="D4166" s="10"/>
    </row>
    <row r="4167" spans="2:4" x14ac:dyDescent="0.2">
      <c r="B4167"/>
      <c r="C4167"/>
      <c r="D4167" s="10"/>
    </row>
    <row r="4168" spans="2:4" x14ac:dyDescent="0.2">
      <c r="B4168"/>
      <c r="C4168"/>
      <c r="D4168" s="10"/>
    </row>
    <row r="4169" spans="2:4" x14ac:dyDescent="0.2">
      <c r="B4169"/>
      <c r="C4169"/>
      <c r="D4169" s="10"/>
    </row>
    <row r="4170" spans="2:4" x14ac:dyDescent="0.2">
      <c r="B4170"/>
      <c r="C4170"/>
      <c r="D4170" s="10"/>
    </row>
    <row r="4171" spans="2:4" x14ac:dyDescent="0.2">
      <c r="B4171"/>
      <c r="C4171"/>
      <c r="D4171" s="10"/>
    </row>
    <row r="4172" spans="2:4" x14ac:dyDescent="0.2">
      <c r="B4172"/>
      <c r="C4172"/>
      <c r="D4172" s="10"/>
    </row>
    <row r="4173" spans="2:4" x14ac:dyDescent="0.2">
      <c r="B4173"/>
      <c r="C4173"/>
      <c r="D4173" s="10"/>
    </row>
    <row r="4174" spans="2:4" x14ac:dyDescent="0.2">
      <c r="B4174"/>
      <c r="C4174"/>
      <c r="D4174" s="10"/>
    </row>
    <row r="4175" spans="2:4" x14ac:dyDescent="0.2">
      <c r="B4175"/>
      <c r="C4175"/>
      <c r="D4175" s="10"/>
    </row>
    <row r="4176" spans="2:4" x14ac:dyDescent="0.2">
      <c r="B4176"/>
      <c r="C4176"/>
      <c r="D4176" s="10"/>
    </row>
    <row r="4177" spans="2:4" x14ac:dyDescent="0.2">
      <c r="B4177"/>
      <c r="C4177"/>
      <c r="D4177" s="10"/>
    </row>
    <row r="4178" spans="2:4" x14ac:dyDescent="0.2">
      <c r="B4178"/>
      <c r="C4178"/>
      <c r="D4178" s="10"/>
    </row>
    <row r="4179" spans="2:4" x14ac:dyDescent="0.2">
      <c r="B4179"/>
      <c r="C4179"/>
      <c r="D4179" s="10"/>
    </row>
    <row r="4180" spans="2:4" x14ac:dyDescent="0.2">
      <c r="B4180"/>
      <c r="C4180"/>
      <c r="D4180" s="10"/>
    </row>
    <row r="4181" spans="2:4" x14ac:dyDescent="0.2">
      <c r="B4181"/>
      <c r="C4181"/>
      <c r="D4181" s="10"/>
    </row>
    <row r="4182" spans="2:4" x14ac:dyDescent="0.2">
      <c r="B4182"/>
      <c r="C4182"/>
      <c r="D4182" s="10"/>
    </row>
    <row r="4183" spans="2:4" x14ac:dyDescent="0.2">
      <c r="B4183"/>
      <c r="C4183"/>
      <c r="D4183" s="10"/>
    </row>
    <row r="4184" spans="2:4" x14ac:dyDescent="0.2">
      <c r="B4184"/>
      <c r="C4184"/>
      <c r="D4184" s="10"/>
    </row>
    <row r="4185" spans="2:4" x14ac:dyDescent="0.2">
      <c r="B4185"/>
      <c r="C4185"/>
      <c r="D4185" s="10"/>
    </row>
    <row r="4186" spans="2:4" x14ac:dyDescent="0.2">
      <c r="B4186"/>
      <c r="C4186"/>
      <c r="D4186" s="10"/>
    </row>
    <row r="4187" spans="2:4" x14ac:dyDescent="0.2">
      <c r="B4187"/>
      <c r="C4187"/>
      <c r="D4187" s="10"/>
    </row>
    <row r="4188" spans="2:4" x14ac:dyDescent="0.2">
      <c r="B4188"/>
      <c r="C4188"/>
      <c r="D4188" s="10"/>
    </row>
    <row r="4189" spans="2:4" x14ac:dyDescent="0.2">
      <c r="B4189"/>
      <c r="C4189"/>
      <c r="D4189" s="10"/>
    </row>
    <row r="4190" spans="2:4" x14ac:dyDescent="0.2">
      <c r="B4190"/>
      <c r="C4190"/>
      <c r="D4190" s="10"/>
    </row>
    <row r="4191" spans="2:4" x14ac:dyDescent="0.2">
      <c r="B4191"/>
      <c r="C4191"/>
      <c r="D4191" s="10"/>
    </row>
    <row r="4192" spans="2:4" x14ac:dyDescent="0.2">
      <c r="B4192"/>
      <c r="C4192"/>
      <c r="D4192" s="10"/>
    </row>
    <row r="4193" spans="2:4" x14ac:dyDescent="0.2">
      <c r="B4193"/>
      <c r="C4193"/>
      <c r="D4193" s="10"/>
    </row>
    <row r="4194" spans="2:4" x14ac:dyDescent="0.2">
      <c r="B4194"/>
      <c r="C4194"/>
      <c r="D4194" s="10"/>
    </row>
    <row r="4195" spans="2:4" x14ac:dyDescent="0.2">
      <c r="B4195"/>
      <c r="C4195"/>
      <c r="D4195" s="10"/>
    </row>
    <row r="4196" spans="2:4" x14ac:dyDescent="0.2">
      <c r="B4196"/>
      <c r="C4196"/>
      <c r="D4196" s="10"/>
    </row>
    <row r="4197" spans="2:4" x14ac:dyDescent="0.2">
      <c r="B4197"/>
      <c r="C4197"/>
      <c r="D4197" s="10"/>
    </row>
    <row r="4198" spans="2:4" x14ac:dyDescent="0.2">
      <c r="B4198"/>
      <c r="C4198"/>
      <c r="D4198" s="10"/>
    </row>
    <row r="4199" spans="2:4" x14ac:dyDescent="0.2">
      <c r="B4199"/>
      <c r="C4199"/>
      <c r="D4199" s="10"/>
    </row>
    <row r="4200" spans="2:4" x14ac:dyDescent="0.2">
      <c r="B4200"/>
      <c r="C4200"/>
      <c r="D4200" s="10"/>
    </row>
    <row r="4201" spans="2:4" x14ac:dyDescent="0.2">
      <c r="B4201"/>
      <c r="C4201"/>
      <c r="D4201" s="10"/>
    </row>
    <row r="4202" spans="2:4" x14ac:dyDescent="0.2">
      <c r="B4202"/>
      <c r="C4202"/>
      <c r="D4202" s="10"/>
    </row>
    <row r="4203" spans="2:4" x14ac:dyDescent="0.2">
      <c r="B4203"/>
      <c r="C4203"/>
      <c r="D4203" s="10"/>
    </row>
    <row r="4204" spans="2:4" x14ac:dyDescent="0.2">
      <c r="B4204"/>
      <c r="C4204"/>
      <c r="D4204" s="10"/>
    </row>
    <row r="4205" spans="2:4" x14ac:dyDescent="0.2">
      <c r="B4205"/>
      <c r="C4205"/>
      <c r="D4205" s="10"/>
    </row>
    <row r="4206" spans="2:4" x14ac:dyDescent="0.2">
      <c r="B4206"/>
      <c r="C4206"/>
      <c r="D4206" s="10"/>
    </row>
    <row r="4207" spans="2:4" x14ac:dyDescent="0.2">
      <c r="B4207"/>
      <c r="C4207"/>
      <c r="D4207" s="10"/>
    </row>
    <row r="4208" spans="2:4" x14ac:dyDescent="0.2">
      <c r="B4208"/>
      <c r="C4208"/>
      <c r="D4208" s="10"/>
    </row>
    <row r="4209" spans="2:4" x14ac:dyDescent="0.2">
      <c r="B4209"/>
      <c r="C4209"/>
      <c r="D4209" s="10"/>
    </row>
    <row r="4210" spans="2:4" x14ac:dyDescent="0.2">
      <c r="B4210"/>
      <c r="C4210"/>
      <c r="D4210" s="10"/>
    </row>
    <row r="4211" spans="2:4" x14ac:dyDescent="0.2">
      <c r="B4211"/>
      <c r="C4211"/>
      <c r="D4211" s="10"/>
    </row>
    <row r="4212" spans="2:4" x14ac:dyDescent="0.2">
      <c r="B4212"/>
      <c r="C4212"/>
      <c r="D4212" s="10"/>
    </row>
    <row r="4213" spans="2:4" x14ac:dyDescent="0.2">
      <c r="B4213"/>
      <c r="C4213"/>
      <c r="D4213" s="10"/>
    </row>
    <row r="4214" spans="2:4" x14ac:dyDescent="0.2">
      <c r="B4214"/>
      <c r="C4214"/>
      <c r="D4214" s="10"/>
    </row>
    <row r="4215" spans="2:4" x14ac:dyDescent="0.2">
      <c r="B4215"/>
      <c r="C4215"/>
      <c r="D4215" s="10"/>
    </row>
    <row r="4216" spans="2:4" x14ac:dyDescent="0.2">
      <c r="B4216"/>
      <c r="C4216"/>
      <c r="D4216" s="10"/>
    </row>
    <row r="4217" spans="2:4" x14ac:dyDescent="0.2">
      <c r="B4217"/>
      <c r="C4217"/>
      <c r="D4217" s="10"/>
    </row>
    <row r="4218" spans="2:4" x14ac:dyDescent="0.2">
      <c r="B4218"/>
      <c r="C4218"/>
      <c r="D4218" s="10"/>
    </row>
    <row r="4219" spans="2:4" x14ac:dyDescent="0.2">
      <c r="B4219"/>
      <c r="C4219"/>
      <c r="D4219" s="10"/>
    </row>
    <row r="4220" spans="2:4" x14ac:dyDescent="0.2">
      <c r="B4220"/>
      <c r="C4220"/>
      <c r="D4220" s="10"/>
    </row>
    <row r="4221" spans="2:4" x14ac:dyDescent="0.2">
      <c r="B4221"/>
      <c r="C4221"/>
      <c r="D4221" s="10"/>
    </row>
    <row r="4222" spans="2:4" x14ac:dyDescent="0.2">
      <c r="B4222"/>
      <c r="C4222"/>
      <c r="D4222" s="10"/>
    </row>
    <row r="4223" spans="2:4" x14ac:dyDescent="0.2">
      <c r="B4223"/>
      <c r="C4223"/>
      <c r="D4223" s="10"/>
    </row>
    <row r="4224" spans="2:4" x14ac:dyDescent="0.2">
      <c r="B4224"/>
      <c r="C4224"/>
      <c r="D4224" s="10"/>
    </row>
    <row r="4225" spans="2:4" x14ac:dyDescent="0.2">
      <c r="B4225"/>
      <c r="C4225"/>
      <c r="D4225" s="10"/>
    </row>
    <row r="4226" spans="2:4" x14ac:dyDescent="0.2">
      <c r="B4226"/>
      <c r="C4226"/>
      <c r="D4226" s="10"/>
    </row>
    <row r="4227" spans="2:4" x14ac:dyDescent="0.2">
      <c r="B4227"/>
      <c r="C4227"/>
      <c r="D4227" s="10"/>
    </row>
    <row r="4228" spans="2:4" x14ac:dyDescent="0.2">
      <c r="B4228"/>
      <c r="C4228"/>
      <c r="D4228" s="10"/>
    </row>
    <row r="4229" spans="2:4" x14ac:dyDescent="0.2">
      <c r="B4229"/>
      <c r="C4229"/>
      <c r="D4229" s="10"/>
    </row>
    <row r="4230" spans="2:4" x14ac:dyDescent="0.2">
      <c r="B4230"/>
      <c r="C4230"/>
      <c r="D4230" s="10"/>
    </row>
    <row r="4231" spans="2:4" x14ac:dyDescent="0.2">
      <c r="B4231"/>
      <c r="C4231"/>
      <c r="D4231" s="10"/>
    </row>
    <row r="4232" spans="2:4" x14ac:dyDescent="0.2">
      <c r="B4232"/>
      <c r="C4232"/>
      <c r="D4232" s="10"/>
    </row>
    <row r="4233" spans="2:4" x14ac:dyDescent="0.2">
      <c r="B4233"/>
      <c r="C4233"/>
      <c r="D4233" s="10"/>
    </row>
    <row r="4234" spans="2:4" x14ac:dyDescent="0.2">
      <c r="B4234"/>
      <c r="C4234"/>
      <c r="D4234" s="10"/>
    </row>
    <row r="4235" spans="2:4" x14ac:dyDescent="0.2">
      <c r="B4235"/>
      <c r="C4235"/>
      <c r="D4235" s="10"/>
    </row>
    <row r="4236" spans="2:4" x14ac:dyDescent="0.2">
      <c r="B4236"/>
      <c r="C4236"/>
      <c r="D4236" s="10"/>
    </row>
    <row r="4237" spans="2:4" x14ac:dyDescent="0.2">
      <c r="B4237"/>
      <c r="C4237"/>
      <c r="D4237" s="10"/>
    </row>
    <row r="4238" spans="2:4" x14ac:dyDescent="0.2">
      <c r="B4238"/>
      <c r="C4238"/>
      <c r="D4238" s="10"/>
    </row>
    <row r="4239" spans="2:4" x14ac:dyDescent="0.2">
      <c r="B4239"/>
      <c r="C4239"/>
      <c r="D4239" s="10"/>
    </row>
    <row r="4240" spans="2:4" x14ac:dyDescent="0.2">
      <c r="B4240"/>
      <c r="C4240"/>
      <c r="D4240" s="10"/>
    </row>
    <row r="4241" spans="2:4" x14ac:dyDescent="0.2">
      <c r="B4241"/>
      <c r="C4241"/>
      <c r="D4241" s="10"/>
    </row>
    <row r="4242" spans="2:4" x14ac:dyDescent="0.2">
      <c r="B4242"/>
      <c r="C4242"/>
      <c r="D4242" s="10"/>
    </row>
    <row r="4243" spans="2:4" x14ac:dyDescent="0.2">
      <c r="B4243"/>
      <c r="C4243"/>
      <c r="D4243" s="10"/>
    </row>
    <row r="4244" spans="2:4" x14ac:dyDescent="0.2">
      <c r="B4244"/>
      <c r="C4244"/>
      <c r="D4244" s="10"/>
    </row>
    <row r="4245" spans="2:4" x14ac:dyDescent="0.2">
      <c r="B4245"/>
      <c r="C4245"/>
      <c r="D4245" s="10"/>
    </row>
    <row r="4246" spans="2:4" x14ac:dyDescent="0.2">
      <c r="B4246"/>
      <c r="C4246"/>
      <c r="D4246" s="10"/>
    </row>
    <row r="4247" spans="2:4" x14ac:dyDescent="0.2">
      <c r="B4247"/>
      <c r="C4247"/>
      <c r="D4247" s="10"/>
    </row>
    <row r="4248" spans="2:4" x14ac:dyDescent="0.2">
      <c r="B4248"/>
      <c r="C4248"/>
      <c r="D4248" s="10"/>
    </row>
    <row r="4249" spans="2:4" x14ac:dyDescent="0.2">
      <c r="B4249"/>
      <c r="C4249"/>
      <c r="D4249" s="10"/>
    </row>
    <row r="4250" spans="2:4" x14ac:dyDescent="0.2">
      <c r="B4250"/>
      <c r="C4250"/>
      <c r="D4250" s="10"/>
    </row>
    <row r="4251" spans="2:4" x14ac:dyDescent="0.2">
      <c r="B4251"/>
      <c r="C4251"/>
      <c r="D4251" s="10"/>
    </row>
    <row r="4252" spans="2:4" x14ac:dyDescent="0.2">
      <c r="B4252"/>
      <c r="C4252"/>
      <c r="D4252" s="10"/>
    </row>
    <row r="4253" spans="2:4" x14ac:dyDescent="0.2">
      <c r="B4253"/>
      <c r="C4253"/>
      <c r="D4253" s="10"/>
    </row>
    <row r="4254" spans="2:4" x14ac:dyDescent="0.2">
      <c r="B4254"/>
      <c r="C4254"/>
      <c r="D4254" s="10"/>
    </row>
    <row r="4255" spans="2:4" x14ac:dyDescent="0.2">
      <c r="B4255"/>
      <c r="C4255"/>
      <c r="D4255" s="10"/>
    </row>
    <row r="4256" spans="2:4" x14ac:dyDescent="0.2">
      <c r="B4256"/>
      <c r="C4256"/>
      <c r="D4256" s="10"/>
    </row>
    <row r="4257" spans="2:4" x14ac:dyDescent="0.2">
      <c r="B4257"/>
      <c r="C4257"/>
      <c r="D4257" s="10"/>
    </row>
    <row r="4258" spans="2:4" x14ac:dyDescent="0.2">
      <c r="B4258"/>
      <c r="C4258"/>
      <c r="D4258" s="10"/>
    </row>
    <row r="4259" spans="2:4" x14ac:dyDescent="0.2">
      <c r="B4259"/>
      <c r="C4259"/>
      <c r="D4259" s="10"/>
    </row>
    <row r="4260" spans="2:4" x14ac:dyDescent="0.2">
      <c r="B4260"/>
      <c r="C4260"/>
      <c r="D4260" s="10"/>
    </row>
    <row r="4261" spans="2:4" x14ac:dyDescent="0.2">
      <c r="B4261"/>
      <c r="C4261"/>
      <c r="D4261" s="10"/>
    </row>
    <row r="4262" spans="2:4" x14ac:dyDescent="0.2">
      <c r="B4262"/>
      <c r="C4262"/>
      <c r="D4262" s="10"/>
    </row>
    <row r="4263" spans="2:4" x14ac:dyDescent="0.2">
      <c r="B4263"/>
      <c r="C4263"/>
      <c r="D4263" s="10"/>
    </row>
    <row r="4264" spans="2:4" x14ac:dyDescent="0.2">
      <c r="B4264"/>
      <c r="C4264"/>
      <c r="D4264" s="10"/>
    </row>
    <row r="4265" spans="2:4" x14ac:dyDescent="0.2">
      <c r="B4265"/>
      <c r="C4265"/>
      <c r="D4265" s="10"/>
    </row>
    <row r="4266" spans="2:4" x14ac:dyDescent="0.2">
      <c r="B4266"/>
      <c r="C4266"/>
      <c r="D4266" s="10"/>
    </row>
    <row r="4267" spans="2:4" x14ac:dyDescent="0.2">
      <c r="B4267"/>
      <c r="C4267"/>
      <c r="D4267" s="10"/>
    </row>
    <row r="4268" spans="2:4" x14ac:dyDescent="0.2">
      <c r="B4268"/>
      <c r="C4268"/>
      <c r="D4268" s="10"/>
    </row>
    <row r="4269" spans="2:4" x14ac:dyDescent="0.2">
      <c r="B4269"/>
      <c r="C4269"/>
      <c r="D4269" s="10"/>
    </row>
    <row r="4270" spans="2:4" x14ac:dyDescent="0.2">
      <c r="B4270"/>
      <c r="C4270"/>
      <c r="D4270" s="10"/>
    </row>
    <row r="4271" spans="2:4" x14ac:dyDescent="0.2">
      <c r="B4271"/>
      <c r="C4271"/>
      <c r="D4271" s="10"/>
    </row>
    <row r="4272" spans="2:4" x14ac:dyDescent="0.2">
      <c r="B4272"/>
      <c r="C4272"/>
      <c r="D4272" s="10"/>
    </row>
    <row r="4273" spans="2:4" x14ac:dyDescent="0.2">
      <c r="B4273"/>
      <c r="C4273"/>
      <c r="D4273" s="10"/>
    </row>
    <row r="4274" spans="2:4" x14ac:dyDescent="0.2">
      <c r="B4274"/>
      <c r="C4274"/>
      <c r="D4274" s="10"/>
    </row>
    <row r="4275" spans="2:4" x14ac:dyDescent="0.2">
      <c r="B4275"/>
      <c r="C4275"/>
      <c r="D4275" s="10"/>
    </row>
    <row r="4276" spans="2:4" x14ac:dyDescent="0.2">
      <c r="B4276"/>
      <c r="C4276"/>
      <c r="D4276" s="10"/>
    </row>
    <row r="4277" spans="2:4" x14ac:dyDescent="0.2">
      <c r="B4277"/>
      <c r="C4277"/>
      <c r="D4277" s="10"/>
    </row>
    <row r="4278" spans="2:4" x14ac:dyDescent="0.2">
      <c r="B4278"/>
      <c r="C4278"/>
      <c r="D4278" s="10"/>
    </row>
    <row r="4279" spans="2:4" x14ac:dyDescent="0.2">
      <c r="B4279"/>
      <c r="C4279"/>
      <c r="D4279" s="10"/>
    </row>
    <row r="4280" spans="2:4" x14ac:dyDescent="0.2">
      <c r="B4280"/>
      <c r="C4280"/>
      <c r="D4280" s="10"/>
    </row>
    <row r="4281" spans="2:4" x14ac:dyDescent="0.2">
      <c r="B4281"/>
      <c r="C4281"/>
      <c r="D4281" s="10"/>
    </row>
    <row r="4282" spans="2:4" x14ac:dyDescent="0.2">
      <c r="B4282"/>
      <c r="C4282"/>
      <c r="D4282" s="10"/>
    </row>
    <row r="4283" spans="2:4" x14ac:dyDescent="0.2">
      <c r="B4283"/>
      <c r="C4283"/>
      <c r="D4283" s="10"/>
    </row>
    <row r="4284" spans="2:4" x14ac:dyDescent="0.2">
      <c r="B4284"/>
      <c r="C4284"/>
      <c r="D4284" s="10"/>
    </row>
    <row r="4285" spans="2:4" x14ac:dyDescent="0.2">
      <c r="B4285"/>
      <c r="C4285"/>
      <c r="D4285" s="10"/>
    </row>
    <row r="4286" spans="2:4" x14ac:dyDescent="0.2">
      <c r="B4286"/>
      <c r="C4286"/>
      <c r="D4286" s="10"/>
    </row>
    <row r="4287" spans="2:4" x14ac:dyDescent="0.2">
      <c r="B4287"/>
      <c r="C4287"/>
      <c r="D4287" s="10"/>
    </row>
    <row r="4288" spans="2:4" x14ac:dyDescent="0.2">
      <c r="B4288"/>
      <c r="C4288"/>
      <c r="D4288" s="10"/>
    </row>
    <row r="4289" spans="2:4" x14ac:dyDescent="0.2">
      <c r="B4289"/>
      <c r="C4289"/>
      <c r="D4289" s="10"/>
    </row>
    <row r="4290" spans="2:4" x14ac:dyDescent="0.2">
      <c r="B4290"/>
      <c r="C4290"/>
      <c r="D4290" s="10"/>
    </row>
    <row r="4291" spans="2:4" x14ac:dyDescent="0.2">
      <c r="B4291"/>
      <c r="C4291"/>
      <c r="D4291" s="10"/>
    </row>
    <row r="4292" spans="2:4" x14ac:dyDescent="0.2">
      <c r="B4292"/>
      <c r="C4292"/>
      <c r="D4292" s="10"/>
    </row>
    <row r="4293" spans="2:4" x14ac:dyDescent="0.2">
      <c r="B4293"/>
      <c r="C4293"/>
      <c r="D4293" s="10"/>
    </row>
    <row r="4294" spans="2:4" x14ac:dyDescent="0.2">
      <c r="B4294"/>
      <c r="C4294"/>
      <c r="D4294" s="10"/>
    </row>
    <row r="4295" spans="2:4" x14ac:dyDescent="0.2">
      <c r="B4295"/>
      <c r="C4295"/>
      <c r="D4295" s="10"/>
    </row>
    <row r="4296" spans="2:4" x14ac:dyDescent="0.2">
      <c r="B4296"/>
      <c r="C4296"/>
      <c r="D4296" s="10"/>
    </row>
    <row r="4297" spans="2:4" x14ac:dyDescent="0.2">
      <c r="B4297"/>
      <c r="C4297"/>
      <c r="D4297" s="10"/>
    </row>
    <row r="4298" spans="2:4" x14ac:dyDescent="0.2">
      <c r="B4298"/>
      <c r="C4298"/>
      <c r="D4298" s="10"/>
    </row>
    <row r="4299" spans="2:4" x14ac:dyDescent="0.2">
      <c r="B4299"/>
      <c r="C4299"/>
      <c r="D4299" s="10"/>
    </row>
    <row r="4300" spans="2:4" x14ac:dyDescent="0.2">
      <c r="B4300"/>
      <c r="C4300"/>
      <c r="D4300" s="10"/>
    </row>
    <row r="4301" spans="2:4" x14ac:dyDescent="0.2">
      <c r="B4301"/>
      <c r="C4301"/>
      <c r="D4301" s="10"/>
    </row>
    <row r="4302" spans="2:4" x14ac:dyDescent="0.2">
      <c r="B4302"/>
      <c r="C4302"/>
      <c r="D4302" s="10"/>
    </row>
    <row r="4303" spans="2:4" x14ac:dyDescent="0.2">
      <c r="B4303"/>
      <c r="C4303"/>
      <c r="D4303" s="10"/>
    </row>
    <row r="4304" spans="2:4" x14ac:dyDescent="0.2">
      <c r="B4304"/>
      <c r="C4304"/>
      <c r="D4304" s="10"/>
    </row>
    <row r="4305" spans="2:4" x14ac:dyDescent="0.2">
      <c r="B4305"/>
      <c r="C4305"/>
      <c r="D4305" s="10"/>
    </row>
    <row r="4306" spans="2:4" x14ac:dyDescent="0.2">
      <c r="B4306"/>
      <c r="C4306"/>
      <c r="D4306" s="10"/>
    </row>
    <row r="4307" spans="2:4" x14ac:dyDescent="0.2">
      <c r="B4307"/>
      <c r="C4307"/>
      <c r="D4307" s="10"/>
    </row>
    <row r="4308" spans="2:4" x14ac:dyDescent="0.2">
      <c r="B4308"/>
      <c r="C4308"/>
      <c r="D4308" s="10"/>
    </row>
    <row r="4309" spans="2:4" x14ac:dyDescent="0.2">
      <c r="B4309"/>
      <c r="C4309"/>
      <c r="D4309" s="10"/>
    </row>
    <row r="4310" spans="2:4" x14ac:dyDescent="0.2">
      <c r="B4310"/>
      <c r="C4310"/>
      <c r="D4310" s="10"/>
    </row>
    <row r="4311" spans="2:4" x14ac:dyDescent="0.2">
      <c r="B4311"/>
      <c r="C4311"/>
      <c r="D4311" s="10"/>
    </row>
    <row r="4312" spans="2:4" x14ac:dyDescent="0.2">
      <c r="B4312"/>
      <c r="C4312"/>
      <c r="D4312" s="10"/>
    </row>
    <row r="4313" spans="2:4" x14ac:dyDescent="0.2">
      <c r="B4313"/>
      <c r="C4313"/>
      <c r="D4313" s="10"/>
    </row>
    <row r="4314" spans="2:4" x14ac:dyDescent="0.2">
      <c r="B4314"/>
      <c r="C4314"/>
      <c r="D4314" s="10"/>
    </row>
    <row r="4315" spans="2:4" x14ac:dyDescent="0.2">
      <c r="B4315"/>
      <c r="C4315"/>
      <c r="D4315" s="10"/>
    </row>
    <row r="4316" spans="2:4" x14ac:dyDescent="0.2">
      <c r="B4316"/>
      <c r="C4316"/>
      <c r="D4316" s="10"/>
    </row>
    <row r="4317" spans="2:4" x14ac:dyDescent="0.2">
      <c r="B4317"/>
      <c r="C4317"/>
      <c r="D4317" s="10"/>
    </row>
    <row r="4318" spans="2:4" x14ac:dyDescent="0.2">
      <c r="B4318"/>
      <c r="C4318"/>
      <c r="D4318" s="10"/>
    </row>
    <row r="4319" spans="2:4" x14ac:dyDescent="0.2">
      <c r="B4319"/>
      <c r="C4319"/>
      <c r="D4319" s="10"/>
    </row>
    <row r="4320" spans="2:4" x14ac:dyDescent="0.2">
      <c r="B4320"/>
      <c r="C4320"/>
      <c r="D4320" s="10"/>
    </row>
    <row r="4321" spans="2:4" x14ac:dyDescent="0.2">
      <c r="B4321"/>
      <c r="C4321"/>
      <c r="D4321" s="10"/>
    </row>
    <row r="4322" spans="2:4" x14ac:dyDescent="0.2">
      <c r="B4322"/>
      <c r="C4322"/>
      <c r="D4322" s="10"/>
    </row>
    <row r="4323" spans="2:4" x14ac:dyDescent="0.2">
      <c r="B4323"/>
      <c r="C4323"/>
      <c r="D4323" s="10"/>
    </row>
    <row r="4324" spans="2:4" x14ac:dyDescent="0.2">
      <c r="B4324"/>
      <c r="C4324"/>
      <c r="D4324" s="10"/>
    </row>
    <row r="4325" spans="2:4" x14ac:dyDescent="0.2">
      <c r="B4325"/>
      <c r="C4325"/>
      <c r="D4325" s="10"/>
    </row>
    <row r="4326" spans="2:4" x14ac:dyDescent="0.2">
      <c r="B4326"/>
      <c r="C4326"/>
      <c r="D4326" s="10"/>
    </row>
    <row r="4327" spans="2:4" x14ac:dyDescent="0.2">
      <c r="B4327"/>
      <c r="C4327"/>
      <c r="D4327" s="10"/>
    </row>
    <row r="4328" spans="2:4" x14ac:dyDescent="0.2">
      <c r="B4328"/>
      <c r="C4328"/>
      <c r="D4328" s="10"/>
    </row>
    <row r="4329" spans="2:4" x14ac:dyDescent="0.2">
      <c r="B4329"/>
      <c r="C4329"/>
      <c r="D4329" s="10"/>
    </row>
    <row r="4330" spans="2:4" x14ac:dyDescent="0.2">
      <c r="B4330"/>
      <c r="C4330"/>
      <c r="D4330" s="10"/>
    </row>
    <row r="4331" spans="2:4" x14ac:dyDescent="0.2">
      <c r="B4331"/>
      <c r="C4331"/>
      <c r="D4331" s="10"/>
    </row>
    <row r="4332" spans="2:4" x14ac:dyDescent="0.2">
      <c r="B4332"/>
      <c r="C4332"/>
      <c r="D4332" s="10"/>
    </row>
    <row r="4333" spans="2:4" x14ac:dyDescent="0.2">
      <c r="B4333"/>
      <c r="C4333"/>
      <c r="D4333" s="10"/>
    </row>
    <row r="4334" spans="2:4" x14ac:dyDescent="0.2">
      <c r="B4334"/>
      <c r="C4334"/>
      <c r="D4334" s="10"/>
    </row>
    <row r="4335" spans="2:4" x14ac:dyDescent="0.2">
      <c r="B4335"/>
      <c r="C4335"/>
      <c r="D4335" s="10"/>
    </row>
    <row r="4336" spans="2:4" x14ac:dyDescent="0.2">
      <c r="B4336"/>
      <c r="C4336"/>
      <c r="D4336" s="10"/>
    </row>
    <row r="4337" spans="2:4" x14ac:dyDescent="0.2">
      <c r="B4337"/>
      <c r="C4337"/>
      <c r="D4337" s="10"/>
    </row>
    <row r="4338" spans="2:4" x14ac:dyDescent="0.2">
      <c r="B4338"/>
      <c r="C4338"/>
      <c r="D4338" s="10"/>
    </row>
    <row r="4339" spans="2:4" x14ac:dyDescent="0.2">
      <c r="B4339"/>
      <c r="C4339"/>
      <c r="D4339" s="10"/>
    </row>
    <row r="4340" spans="2:4" x14ac:dyDescent="0.2">
      <c r="B4340"/>
      <c r="C4340"/>
      <c r="D4340" s="10"/>
    </row>
    <row r="4341" spans="2:4" x14ac:dyDescent="0.2">
      <c r="B4341"/>
      <c r="C4341"/>
      <c r="D4341" s="10"/>
    </row>
    <row r="4342" spans="2:4" x14ac:dyDescent="0.2">
      <c r="B4342"/>
      <c r="C4342"/>
      <c r="D4342" s="10"/>
    </row>
    <row r="4343" spans="2:4" x14ac:dyDescent="0.2">
      <c r="B4343"/>
      <c r="C4343"/>
      <c r="D4343" s="10"/>
    </row>
    <row r="4344" spans="2:4" x14ac:dyDescent="0.2">
      <c r="B4344"/>
      <c r="C4344"/>
      <c r="D4344" s="10"/>
    </row>
    <row r="4345" spans="2:4" x14ac:dyDescent="0.2">
      <c r="B4345"/>
      <c r="C4345"/>
      <c r="D4345" s="10"/>
    </row>
    <row r="4346" spans="2:4" x14ac:dyDescent="0.2">
      <c r="B4346"/>
      <c r="C4346"/>
      <c r="D4346" s="10"/>
    </row>
    <row r="4347" spans="2:4" x14ac:dyDescent="0.2">
      <c r="B4347"/>
      <c r="C4347"/>
      <c r="D4347" s="10"/>
    </row>
    <row r="4348" spans="2:4" x14ac:dyDescent="0.2">
      <c r="B4348"/>
      <c r="C4348"/>
      <c r="D4348" s="10"/>
    </row>
    <row r="4349" spans="2:4" x14ac:dyDescent="0.2">
      <c r="B4349"/>
      <c r="C4349"/>
      <c r="D4349" s="10"/>
    </row>
    <row r="4350" spans="2:4" x14ac:dyDescent="0.2">
      <c r="B4350"/>
      <c r="C4350"/>
      <c r="D4350" s="10"/>
    </row>
    <row r="4351" spans="2:4" x14ac:dyDescent="0.2">
      <c r="B4351"/>
      <c r="C4351"/>
      <c r="D4351" s="10"/>
    </row>
    <row r="4352" spans="2:4" x14ac:dyDescent="0.2">
      <c r="B4352"/>
      <c r="C4352"/>
      <c r="D4352" s="10"/>
    </row>
    <row r="4353" spans="2:4" x14ac:dyDescent="0.2">
      <c r="B4353"/>
      <c r="C4353"/>
      <c r="D4353" s="10"/>
    </row>
    <row r="4354" spans="2:4" x14ac:dyDescent="0.2">
      <c r="B4354"/>
      <c r="C4354"/>
      <c r="D4354" s="10"/>
    </row>
    <row r="4355" spans="2:4" x14ac:dyDescent="0.2">
      <c r="B4355"/>
      <c r="C4355"/>
      <c r="D4355" s="10"/>
    </row>
    <row r="4356" spans="2:4" x14ac:dyDescent="0.2">
      <c r="B4356"/>
      <c r="C4356"/>
      <c r="D4356" s="10"/>
    </row>
    <row r="4357" spans="2:4" x14ac:dyDescent="0.2">
      <c r="B4357"/>
      <c r="C4357"/>
      <c r="D4357" s="10"/>
    </row>
    <row r="4358" spans="2:4" x14ac:dyDescent="0.2">
      <c r="B4358"/>
      <c r="C4358"/>
      <c r="D4358" s="10"/>
    </row>
    <row r="4359" spans="2:4" x14ac:dyDescent="0.2">
      <c r="B4359"/>
      <c r="C4359"/>
      <c r="D4359" s="10"/>
    </row>
    <row r="4360" spans="2:4" x14ac:dyDescent="0.2">
      <c r="B4360"/>
      <c r="C4360"/>
      <c r="D4360" s="10"/>
    </row>
    <row r="4361" spans="2:4" x14ac:dyDescent="0.2">
      <c r="B4361"/>
      <c r="C4361"/>
      <c r="D4361" s="10"/>
    </row>
    <row r="4362" spans="2:4" x14ac:dyDescent="0.2">
      <c r="B4362"/>
      <c r="C4362"/>
      <c r="D4362" s="10"/>
    </row>
    <row r="4363" spans="2:4" x14ac:dyDescent="0.2">
      <c r="B4363"/>
      <c r="C4363"/>
      <c r="D4363" s="10"/>
    </row>
    <row r="4364" spans="2:4" x14ac:dyDescent="0.2">
      <c r="B4364"/>
      <c r="C4364"/>
      <c r="D4364" s="10"/>
    </row>
    <row r="4365" spans="2:4" x14ac:dyDescent="0.2">
      <c r="B4365"/>
      <c r="C4365"/>
      <c r="D4365" s="10"/>
    </row>
    <row r="4366" spans="2:4" x14ac:dyDescent="0.2">
      <c r="B4366"/>
      <c r="C4366"/>
      <c r="D4366" s="10"/>
    </row>
    <row r="4367" spans="2:4" x14ac:dyDescent="0.2">
      <c r="B4367"/>
      <c r="C4367"/>
      <c r="D4367" s="10"/>
    </row>
    <row r="4368" spans="2:4" x14ac:dyDescent="0.2">
      <c r="B4368"/>
      <c r="C4368"/>
      <c r="D4368" s="10"/>
    </row>
    <row r="4369" spans="2:4" x14ac:dyDescent="0.2">
      <c r="B4369"/>
      <c r="C4369"/>
      <c r="D4369" s="10"/>
    </row>
    <row r="4370" spans="2:4" x14ac:dyDescent="0.2">
      <c r="B4370"/>
      <c r="C4370"/>
      <c r="D4370" s="10"/>
    </row>
    <row r="4371" spans="2:4" x14ac:dyDescent="0.2">
      <c r="B4371"/>
      <c r="C4371"/>
      <c r="D4371" s="10"/>
    </row>
    <row r="4372" spans="2:4" x14ac:dyDescent="0.2">
      <c r="B4372"/>
      <c r="C4372"/>
      <c r="D4372" s="10"/>
    </row>
    <row r="4373" spans="2:4" x14ac:dyDescent="0.2">
      <c r="B4373"/>
      <c r="C4373"/>
      <c r="D4373" s="10"/>
    </row>
    <row r="4374" spans="2:4" x14ac:dyDescent="0.2">
      <c r="B4374"/>
      <c r="C4374"/>
      <c r="D4374" s="10"/>
    </row>
    <row r="4375" spans="2:4" x14ac:dyDescent="0.2">
      <c r="B4375"/>
      <c r="C4375"/>
      <c r="D4375" s="10"/>
    </row>
    <row r="4376" spans="2:4" x14ac:dyDescent="0.2">
      <c r="B4376"/>
      <c r="C4376"/>
      <c r="D4376" s="10"/>
    </row>
    <row r="4377" spans="2:4" x14ac:dyDescent="0.2">
      <c r="B4377"/>
      <c r="C4377"/>
      <c r="D4377" s="10"/>
    </row>
    <row r="4378" spans="2:4" x14ac:dyDescent="0.2">
      <c r="B4378"/>
      <c r="C4378"/>
      <c r="D4378" s="10"/>
    </row>
    <row r="4379" spans="2:4" x14ac:dyDescent="0.2">
      <c r="B4379"/>
      <c r="C4379"/>
      <c r="D4379" s="10"/>
    </row>
    <row r="4380" spans="2:4" x14ac:dyDescent="0.2">
      <c r="B4380"/>
      <c r="C4380"/>
      <c r="D4380" s="10"/>
    </row>
    <row r="4381" spans="2:4" x14ac:dyDescent="0.2">
      <c r="B4381"/>
      <c r="C4381"/>
      <c r="D4381" s="10"/>
    </row>
    <row r="4382" spans="2:4" x14ac:dyDescent="0.2">
      <c r="B4382"/>
      <c r="C4382"/>
      <c r="D4382" s="10"/>
    </row>
    <row r="4383" spans="2:4" x14ac:dyDescent="0.2">
      <c r="B4383"/>
      <c r="C4383"/>
      <c r="D4383" s="10"/>
    </row>
    <row r="4384" spans="2:4" x14ac:dyDescent="0.2">
      <c r="B4384"/>
      <c r="C4384"/>
      <c r="D4384" s="10"/>
    </row>
    <row r="4385" spans="2:4" x14ac:dyDescent="0.2">
      <c r="B4385"/>
      <c r="C4385"/>
      <c r="D4385" s="10"/>
    </row>
    <row r="4386" spans="2:4" x14ac:dyDescent="0.2">
      <c r="B4386"/>
      <c r="C4386"/>
      <c r="D4386" s="10"/>
    </row>
    <row r="4387" spans="2:4" x14ac:dyDescent="0.2">
      <c r="B4387"/>
      <c r="C4387"/>
      <c r="D4387" s="10"/>
    </row>
    <row r="4388" spans="2:4" x14ac:dyDescent="0.2">
      <c r="B4388"/>
      <c r="C4388"/>
      <c r="D4388" s="10"/>
    </row>
    <row r="4389" spans="2:4" x14ac:dyDescent="0.2">
      <c r="B4389"/>
      <c r="C4389"/>
      <c r="D4389" s="10"/>
    </row>
    <row r="4390" spans="2:4" x14ac:dyDescent="0.2">
      <c r="B4390"/>
      <c r="C4390"/>
      <c r="D4390" s="10"/>
    </row>
    <row r="4391" spans="2:4" x14ac:dyDescent="0.2">
      <c r="B4391"/>
      <c r="C4391"/>
      <c r="D4391" s="10"/>
    </row>
    <row r="4392" spans="2:4" x14ac:dyDescent="0.2">
      <c r="B4392"/>
      <c r="C4392"/>
      <c r="D4392" s="10"/>
    </row>
    <row r="4393" spans="2:4" x14ac:dyDescent="0.2">
      <c r="B4393"/>
      <c r="C4393"/>
      <c r="D4393" s="10"/>
    </row>
    <row r="4394" spans="2:4" x14ac:dyDescent="0.2">
      <c r="B4394"/>
      <c r="C4394"/>
      <c r="D4394" s="10"/>
    </row>
    <row r="4395" spans="2:4" x14ac:dyDescent="0.2">
      <c r="B4395"/>
      <c r="C4395"/>
      <c r="D4395" s="10"/>
    </row>
    <row r="4396" spans="2:4" x14ac:dyDescent="0.2">
      <c r="B4396"/>
      <c r="C4396"/>
      <c r="D4396" s="10"/>
    </row>
    <row r="4397" spans="2:4" x14ac:dyDescent="0.2">
      <c r="B4397"/>
      <c r="C4397"/>
      <c r="D4397" s="10"/>
    </row>
    <row r="4398" spans="2:4" x14ac:dyDescent="0.2">
      <c r="B4398"/>
      <c r="C4398"/>
      <c r="D4398" s="10"/>
    </row>
    <row r="4399" spans="2:4" x14ac:dyDescent="0.2">
      <c r="B4399"/>
      <c r="C4399"/>
      <c r="D4399" s="10"/>
    </row>
    <row r="4400" spans="2:4" x14ac:dyDescent="0.2">
      <c r="B4400"/>
      <c r="C4400"/>
      <c r="D4400" s="10"/>
    </row>
    <row r="4401" spans="2:4" x14ac:dyDescent="0.2">
      <c r="B4401"/>
      <c r="C4401"/>
      <c r="D4401" s="10"/>
    </row>
    <row r="4402" spans="2:4" x14ac:dyDescent="0.2">
      <c r="B4402"/>
      <c r="C4402"/>
      <c r="D4402" s="10"/>
    </row>
    <row r="4403" spans="2:4" x14ac:dyDescent="0.2">
      <c r="B4403"/>
      <c r="C4403"/>
      <c r="D4403" s="10"/>
    </row>
    <row r="4404" spans="2:4" x14ac:dyDescent="0.2">
      <c r="B4404"/>
      <c r="C4404"/>
      <c r="D4404" s="10"/>
    </row>
    <row r="4405" spans="2:4" x14ac:dyDescent="0.2">
      <c r="B4405"/>
      <c r="C4405"/>
      <c r="D4405" s="10"/>
    </row>
    <row r="4406" spans="2:4" x14ac:dyDescent="0.2">
      <c r="B4406"/>
      <c r="C4406"/>
      <c r="D4406" s="10"/>
    </row>
    <row r="4407" spans="2:4" x14ac:dyDescent="0.2">
      <c r="B4407"/>
      <c r="C4407"/>
      <c r="D4407" s="10"/>
    </row>
    <row r="4408" spans="2:4" x14ac:dyDescent="0.2">
      <c r="B4408"/>
      <c r="C4408"/>
      <c r="D4408" s="10"/>
    </row>
    <row r="4409" spans="2:4" x14ac:dyDescent="0.2">
      <c r="B4409"/>
      <c r="C4409"/>
      <c r="D4409" s="10"/>
    </row>
    <row r="4410" spans="2:4" x14ac:dyDescent="0.2">
      <c r="B4410"/>
      <c r="C4410"/>
      <c r="D4410" s="10"/>
    </row>
    <row r="4411" spans="2:4" x14ac:dyDescent="0.2">
      <c r="B4411"/>
      <c r="C4411"/>
      <c r="D4411" s="10"/>
    </row>
    <row r="4412" spans="2:4" x14ac:dyDescent="0.2">
      <c r="B4412"/>
      <c r="C4412"/>
      <c r="D4412" s="10"/>
    </row>
    <row r="4413" spans="2:4" x14ac:dyDescent="0.2">
      <c r="B4413"/>
      <c r="C4413"/>
      <c r="D4413" s="10"/>
    </row>
    <row r="4414" spans="2:4" x14ac:dyDescent="0.2">
      <c r="B4414"/>
      <c r="C4414"/>
      <c r="D4414" s="10"/>
    </row>
    <row r="4415" spans="2:4" x14ac:dyDescent="0.2">
      <c r="B4415"/>
      <c r="C4415"/>
      <c r="D4415" s="10"/>
    </row>
    <row r="4416" spans="2:4" x14ac:dyDescent="0.2">
      <c r="B4416"/>
      <c r="C4416"/>
      <c r="D4416" s="10"/>
    </row>
    <row r="4417" spans="2:4" x14ac:dyDescent="0.2">
      <c r="B4417"/>
      <c r="C4417"/>
      <c r="D4417" s="10"/>
    </row>
    <row r="4418" spans="2:4" x14ac:dyDescent="0.2">
      <c r="B4418"/>
      <c r="C4418"/>
      <c r="D4418" s="10"/>
    </row>
    <row r="4419" spans="2:4" x14ac:dyDescent="0.2">
      <c r="B4419"/>
      <c r="C4419"/>
      <c r="D4419" s="10"/>
    </row>
    <row r="4420" spans="2:4" x14ac:dyDescent="0.2">
      <c r="B4420"/>
      <c r="C4420"/>
      <c r="D4420" s="10"/>
    </row>
    <row r="4421" spans="2:4" x14ac:dyDescent="0.2">
      <c r="B4421"/>
      <c r="C4421"/>
      <c r="D4421" s="10"/>
    </row>
    <row r="4422" spans="2:4" x14ac:dyDescent="0.2">
      <c r="B4422"/>
      <c r="C4422"/>
      <c r="D4422" s="10"/>
    </row>
    <row r="4423" spans="2:4" x14ac:dyDescent="0.2">
      <c r="B4423"/>
      <c r="C4423"/>
      <c r="D4423" s="10"/>
    </row>
    <row r="4424" spans="2:4" x14ac:dyDescent="0.2">
      <c r="B4424"/>
      <c r="C4424"/>
      <c r="D4424" s="10"/>
    </row>
    <row r="4425" spans="2:4" x14ac:dyDescent="0.2">
      <c r="B4425"/>
      <c r="C4425"/>
      <c r="D4425" s="10"/>
    </row>
    <row r="4426" spans="2:4" x14ac:dyDescent="0.2">
      <c r="B4426"/>
      <c r="C4426"/>
      <c r="D4426" s="10"/>
    </row>
    <row r="4427" spans="2:4" x14ac:dyDescent="0.2">
      <c r="B4427"/>
      <c r="C4427"/>
      <c r="D4427" s="10"/>
    </row>
    <row r="4428" spans="2:4" x14ac:dyDescent="0.2">
      <c r="B4428"/>
      <c r="C4428"/>
      <c r="D4428" s="10"/>
    </row>
    <row r="4429" spans="2:4" x14ac:dyDescent="0.2">
      <c r="B4429"/>
      <c r="C4429"/>
      <c r="D4429" s="10"/>
    </row>
    <row r="4430" spans="2:4" x14ac:dyDescent="0.2">
      <c r="B4430"/>
      <c r="C4430"/>
      <c r="D4430" s="10"/>
    </row>
    <row r="4431" spans="2:4" x14ac:dyDescent="0.2">
      <c r="B4431"/>
      <c r="C4431"/>
      <c r="D4431" s="10"/>
    </row>
    <row r="4432" spans="2:4" x14ac:dyDescent="0.2">
      <c r="B4432"/>
      <c r="C4432"/>
      <c r="D4432" s="10"/>
    </row>
    <row r="4433" spans="2:4" x14ac:dyDescent="0.2">
      <c r="B4433"/>
      <c r="C4433"/>
      <c r="D4433" s="10"/>
    </row>
    <row r="4434" spans="2:4" x14ac:dyDescent="0.2">
      <c r="B4434"/>
      <c r="C4434"/>
      <c r="D4434" s="10"/>
    </row>
    <row r="4435" spans="2:4" x14ac:dyDescent="0.2">
      <c r="B4435"/>
      <c r="C4435"/>
      <c r="D4435" s="10"/>
    </row>
    <row r="4436" spans="2:4" x14ac:dyDescent="0.2">
      <c r="B4436"/>
      <c r="C4436"/>
      <c r="D4436" s="10"/>
    </row>
    <row r="4437" spans="2:4" x14ac:dyDescent="0.2">
      <c r="B4437"/>
      <c r="C4437"/>
      <c r="D4437" s="10"/>
    </row>
    <row r="4438" spans="2:4" x14ac:dyDescent="0.2">
      <c r="B4438"/>
      <c r="C4438"/>
      <c r="D4438" s="10"/>
    </row>
    <row r="4439" spans="2:4" x14ac:dyDescent="0.2">
      <c r="B4439"/>
      <c r="C4439"/>
      <c r="D4439" s="10"/>
    </row>
    <row r="4440" spans="2:4" x14ac:dyDescent="0.2">
      <c r="B4440"/>
      <c r="C4440"/>
      <c r="D4440" s="10"/>
    </row>
    <row r="4441" spans="2:4" x14ac:dyDescent="0.2">
      <c r="B4441"/>
      <c r="C4441"/>
      <c r="D4441" s="10"/>
    </row>
    <row r="4442" spans="2:4" x14ac:dyDescent="0.2">
      <c r="B4442"/>
      <c r="C4442"/>
      <c r="D4442" s="10"/>
    </row>
    <row r="4443" spans="2:4" x14ac:dyDescent="0.2">
      <c r="B4443"/>
      <c r="C4443"/>
      <c r="D4443" s="10"/>
    </row>
    <row r="4444" spans="2:4" x14ac:dyDescent="0.2">
      <c r="B4444"/>
      <c r="C4444"/>
      <c r="D4444" s="10"/>
    </row>
    <row r="4445" spans="2:4" x14ac:dyDescent="0.2">
      <c r="B4445"/>
      <c r="C4445"/>
      <c r="D4445" s="10"/>
    </row>
    <row r="4446" spans="2:4" x14ac:dyDescent="0.2">
      <c r="B4446"/>
      <c r="C4446"/>
      <c r="D4446" s="10"/>
    </row>
    <row r="4447" spans="2:4" x14ac:dyDescent="0.2">
      <c r="B4447"/>
      <c r="C4447"/>
      <c r="D4447" s="10"/>
    </row>
    <row r="4448" spans="2:4" x14ac:dyDescent="0.2">
      <c r="B4448"/>
      <c r="C4448"/>
      <c r="D4448" s="10"/>
    </row>
    <row r="4449" spans="2:4" x14ac:dyDescent="0.2">
      <c r="B4449"/>
      <c r="C4449"/>
      <c r="D4449" s="10"/>
    </row>
    <row r="4450" spans="2:4" x14ac:dyDescent="0.2">
      <c r="B4450"/>
      <c r="C4450"/>
      <c r="D4450" s="10"/>
    </row>
    <row r="4451" spans="2:4" x14ac:dyDescent="0.2">
      <c r="B4451"/>
      <c r="C4451"/>
      <c r="D4451" s="10"/>
    </row>
    <row r="4452" spans="2:4" x14ac:dyDescent="0.2">
      <c r="B4452"/>
      <c r="C4452"/>
      <c r="D4452" s="10"/>
    </row>
    <row r="4453" spans="2:4" x14ac:dyDescent="0.2">
      <c r="B4453"/>
      <c r="C4453"/>
      <c r="D4453" s="10"/>
    </row>
    <row r="4454" spans="2:4" x14ac:dyDescent="0.2">
      <c r="B4454"/>
      <c r="C4454"/>
      <c r="D4454" s="10"/>
    </row>
    <row r="4455" spans="2:4" x14ac:dyDescent="0.2">
      <c r="B4455"/>
      <c r="C4455"/>
      <c r="D4455" s="10"/>
    </row>
    <row r="4456" spans="2:4" x14ac:dyDescent="0.2">
      <c r="B4456"/>
      <c r="C4456"/>
      <c r="D4456" s="10"/>
    </row>
    <row r="4457" spans="2:4" x14ac:dyDescent="0.2">
      <c r="B4457"/>
      <c r="C4457"/>
      <c r="D4457" s="10"/>
    </row>
    <row r="4458" spans="2:4" x14ac:dyDescent="0.2">
      <c r="B4458"/>
      <c r="C4458"/>
      <c r="D4458" s="10"/>
    </row>
    <row r="4459" spans="2:4" x14ac:dyDescent="0.2">
      <c r="B4459"/>
      <c r="C4459"/>
      <c r="D4459" s="10"/>
    </row>
    <row r="4460" spans="2:4" x14ac:dyDescent="0.2">
      <c r="B4460"/>
      <c r="C4460"/>
      <c r="D4460" s="10"/>
    </row>
    <row r="4461" spans="2:4" x14ac:dyDescent="0.2">
      <c r="B4461"/>
      <c r="C4461"/>
      <c r="D4461" s="10"/>
    </row>
    <row r="4462" spans="2:4" x14ac:dyDescent="0.2">
      <c r="B4462"/>
      <c r="C4462"/>
      <c r="D4462" s="10"/>
    </row>
    <row r="4463" spans="2:4" x14ac:dyDescent="0.2">
      <c r="B4463"/>
      <c r="C4463"/>
      <c r="D4463" s="10"/>
    </row>
    <row r="4464" spans="2:4" x14ac:dyDescent="0.2">
      <c r="B4464"/>
      <c r="C4464"/>
      <c r="D4464" s="10"/>
    </row>
    <row r="4465" spans="2:4" x14ac:dyDescent="0.2">
      <c r="B4465"/>
      <c r="C4465"/>
      <c r="D4465" s="10"/>
    </row>
    <row r="4466" spans="2:4" x14ac:dyDescent="0.2">
      <c r="B4466"/>
      <c r="C4466"/>
      <c r="D4466" s="10"/>
    </row>
    <row r="4467" spans="2:4" x14ac:dyDescent="0.2">
      <c r="B4467"/>
      <c r="C4467"/>
      <c r="D4467" s="10"/>
    </row>
    <row r="4468" spans="2:4" x14ac:dyDescent="0.2">
      <c r="B4468"/>
      <c r="C4468"/>
      <c r="D4468" s="10"/>
    </row>
    <row r="4469" spans="2:4" x14ac:dyDescent="0.2">
      <c r="B4469"/>
      <c r="C4469"/>
      <c r="D4469" s="10"/>
    </row>
    <row r="4470" spans="2:4" x14ac:dyDescent="0.2">
      <c r="B4470"/>
      <c r="C4470"/>
      <c r="D4470" s="10"/>
    </row>
    <row r="4471" spans="2:4" x14ac:dyDescent="0.2">
      <c r="B4471"/>
      <c r="C4471"/>
      <c r="D4471" s="10"/>
    </row>
    <row r="4472" spans="2:4" x14ac:dyDescent="0.2">
      <c r="B4472"/>
      <c r="C4472"/>
      <c r="D4472" s="10"/>
    </row>
    <row r="4473" spans="2:4" x14ac:dyDescent="0.2">
      <c r="B4473"/>
      <c r="C4473"/>
      <c r="D4473" s="10"/>
    </row>
    <row r="4474" spans="2:4" x14ac:dyDescent="0.2">
      <c r="B4474"/>
      <c r="C4474"/>
      <c r="D4474" s="10"/>
    </row>
    <row r="4475" spans="2:4" x14ac:dyDescent="0.2">
      <c r="B4475"/>
      <c r="C4475"/>
      <c r="D4475" s="10"/>
    </row>
    <row r="4476" spans="2:4" x14ac:dyDescent="0.2">
      <c r="B4476"/>
      <c r="C4476"/>
      <c r="D4476" s="10"/>
    </row>
    <row r="4477" spans="2:4" x14ac:dyDescent="0.2">
      <c r="B4477"/>
      <c r="C4477"/>
      <c r="D4477" s="10"/>
    </row>
    <row r="4478" spans="2:4" x14ac:dyDescent="0.2">
      <c r="B4478"/>
      <c r="C4478"/>
      <c r="D4478" s="10"/>
    </row>
    <row r="4479" spans="2:4" x14ac:dyDescent="0.2">
      <c r="B4479"/>
      <c r="C4479"/>
      <c r="D4479" s="10"/>
    </row>
    <row r="4480" spans="2:4" x14ac:dyDescent="0.2">
      <c r="B4480"/>
      <c r="C4480"/>
      <c r="D4480" s="10"/>
    </row>
    <row r="4481" spans="2:4" x14ac:dyDescent="0.2">
      <c r="B4481"/>
      <c r="C4481"/>
      <c r="D4481" s="10"/>
    </row>
    <row r="4482" spans="2:4" x14ac:dyDescent="0.2">
      <c r="B4482"/>
      <c r="C4482"/>
      <c r="D4482" s="10"/>
    </row>
    <row r="4483" spans="2:4" x14ac:dyDescent="0.2">
      <c r="B4483"/>
      <c r="C4483"/>
      <c r="D4483" s="10"/>
    </row>
    <row r="4484" spans="2:4" x14ac:dyDescent="0.2">
      <c r="B4484"/>
      <c r="C4484"/>
      <c r="D4484" s="10"/>
    </row>
    <row r="4485" spans="2:4" x14ac:dyDescent="0.2">
      <c r="B4485"/>
      <c r="C4485"/>
      <c r="D4485" s="10"/>
    </row>
    <row r="4486" spans="2:4" x14ac:dyDescent="0.2">
      <c r="B4486"/>
      <c r="C4486"/>
      <c r="D4486" s="10"/>
    </row>
    <row r="4487" spans="2:4" x14ac:dyDescent="0.2">
      <c r="B4487"/>
      <c r="C4487"/>
      <c r="D4487" s="10"/>
    </row>
    <row r="4488" spans="2:4" x14ac:dyDescent="0.2">
      <c r="B4488"/>
      <c r="C4488"/>
      <c r="D4488" s="10"/>
    </row>
    <row r="4489" spans="2:4" x14ac:dyDescent="0.2">
      <c r="B4489"/>
      <c r="C4489"/>
      <c r="D4489" s="10"/>
    </row>
    <row r="4490" spans="2:4" x14ac:dyDescent="0.2">
      <c r="B4490"/>
      <c r="C4490"/>
      <c r="D4490" s="10"/>
    </row>
    <row r="4491" spans="2:4" x14ac:dyDescent="0.2">
      <c r="B4491"/>
      <c r="C4491"/>
      <c r="D4491" s="10"/>
    </row>
    <row r="4492" spans="2:4" x14ac:dyDescent="0.2">
      <c r="B4492"/>
      <c r="C4492"/>
      <c r="D4492" s="10"/>
    </row>
    <row r="4493" spans="2:4" x14ac:dyDescent="0.2">
      <c r="B4493"/>
      <c r="C4493"/>
      <c r="D4493" s="10"/>
    </row>
    <row r="4494" spans="2:4" x14ac:dyDescent="0.2">
      <c r="B4494"/>
      <c r="C4494"/>
      <c r="D4494" s="10"/>
    </row>
    <row r="4495" spans="2:4" x14ac:dyDescent="0.2">
      <c r="B4495"/>
      <c r="C4495"/>
      <c r="D4495" s="10"/>
    </row>
    <row r="4496" spans="2:4" x14ac:dyDescent="0.2">
      <c r="B4496"/>
      <c r="C4496"/>
      <c r="D4496" s="10"/>
    </row>
    <row r="4497" spans="2:4" x14ac:dyDescent="0.2">
      <c r="B4497"/>
      <c r="C4497"/>
      <c r="D4497" s="10"/>
    </row>
    <row r="4498" spans="2:4" x14ac:dyDescent="0.2">
      <c r="B4498"/>
      <c r="C4498"/>
      <c r="D4498" s="10"/>
    </row>
    <row r="4499" spans="2:4" x14ac:dyDescent="0.2">
      <c r="B4499"/>
      <c r="C4499"/>
      <c r="D4499" s="10"/>
    </row>
    <row r="4500" spans="2:4" x14ac:dyDescent="0.2">
      <c r="B4500"/>
      <c r="C4500"/>
      <c r="D4500" s="10"/>
    </row>
    <row r="4501" spans="2:4" x14ac:dyDescent="0.2">
      <c r="B4501"/>
      <c r="C4501"/>
      <c r="D4501" s="10"/>
    </row>
    <row r="4502" spans="2:4" x14ac:dyDescent="0.2">
      <c r="B4502"/>
      <c r="C4502"/>
      <c r="D4502" s="10"/>
    </row>
    <row r="4503" spans="2:4" x14ac:dyDescent="0.2">
      <c r="B4503"/>
      <c r="C4503"/>
      <c r="D4503" s="10"/>
    </row>
    <row r="4504" spans="2:4" x14ac:dyDescent="0.2">
      <c r="B4504"/>
      <c r="C4504"/>
      <c r="D4504" s="10"/>
    </row>
    <row r="4505" spans="2:4" x14ac:dyDescent="0.2">
      <c r="B4505"/>
      <c r="C4505"/>
      <c r="D4505" s="10"/>
    </row>
    <row r="4506" spans="2:4" x14ac:dyDescent="0.2">
      <c r="B4506"/>
      <c r="C4506"/>
      <c r="D4506" s="10"/>
    </row>
    <row r="4507" spans="2:4" x14ac:dyDescent="0.2">
      <c r="B4507"/>
      <c r="C4507"/>
      <c r="D4507" s="10"/>
    </row>
    <row r="4508" spans="2:4" x14ac:dyDescent="0.2">
      <c r="B4508"/>
      <c r="C4508"/>
      <c r="D4508" s="10"/>
    </row>
    <row r="4509" spans="2:4" x14ac:dyDescent="0.2">
      <c r="B4509"/>
      <c r="C4509"/>
      <c r="D4509" s="10"/>
    </row>
    <row r="4510" spans="2:4" x14ac:dyDescent="0.2">
      <c r="B4510"/>
      <c r="C4510"/>
      <c r="D4510" s="10"/>
    </row>
    <row r="4511" spans="2:4" x14ac:dyDescent="0.2">
      <c r="B4511"/>
      <c r="C4511"/>
      <c r="D4511" s="10"/>
    </row>
    <row r="4512" spans="2:4" x14ac:dyDescent="0.2">
      <c r="B4512"/>
      <c r="C4512"/>
      <c r="D4512" s="10"/>
    </row>
    <row r="4513" spans="2:4" x14ac:dyDescent="0.2">
      <c r="B4513"/>
      <c r="C4513"/>
      <c r="D4513" s="10"/>
    </row>
    <row r="4514" spans="2:4" x14ac:dyDescent="0.2">
      <c r="B4514"/>
      <c r="C4514"/>
      <c r="D4514" s="10"/>
    </row>
    <row r="4515" spans="2:4" x14ac:dyDescent="0.2">
      <c r="B4515"/>
      <c r="C4515"/>
      <c r="D4515" s="10"/>
    </row>
    <row r="4516" spans="2:4" x14ac:dyDescent="0.2">
      <c r="B4516"/>
      <c r="C4516"/>
      <c r="D4516" s="10"/>
    </row>
    <row r="4517" spans="2:4" x14ac:dyDescent="0.2">
      <c r="B4517"/>
      <c r="C4517"/>
      <c r="D4517" s="10"/>
    </row>
    <row r="4518" spans="2:4" x14ac:dyDescent="0.2">
      <c r="B4518"/>
      <c r="C4518"/>
      <c r="D4518" s="10"/>
    </row>
    <row r="4519" spans="2:4" x14ac:dyDescent="0.2">
      <c r="B4519"/>
      <c r="C4519"/>
      <c r="D4519" s="10"/>
    </row>
    <row r="4520" spans="2:4" x14ac:dyDescent="0.2">
      <c r="B4520"/>
      <c r="C4520"/>
      <c r="D4520" s="10"/>
    </row>
    <row r="4521" spans="2:4" x14ac:dyDescent="0.2">
      <c r="B4521"/>
      <c r="C4521"/>
      <c r="D4521" s="10"/>
    </row>
    <row r="4522" spans="2:4" x14ac:dyDescent="0.2">
      <c r="B4522"/>
      <c r="C4522"/>
      <c r="D4522" s="10"/>
    </row>
    <row r="4523" spans="2:4" x14ac:dyDescent="0.2">
      <c r="B4523"/>
      <c r="C4523"/>
      <c r="D4523" s="10"/>
    </row>
    <row r="4524" spans="2:4" x14ac:dyDescent="0.2">
      <c r="B4524"/>
      <c r="C4524"/>
      <c r="D4524" s="10"/>
    </row>
    <row r="4525" spans="2:4" x14ac:dyDescent="0.2">
      <c r="B4525"/>
      <c r="C4525"/>
      <c r="D4525" s="10"/>
    </row>
    <row r="4526" spans="2:4" x14ac:dyDescent="0.2">
      <c r="B4526"/>
      <c r="C4526"/>
      <c r="D4526" s="10"/>
    </row>
    <row r="4527" spans="2:4" x14ac:dyDescent="0.2">
      <c r="B4527"/>
      <c r="C4527"/>
      <c r="D4527" s="10"/>
    </row>
    <row r="4528" spans="2:4" x14ac:dyDescent="0.2">
      <c r="B4528"/>
      <c r="C4528"/>
      <c r="D4528" s="10"/>
    </row>
    <row r="4529" spans="2:4" x14ac:dyDescent="0.2">
      <c r="B4529"/>
      <c r="C4529"/>
      <c r="D4529" s="10"/>
    </row>
    <row r="4530" spans="2:4" x14ac:dyDescent="0.2">
      <c r="B4530"/>
      <c r="C4530"/>
      <c r="D4530" s="10"/>
    </row>
    <row r="4531" spans="2:4" x14ac:dyDescent="0.2">
      <c r="B4531"/>
      <c r="C4531"/>
      <c r="D4531" s="10"/>
    </row>
    <row r="4532" spans="2:4" x14ac:dyDescent="0.2">
      <c r="B4532"/>
      <c r="C4532"/>
      <c r="D4532" s="10"/>
    </row>
    <row r="4533" spans="2:4" x14ac:dyDescent="0.2">
      <c r="B4533"/>
      <c r="C4533"/>
      <c r="D4533" s="10"/>
    </row>
    <row r="4534" spans="2:4" x14ac:dyDescent="0.2">
      <c r="B4534"/>
      <c r="C4534"/>
      <c r="D4534" s="10"/>
    </row>
    <row r="4535" spans="2:4" x14ac:dyDescent="0.2">
      <c r="B4535"/>
      <c r="C4535"/>
      <c r="D4535" s="10"/>
    </row>
    <row r="4536" spans="2:4" x14ac:dyDescent="0.2">
      <c r="B4536"/>
      <c r="C4536"/>
      <c r="D4536" s="10"/>
    </row>
    <row r="4537" spans="2:4" x14ac:dyDescent="0.2">
      <c r="B4537"/>
      <c r="C4537"/>
      <c r="D4537" s="10"/>
    </row>
    <row r="4538" spans="2:4" x14ac:dyDescent="0.2">
      <c r="B4538"/>
      <c r="C4538"/>
      <c r="D4538" s="10"/>
    </row>
    <row r="4539" spans="2:4" x14ac:dyDescent="0.2">
      <c r="B4539"/>
      <c r="C4539"/>
      <c r="D4539" s="10"/>
    </row>
    <row r="4540" spans="2:4" x14ac:dyDescent="0.2">
      <c r="B4540"/>
      <c r="C4540"/>
      <c r="D4540" s="10"/>
    </row>
    <row r="4541" spans="2:4" x14ac:dyDescent="0.2">
      <c r="B4541"/>
      <c r="C4541"/>
      <c r="D4541" s="10"/>
    </row>
    <row r="4542" spans="2:4" x14ac:dyDescent="0.2">
      <c r="B4542"/>
      <c r="C4542"/>
      <c r="D4542" s="10"/>
    </row>
    <row r="4543" spans="2:4" x14ac:dyDescent="0.2">
      <c r="B4543"/>
      <c r="C4543"/>
      <c r="D4543" s="10"/>
    </row>
    <row r="4544" spans="2:4" x14ac:dyDescent="0.2">
      <c r="B4544"/>
      <c r="C4544"/>
      <c r="D4544" s="10"/>
    </row>
    <row r="4545" spans="2:4" x14ac:dyDescent="0.2">
      <c r="B4545"/>
      <c r="C4545"/>
      <c r="D4545" s="10"/>
    </row>
    <row r="4546" spans="2:4" x14ac:dyDescent="0.2">
      <c r="B4546"/>
      <c r="C4546"/>
      <c r="D4546" s="10"/>
    </row>
    <row r="4547" spans="2:4" x14ac:dyDescent="0.2">
      <c r="B4547"/>
      <c r="C4547"/>
      <c r="D4547" s="10"/>
    </row>
    <row r="4548" spans="2:4" x14ac:dyDescent="0.2">
      <c r="B4548"/>
      <c r="C4548"/>
      <c r="D4548" s="10"/>
    </row>
    <row r="4549" spans="2:4" x14ac:dyDescent="0.2">
      <c r="B4549"/>
      <c r="C4549"/>
      <c r="D4549" s="10"/>
    </row>
    <row r="4550" spans="2:4" x14ac:dyDescent="0.2">
      <c r="B4550"/>
      <c r="C4550"/>
      <c r="D4550" s="10"/>
    </row>
    <row r="4551" spans="2:4" x14ac:dyDescent="0.2">
      <c r="B4551"/>
      <c r="C4551"/>
      <c r="D4551" s="10"/>
    </row>
    <row r="4552" spans="2:4" x14ac:dyDescent="0.2">
      <c r="B4552"/>
      <c r="C4552"/>
      <c r="D4552" s="10"/>
    </row>
    <row r="4553" spans="2:4" x14ac:dyDescent="0.2">
      <c r="B4553"/>
      <c r="C4553"/>
      <c r="D4553" s="10"/>
    </row>
    <row r="4554" spans="2:4" x14ac:dyDescent="0.2">
      <c r="B4554"/>
      <c r="C4554"/>
      <c r="D4554" s="10"/>
    </row>
    <row r="4555" spans="2:4" x14ac:dyDescent="0.2">
      <c r="B4555"/>
      <c r="C4555"/>
      <c r="D4555" s="10"/>
    </row>
    <row r="4556" spans="2:4" x14ac:dyDescent="0.2">
      <c r="B4556"/>
      <c r="C4556"/>
      <c r="D4556" s="10"/>
    </row>
    <row r="4557" spans="2:4" x14ac:dyDescent="0.2">
      <c r="B4557"/>
      <c r="C4557"/>
      <c r="D4557" s="10"/>
    </row>
    <row r="4558" spans="2:4" x14ac:dyDescent="0.2">
      <c r="B4558"/>
      <c r="C4558"/>
      <c r="D4558" s="10"/>
    </row>
    <row r="4559" spans="2:4" x14ac:dyDescent="0.2">
      <c r="B4559"/>
      <c r="C4559"/>
      <c r="D4559" s="10"/>
    </row>
    <row r="4560" spans="2:4" x14ac:dyDescent="0.2">
      <c r="B4560"/>
      <c r="C4560"/>
      <c r="D4560" s="10"/>
    </row>
    <row r="4561" spans="2:4" x14ac:dyDescent="0.2">
      <c r="B4561"/>
      <c r="C4561"/>
      <c r="D4561" s="10"/>
    </row>
    <row r="4562" spans="2:4" x14ac:dyDescent="0.2">
      <c r="B4562"/>
      <c r="C4562"/>
      <c r="D4562" s="10"/>
    </row>
    <row r="4563" spans="2:4" x14ac:dyDescent="0.2">
      <c r="B4563"/>
      <c r="C4563"/>
      <c r="D4563" s="10"/>
    </row>
    <row r="4564" spans="2:4" x14ac:dyDescent="0.2">
      <c r="B4564"/>
      <c r="C4564"/>
      <c r="D4564" s="10"/>
    </row>
    <row r="4565" spans="2:4" x14ac:dyDescent="0.2">
      <c r="B4565"/>
      <c r="C4565"/>
      <c r="D4565" s="10"/>
    </row>
    <row r="4566" spans="2:4" x14ac:dyDescent="0.2">
      <c r="B4566"/>
      <c r="C4566"/>
      <c r="D4566" s="10"/>
    </row>
    <row r="4567" spans="2:4" x14ac:dyDescent="0.2">
      <c r="B4567"/>
      <c r="C4567"/>
      <c r="D4567" s="10"/>
    </row>
    <row r="4568" spans="2:4" x14ac:dyDescent="0.2">
      <c r="B4568"/>
      <c r="C4568"/>
      <c r="D4568" s="10"/>
    </row>
    <row r="4569" spans="2:4" x14ac:dyDescent="0.2">
      <c r="B4569"/>
      <c r="C4569"/>
      <c r="D4569" s="10"/>
    </row>
    <row r="4570" spans="2:4" x14ac:dyDescent="0.2">
      <c r="B4570"/>
      <c r="C4570"/>
      <c r="D4570" s="10"/>
    </row>
    <row r="4571" spans="2:4" x14ac:dyDescent="0.2">
      <c r="B4571"/>
      <c r="C4571"/>
      <c r="D4571" s="10"/>
    </row>
    <row r="4572" spans="2:4" x14ac:dyDescent="0.2">
      <c r="B4572"/>
      <c r="C4572"/>
      <c r="D4572" s="10"/>
    </row>
    <row r="4573" spans="2:4" x14ac:dyDescent="0.2">
      <c r="B4573"/>
      <c r="C4573"/>
      <c r="D4573" s="10"/>
    </row>
    <row r="4574" spans="2:4" x14ac:dyDescent="0.2">
      <c r="B4574"/>
      <c r="C4574"/>
      <c r="D4574" s="10"/>
    </row>
    <row r="4575" spans="2:4" x14ac:dyDescent="0.2">
      <c r="B4575"/>
      <c r="C4575"/>
      <c r="D4575" s="10"/>
    </row>
    <row r="4576" spans="2:4" x14ac:dyDescent="0.2">
      <c r="B4576"/>
      <c r="C4576"/>
      <c r="D4576" s="10"/>
    </row>
    <row r="4577" spans="2:4" x14ac:dyDescent="0.2">
      <c r="B4577"/>
      <c r="C4577"/>
      <c r="D4577" s="10"/>
    </row>
    <row r="4578" spans="2:4" x14ac:dyDescent="0.2">
      <c r="B4578"/>
      <c r="C4578"/>
      <c r="D4578" s="10"/>
    </row>
    <row r="4579" spans="2:4" x14ac:dyDescent="0.2">
      <c r="B4579"/>
      <c r="C4579"/>
      <c r="D4579" s="10"/>
    </row>
    <row r="4580" spans="2:4" x14ac:dyDescent="0.2">
      <c r="B4580"/>
      <c r="C4580"/>
      <c r="D4580" s="10"/>
    </row>
    <row r="4581" spans="2:4" x14ac:dyDescent="0.2">
      <c r="B4581"/>
      <c r="C4581"/>
      <c r="D4581" s="10"/>
    </row>
    <row r="4582" spans="2:4" x14ac:dyDescent="0.2">
      <c r="B4582"/>
      <c r="C4582"/>
      <c r="D4582" s="10"/>
    </row>
    <row r="4583" spans="2:4" x14ac:dyDescent="0.2">
      <c r="B4583"/>
      <c r="C4583"/>
      <c r="D4583" s="10"/>
    </row>
    <row r="4584" spans="2:4" x14ac:dyDescent="0.2">
      <c r="B4584"/>
      <c r="C4584"/>
      <c r="D4584" s="10"/>
    </row>
    <row r="4585" spans="2:4" x14ac:dyDescent="0.2">
      <c r="B4585"/>
      <c r="C4585"/>
      <c r="D4585" s="10"/>
    </row>
    <row r="4586" spans="2:4" x14ac:dyDescent="0.2">
      <c r="B4586"/>
      <c r="C4586"/>
      <c r="D4586" s="10"/>
    </row>
    <row r="4587" spans="2:4" x14ac:dyDescent="0.2">
      <c r="B4587"/>
      <c r="C4587"/>
      <c r="D4587" s="10"/>
    </row>
    <row r="4588" spans="2:4" x14ac:dyDescent="0.2">
      <c r="B4588"/>
      <c r="C4588"/>
      <c r="D4588" s="10"/>
    </row>
    <row r="4589" spans="2:4" x14ac:dyDescent="0.2">
      <c r="B4589"/>
      <c r="C4589"/>
      <c r="D4589" s="10"/>
    </row>
    <row r="4590" spans="2:4" x14ac:dyDescent="0.2">
      <c r="B4590"/>
      <c r="C4590"/>
      <c r="D4590" s="10"/>
    </row>
    <row r="4591" spans="2:4" x14ac:dyDescent="0.2">
      <c r="B4591"/>
      <c r="C4591"/>
      <c r="D4591" s="10"/>
    </row>
    <row r="4592" spans="2:4" x14ac:dyDescent="0.2">
      <c r="B4592"/>
      <c r="C4592"/>
      <c r="D4592" s="10"/>
    </row>
    <row r="4593" spans="2:4" x14ac:dyDescent="0.2">
      <c r="B4593"/>
      <c r="C4593"/>
      <c r="D4593" s="10"/>
    </row>
    <row r="4594" spans="2:4" x14ac:dyDescent="0.2">
      <c r="B4594"/>
      <c r="C4594"/>
      <c r="D4594" s="10"/>
    </row>
    <row r="4595" spans="2:4" x14ac:dyDescent="0.2">
      <c r="B4595"/>
      <c r="C4595"/>
      <c r="D4595" s="10"/>
    </row>
    <row r="4596" spans="2:4" x14ac:dyDescent="0.2">
      <c r="B4596"/>
      <c r="C4596"/>
      <c r="D4596" s="10"/>
    </row>
    <row r="4597" spans="2:4" x14ac:dyDescent="0.2">
      <c r="B4597"/>
      <c r="C4597"/>
      <c r="D4597" s="10"/>
    </row>
    <row r="4598" spans="2:4" x14ac:dyDescent="0.2">
      <c r="B4598"/>
      <c r="C4598"/>
      <c r="D4598" s="10"/>
    </row>
    <row r="4599" spans="2:4" x14ac:dyDescent="0.2">
      <c r="B4599"/>
      <c r="C4599"/>
      <c r="D4599" s="10"/>
    </row>
    <row r="4600" spans="2:4" x14ac:dyDescent="0.2">
      <c r="B4600"/>
      <c r="C4600"/>
      <c r="D4600" s="10"/>
    </row>
    <row r="4601" spans="2:4" x14ac:dyDescent="0.2">
      <c r="B4601"/>
      <c r="C4601"/>
      <c r="D4601" s="10"/>
    </row>
    <row r="4602" spans="2:4" x14ac:dyDescent="0.2">
      <c r="B4602"/>
      <c r="C4602"/>
      <c r="D4602" s="10"/>
    </row>
    <row r="4603" spans="2:4" x14ac:dyDescent="0.2">
      <c r="B4603"/>
      <c r="C4603"/>
      <c r="D4603" s="10"/>
    </row>
    <row r="4604" spans="2:4" x14ac:dyDescent="0.2">
      <c r="B4604"/>
      <c r="C4604"/>
      <c r="D4604" s="10"/>
    </row>
    <row r="4605" spans="2:4" x14ac:dyDescent="0.2">
      <c r="B4605"/>
      <c r="C4605"/>
      <c r="D4605" s="10"/>
    </row>
    <row r="4606" spans="2:4" x14ac:dyDescent="0.2">
      <c r="B4606"/>
      <c r="C4606"/>
      <c r="D4606" s="10"/>
    </row>
    <row r="4607" spans="2:4" x14ac:dyDescent="0.2">
      <c r="B4607"/>
      <c r="C4607"/>
      <c r="D4607" s="10"/>
    </row>
    <row r="4608" spans="2:4" x14ac:dyDescent="0.2">
      <c r="B4608"/>
      <c r="C4608"/>
      <c r="D4608" s="10"/>
    </row>
    <row r="4609" spans="2:4" x14ac:dyDescent="0.2">
      <c r="B4609"/>
      <c r="C4609"/>
      <c r="D4609" s="10"/>
    </row>
    <row r="4610" spans="2:4" x14ac:dyDescent="0.2">
      <c r="B4610"/>
      <c r="C4610"/>
      <c r="D4610" s="10"/>
    </row>
    <row r="4611" spans="2:4" x14ac:dyDescent="0.2">
      <c r="B4611"/>
      <c r="C4611"/>
      <c r="D4611" s="10"/>
    </row>
    <row r="4612" spans="2:4" x14ac:dyDescent="0.2">
      <c r="B4612"/>
      <c r="C4612"/>
      <c r="D4612" s="10"/>
    </row>
    <row r="4613" spans="2:4" x14ac:dyDescent="0.2">
      <c r="B4613"/>
      <c r="C4613"/>
      <c r="D4613" s="10"/>
    </row>
    <row r="4614" spans="2:4" x14ac:dyDescent="0.2">
      <c r="B4614"/>
      <c r="C4614"/>
      <c r="D4614" s="10"/>
    </row>
    <row r="4615" spans="2:4" x14ac:dyDescent="0.2">
      <c r="B4615"/>
      <c r="C4615"/>
      <c r="D4615" s="10"/>
    </row>
    <row r="4616" spans="2:4" x14ac:dyDescent="0.2">
      <c r="B4616"/>
      <c r="C4616"/>
      <c r="D4616" s="10"/>
    </row>
    <row r="4617" spans="2:4" x14ac:dyDescent="0.2">
      <c r="B4617"/>
      <c r="C4617"/>
      <c r="D4617" s="10"/>
    </row>
    <row r="4618" spans="2:4" x14ac:dyDescent="0.2">
      <c r="B4618"/>
      <c r="C4618"/>
      <c r="D4618" s="10"/>
    </row>
    <row r="4619" spans="2:4" x14ac:dyDescent="0.2">
      <c r="B4619"/>
      <c r="C4619"/>
      <c r="D4619" s="10"/>
    </row>
    <row r="4620" spans="2:4" x14ac:dyDescent="0.2">
      <c r="B4620"/>
      <c r="C4620"/>
      <c r="D4620" s="10"/>
    </row>
    <row r="4621" spans="2:4" x14ac:dyDescent="0.2">
      <c r="B4621"/>
      <c r="C4621"/>
      <c r="D4621" s="10"/>
    </row>
    <row r="4622" spans="2:4" x14ac:dyDescent="0.2">
      <c r="B4622"/>
      <c r="C4622"/>
      <c r="D4622" s="10"/>
    </row>
    <row r="4623" spans="2:4" x14ac:dyDescent="0.2">
      <c r="B4623"/>
      <c r="C4623"/>
      <c r="D4623" s="10"/>
    </row>
    <row r="4624" spans="2:4" x14ac:dyDescent="0.2">
      <c r="B4624"/>
      <c r="C4624"/>
      <c r="D4624" s="10"/>
    </row>
    <row r="4625" spans="2:4" x14ac:dyDescent="0.2">
      <c r="B4625"/>
      <c r="C4625"/>
      <c r="D4625" s="10"/>
    </row>
    <row r="4626" spans="2:4" x14ac:dyDescent="0.2">
      <c r="B4626"/>
      <c r="C4626"/>
      <c r="D4626" s="10"/>
    </row>
    <row r="4627" spans="2:4" x14ac:dyDescent="0.2">
      <c r="B4627"/>
      <c r="C4627"/>
      <c r="D4627" s="10"/>
    </row>
    <row r="4628" spans="2:4" x14ac:dyDescent="0.2">
      <c r="B4628"/>
      <c r="C4628"/>
      <c r="D4628" s="10"/>
    </row>
    <row r="4629" spans="2:4" x14ac:dyDescent="0.2">
      <c r="B4629"/>
      <c r="C4629"/>
      <c r="D4629" s="10"/>
    </row>
    <row r="4630" spans="2:4" x14ac:dyDescent="0.2">
      <c r="B4630"/>
      <c r="C4630"/>
      <c r="D4630" s="10"/>
    </row>
    <row r="4631" spans="2:4" x14ac:dyDescent="0.2">
      <c r="B4631"/>
      <c r="C4631"/>
      <c r="D4631" s="10"/>
    </row>
    <row r="4632" spans="2:4" x14ac:dyDescent="0.2">
      <c r="B4632"/>
      <c r="C4632"/>
      <c r="D4632" s="10"/>
    </row>
    <row r="4633" spans="2:4" x14ac:dyDescent="0.2">
      <c r="B4633"/>
      <c r="C4633"/>
      <c r="D4633" s="10"/>
    </row>
    <row r="4634" spans="2:4" x14ac:dyDescent="0.2">
      <c r="B4634"/>
      <c r="C4634"/>
      <c r="D4634" s="10"/>
    </row>
    <row r="4635" spans="2:4" x14ac:dyDescent="0.2">
      <c r="B4635"/>
      <c r="C4635"/>
      <c r="D4635" s="10"/>
    </row>
    <row r="4636" spans="2:4" x14ac:dyDescent="0.2">
      <c r="B4636"/>
      <c r="C4636"/>
      <c r="D4636" s="10"/>
    </row>
    <row r="4637" spans="2:4" x14ac:dyDescent="0.2">
      <c r="B4637"/>
      <c r="C4637"/>
      <c r="D4637" s="10"/>
    </row>
    <row r="4638" spans="2:4" x14ac:dyDescent="0.2">
      <c r="B4638"/>
      <c r="C4638"/>
      <c r="D4638" s="10"/>
    </row>
    <row r="4639" spans="2:4" x14ac:dyDescent="0.2">
      <c r="B4639"/>
      <c r="C4639"/>
      <c r="D4639" s="10"/>
    </row>
    <row r="4640" spans="2:4" x14ac:dyDescent="0.2">
      <c r="B4640"/>
      <c r="C4640"/>
      <c r="D4640" s="10"/>
    </row>
    <row r="4641" spans="2:4" x14ac:dyDescent="0.2">
      <c r="B4641"/>
      <c r="C4641"/>
      <c r="D4641" s="10"/>
    </row>
    <row r="4642" spans="2:4" x14ac:dyDescent="0.2">
      <c r="B4642"/>
      <c r="C4642"/>
      <c r="D4642" s="10"/>
    </row>
    <row r="4643" spans="2:4" x14ac:dyDescent="0.2">
      <c r="B4643"/>
      <c r="C4643"/>
      <c r="D4643" s="10"/>
    </row>
    <row r="4644" spans="2:4" x14ac:dyDescent="0.2">
      <c r="B4644"/>
      <c r="C4644"/>
      <c r="D4644" s="10"/>
    </row>
    <row r="4645" spans="2:4" x14ac:dyDescent="0.2">
      <c r="B4645"/>
      <c r="C4645"/>
      <c r="D4645" s="10"/>
    </row>
    <row r="4646" spans="2:4" x14ac:dyDescent="0.2">
      <c r="B4646"/>
      <c r="C4646"/>
      <c r="D4646" s="10"/>
    </row>
    <row r="4647" spans="2:4" x14ac:dyDescent="0.2">
      <c r="B4647"/>
      <c r="C4647"/>
      <c r="D4647" s="10"/>
    </row>
    <row r="4648" spans="2:4" x14ac:dyDescent="0.2">
      <c r="B4648"/>
      <c r="C4648"/>
      <c r="D4648" s="10"/>
    </row>
    <row r="4649" spans="2:4" x14ac:dyDescent="0.2">
      <c r="B4649"/>
      <c r="C4649"/>
      <c r="D4649" s="10"/>
    </row>
    <row r="4650" spans="2:4" x14ac:dyDescent="0.2">
      <c r="B4650"/>
      <c r="C4650"/>
      <c r="D4650" s="10"/>
    </row>
    <row r="4651" spans="2:4" x14ac:dyDescent="0.2">
      <c r="B4651"/>
      <c r="C4651"/>
      <c r="D4651" s="10"/>
    </row>
    <row r="4652" spans="2:4" x14ac:dyDescent="0.2">
      <c r="B4652"/>
      <c r="C4652"/>
      <c r="D4652" s="10"/>
    </row>
    <row r="4653" spans="2:4" x14ac:dyDescent="0.2">
      <c r="B4653"/>
      <c r="C4653"/>
      <c r="D4653" s="10"/>
    </row>
    <row r="4654" spans="2:4" x14ac:dyDescent="0.2">
      <c r="B4654"/>
      <c r="C4654"/>
      <c r="D4654" s="10"/>
    </row>
    <row r="4655" spans="2:4" x14ac:dyDescent="0.2">
      <c r="B4655"/>
      <c r="C4655"/>
      <c r="D4655" s="10"/>
    </row>
    <row r="4656" spans="2:4" x14ac:dyDescent="0.2">
      <c r="B4656"/>
      <c r="C4656"/>
      <c r="D4656" s="10"/>
    </row>
    <row r="4657" spans="2:4" x14ac:dyDescent="0.2">
      <c r="B4657"/>
      <c r="C4657"/>
      <c r="D4657" s="10"/>
    </row>
    <row r="4658" spans="2:4" x14ac:dyDescent="0.2">
      <c r="B4658"/>
      <c r="C4658"/>
      <c r="D4658" s="10"/>
    </row>
    <row r="4659" spans="2:4" x14ac:dyDescent="0.2">
      <c r="B4659"/>
      <c r="C4659"/>
      <c r="D4659" s="10"/>
    </row>
    <row r="4660" spans="2:4" x14ac:dyDescent="0.2">
      <c r="B4660"/>
      <c r="C4660"/>
      <c r="D4660" s="10"/>
    </row>
    <row r="4661" spans="2:4" x14ac:dyDescent="0.2">
      <c r="B4661"/>
      <c r="C4661"/>
      <c r="D4661" s="10"/>
    </row>
    <row r="4662" spans="2:4" x14ac:dyDescent="0.2">
      <c r="B4662"/>
      <c r="C4662"/>
      <c r="D4662" s="10"/>
    </row>
    <row r="4663" spans="2:4" x14ac:dyDescent="0.2">
      <c r="B4663"/>
      <c r="C4663"/>
      <c r="D4663" s="10"/>
    </row>
    <row r="4664" spans="2:4" x14ac:dyDescent="0.2">
      <c r="B4664"/>
      <c r="C4664"/>
      <c r="D4664" s="10"/>
    </row>
    <row r="4665" spans="2:4" x14ac:dyDescent="0.2">
      <c r="B4665"/>
      <c r="C4665"/>
      <c r="D4665" s="10"/>
    </row>
    <row r="4666" spans="2:4" x14ac:dyDescent="0.2">
      <c r="B4666"/>
      <c r="C4666"/>
      <c r="D4666" s="10"/>
    </row>
    <row r="4667" spans="2:4" x14ac:dyDescent="0.2">
      <c r="B4667"/>
      <c r="C4667"/>
      <c r="D4667" s="10"/>
    </row>
    <row r="4668" spans="2:4" x14ac:dyDescent="0.2">
      <c r="B4668"/>
      <c r="C4668"/>
      <c r="D4668" s="10"/>
    </row>
    <row r="4669" spans="2:4" x14ac:dyDescent="0.2">
      <c r="B4669"/>
      <c r="C4669"/>
      <c r="D4669" s="10"/>
    </row>
    <row r="4670" spans="2:4" x14ac:dyDescent="0.2">
      <c r="B4670"/>
      <c r="C4670"/>
      <c r="D4670" s="10"/>
    </row>
    <row r="4671" spans="2:4" x14ac:dyDescent="0.2">
      <c r="B4671"/>
      <c r="C4671"/>
      <c r="D4671" s="10"/>
    </row>
    <row r="4672" spans="2:4" x14ac:dyDescent="0.2">
      <c r="B4672"/>
      <c r="C4672"/>
      <c r="D4672" s="10"/>
    </row>
    <row r="4673" spans="2:4" x14ac:dyDescent="0.2">
      <c r="B4673"/>
      <c r="C4673"/>
      <c r="D4673" s="10"/>
    </row>
    <row r="4674" spans="2:4" x14ac:dyDescent="0.2">
      <c r="B4674"/>
      <c r="C4674"/>
      <c r="D4674" s="10"/>
    </row>
    <row r="4675" spans="2:4" x14ac:dyDescent="0.2">
      <c r="B4675"/>
      <c r="C4675"/>
      <c r="D4675" s="10"/>
    </row>
    <row r="4676" spans="2:4" x14ac:dyDescent="0.2">
      <c r="B4676"/>
      <c r="C4676"/>
      <c r="D4676" s="10"/>
    </row>
    <row r="4677" spans="2:4" x14ac:dyDescent="0.2">
      <c r="B4677"/>
      <c r="C4677"/>
      <c r="D4677" s="10"/>
    </row>
    <row r="4678" spans="2:4" x14ac:dyDescent="0.2">
      <c r="B4678"/>
      <c r="C4678"/>
      <c r="D4678" s="10"/>
    </row>
    <row r="4679" spans="2:4" x14ac:dyDescent="0.2">
      <c r="B4679"/>
      <c r="C4679"/>
      <c r="D4679" s="10"/>
    </row>
    <row r="4680" spans="2:4" x14ac:dyDescent="0.2">
      <c r="B4680"/>
      <c r="C4680"/>
      <c r="D4680" s="10"/>
    </row>
    <row r="4681" spans="2:4" x14ac:dyDescent="0.2">
      <c r="B4681"/>
      <c r="C4681"/>
      <c r="D4681" s="10"/>
    </row>
    <row r="4682" spans="2:4" x14ac:dyDescent="0.2">
      <c r="B4682"/>
      <c r="C4682"/>
      <c r="D4682" s="10"/>
    </row>
    <row r="4683" spans="2:4" x14ac:dyDescent="0.2">
      <c r="B4683"/>
      <c r="C4683"/>
      <c r="D4683" s="10"/>
    </row>
    <row r="4684" spans="2:4" x14ac:dyDescent="0.2">
      <c r="B4684"/>
      <c r="C4684"/>
      <c r="D4684" s="10"/>
    </row>
    <row r="4685" spans="2:4" x14ac:dyDescent="0.2">
      <c r="B4685"/>
      <c r="C4685"/>
      <c r="D4685" s="10"/>
    </row>
    <row r="4686" spans="2:4" x14ac:dyDescent="0.2">
      <c r="B4686"/>
      <c r="C4686"/>
      <c r="D4686" s="10"/>
    </row>
    <row r="4687" spans="2:4" x14ac:dyDescent="0.2">
      <c r="B4687"/>
      <c r="C4687"/>
      <c r="D4687" s="10"/>
    </row>
    <row r="4688" spans="2:4" x14ac:dyDescent="0.2">
      <c r="B4688"/>
      <c r="C4688"/>
      <c r="D4688" s="10"/>
    </row>
    <row r="4689" spans="2:4" x14ac:dyDescent="0.2">
      <c r="B4689"/>
      <c r="C4689"/>
      <c r="D4689" s="10"/>
    </row>
    <row r="4690" spans="2:4" x14ac:dyDescent="0.2">
      <c r="B4690"/>
      <c r="C4690"/>
      <c r="D4690" s="10"/>
    </row>
    <row r="4691" spans="2:4" x14ac:dyDescent="0.2">
      <c r="B4691"/>
      <c r="C4691"/>
      <c r="D4691" s="10"/>
    </row>
    <row r="4692" spans="2:4" x14ac:dyDescent="0.2">
      <c r="B4692"/>
      <c r="C4692"/>
      <c r="D4692" s="10"/>
    </row>
    <row r="4693" spans="2:4" x14ac:dyDescent="0.2">
      <c r="B4693"/>
      <c r="C4693"/>
      <c r="D4693" s="10"/>
    </row>
    <row r="4694" spans="2:4" x14ac:dyDescent="0.2">
      <c r="B4694"/>
      <c r="C4694"/>
      <c r="D4694" s="10"/>
    </row>
    <row r="4695" spans="2:4" x14ac:dyDescent="0.2">
      <c r="B4695"/>
      <c r="C4695"/>
      <c r="D4695" s="10"/>
    </row>
    <row r="4696" spans="2:4" x14ac:dyDescent="0.2">
      <c r="B4696"/>
      <c r="C4696"/>
      <c r="D4696" s="10"/>
    </row>
    <row r="4697" spans="2:4" x14ac:dyDescent="0.2">
      <c r="B4697"/>
      <c r="C4697"/>
      <c r="D4697" s="10"/>
    </row>
    <row r="4698" spans="2:4" x14ac:dyDescent="0.2">
      <c r="B4698"/>
      <c r="C4698"/>
      <c r="D4698" s="10"/>
    </row>
    <row r="4699" spans="2:4" x14ac:dyDescent="0.2">
      <c r="B4699"/>
      <c r="C4699"/>
      <c r="D4699" s="10"/>
    </row>
    <row r="4700" spans="2:4" x14ac:dyDescent="0.2">
      <c r="B4700"/>
      <c r="C4700"/>
      <c r="D4700" s="10"/>
    </row>
    <row r="4701" spans="2:4" x14ac:dyDescent="0.2">
      <c r="B4701"/>
      <c r="C4701"/>
      <c r="D4701" s="10"/>
    </row>
    <row r="4702" spans="2:4" x14ac:dyDescent="0.2">
      <c r="B4702"/>
      <c r="C4702"/>
      <c r="D4702" s="10"/>
    </row>
    <row r="4703" spans="2:4" x14ac:dyDescent="0.2">
      <c r="B4703"/>
      <c r="C4703"/>
      <c r="D4703" s="10"/>
    </row>
    <row r="4704" spans="2:4" x14ac:dyDescent="0.2">
      <c r="B4704"/>
      <c r="C4704"/>
      <c r="D4704" s="10"/>
    </row>
    <row r="4705" spans="2:4" x14ac:dyDescent="0.2">
      <c r="B4705"/>
      <c r="C4705"/>
      <c r="D4705" s="10"/>
    </row>
    <row r="4706" spans="2:4" x14ac:dyDescent="0.2">
      <c r="B4706"/>
      <c r="C4706"/>
      <c r="D4706" s="10"/>
    </row>
    <row r="4707" spans="2:4" x14ac:dyDescent="0.2">
      <c r="B4707"/>
      <c r="C4707"/>
      <c r="D4707" s="10"/>
    </row>
    <row r="4708" spans="2:4" x14ac:dyDescent="0.2">
      <c r="B4708"/>
      <c r="C4708"/>
      <c r="D4708" s="10"/>
    </row>
    <row r="4709" spans="2:4" x14ac:dyDescent="0.2">
      <c r="B4709"/>
      <c r="C4709"/>
      <c r="D4709" s="10"/>
    </row>
    <row r="4710" spans="2:4" x14ac:dyDescent="0.2">
      <c r="B4710"/>
      <c r="C4710"/>
      <c r="D4710" s="10"/>
    </row>
    <row r="4711" spans="2:4" x14ac:dyDescent="0.2">
      <c r="B4711"/>
      <c r="C4711"/>
      <c r="D4711" s="10"/>
    </row>
    <row r="4712" spans="2:4" x14ac:dyDescent="0.2">
      <c r="B4712"/>
      <c r="C4712"/>
      <c r="D4712" s="10"/>
    </row>
    <row r="4713" spans="2:4" x14ac:dyDescent="0.2">
      <c r="B4713"/>
      <c r="C4713"/>
      <c r="D4713" s="10"/>
    </row>
    <row r="4714" spans="2:4" x14ac:dyDescent="0.2">
      <c r="B4714"/>
      <c r="C4714"/>
      <c r="D4714" s="10"/>
    </row>
    <row r="4715" spans="2:4" x14ac:dyDescent="0.2">
      <c r="B4715"/>
      <c r="C4715"/>
      <c r="D4715" s="10"/>
    </row>
    <row r="4716" spans="2:4" x14ac:dyDescent="0.2">
      <c r="B4716"/>
      <c r="C4716"/>
      <c r="D4716" s="10"/>
    </row>
    <row r="4717" spans="2:4" x14ac:dyDescent="0.2">
      <c r="B4717"/>
      <c r="C4717"/>
      <c r="D4717" s="10"/>
    </row>
    <row r="4718" spans="2:4" x14ac:dyDescent="0.2">
      <c r="B4718"/>
      <c r="C4718"/>
      <c r="D4718" s="10"/>
    </row>
    <row r="4719" spans="2:4" x14ac:dyDescent="0.2">
      <c r="B4719"/>
      <c r="C4719"/>
      <c r="D4719" s="10"/>
    </row>
    <row r="4720" spans="2:4" x14ac:dyDescent="0.2">
      <c r="B4720"/>
      <c r="C4720"/>
      <c r="D4720" s="10"/>
    </row>
    <row r="4721" spans="2:4" x14ac:dyDescent="0.2">
      <c r="B4721"/>
      <c r="C4721"/>
      <c r="D4721" s="10"/>
    </row>
    <row r="4722" spans="2:4" x14ac:dyDescent="0.2">
      <c r="B4722"/>
      <c r="C4722"/>
      <c r="D4722" s="10"/>
    </row>
    <row r="4723" spans="2:4" x14ac:dyDescent="0.2">
      <c r="B4723"/>
      <c r="C4723"/>
      <c r="D4723" s="10"/>
    </row>
    <row r="4724" spans="2:4" x14ac:dyDescent="0.2">
      <c r="B4724"/>
      <c r="C4724"/>
      <c r="D4724" s="10"/>
    </row>
    <row r="4725" spans="2:4" x14ac:dyDescent="0.2">
      <c r="B4725"/>
      <c r="C4725"/>
      <c r="D4725" s="10"/>
    </row>
    <row r="4726" spans="2:4" x14ac:dyDescent="0.2">
      <c r="B4726"/>
      <c r="C4726"/>
      <c r="D4726" s="10"/>
    </row>
    <row r="4727" spans="2:4" x14ac:dyDescent="0.2">
      <c r="B4727"/>
      <c r="C4727"/>
      <c r="D4727" s="10"/>
    </row>
    <row r="4728" spans="2:4" x14ac:dyDescent="0.2">
      <c r="B4728"/>
      <c r="C4728"/>
      <c r="D4728" s="10"/>
    </row>
    <row r="4729" spans="2:4" x14ac:dyDescent="0.2">
      <c r="B4729"/>
      <c r="C4729"/>
      <c r="D4729" s="10"/>
    </row>
    <row r="4730" spans="2:4" x14ac:dyDescent="0.2">
      <c r="B4730"/>
      <c r="C4730"/>
      <c r="D4730" s="10"/>
    </row>
    <row r="4731" spans="2:4" x14ac:dyDescent="0.2">
      <c r="B4731"/>
      <c r="C4731"/>
      <c r="D4731" s="10"/>
    </row>
    <row r="4732" spans="2:4" x14ac:dyDescent="0.2">
      <c r="B4732"/>
      <c r="C4732"/>
      <c r="D4732" s="10"/>
    </row>
    <row r="4733" spans="2:4" x14ac:dyDescent="0.2">
      <c r="B4733"/>
      <c r="C4733"/>
      <c r="D4733" s="10"/>
    </row>
    <row r="4734" spans="2:4" x14ac:dyDescent="0.2">
      <c r="B4734"/>
      <c r="C4734"/>
      <c r="D4734" s="10"/>
    </row>
    <row r="4735" spans="2:4" x14ac:dyDescent="0.2">
      <c r="B4735"/>
      <c r="C4735"/>
      <c r="D4735" s="10"/>
    </row>
    <row r="4736" spans="2:4" x14ac:dyDescent="0.2">
      <c r="B4736"/>
      <c r="C4736"/>
      <c r="D4736" s="10"/>
    </row>
    <row r="4737" spans="2:4" x14ac:dyDescent="0.2">
      <c r="B4737"/>
      <c r="C4737"/>
      <c r="D4737" s="10"/>
    </row>
    <row r="4738" spans="2:4" x14ac:dyDescent="0.2">
      <c r="B4738"/>
      <c r="C4738"/>
      <c r="D4738" s="10"/>
    </row>
    <row r="4739" spans="2:4" x14ac:dyDescent="0.2">
      <c r="B4739"/>
      <c r="C4739"/>
      <c r="D4739" s="10"/>
    </row>
    <row r="4740" spans="2:4" x14ac:dyDescent="0.2">
      <c r="B4740"/>
      <c r="C4740"/>
      <c r="D4740" s="10"/>
    </row>
    <row r="4741" spans="2:4" x14ac:dyDescent="0.2">
      <c r="B4741"/>
      <c r="C4741"/>
      <c r="D4741" s="10"/>
    </row>
    <row r="4742" spans="2:4" x14ac:dyDescent="0.2">
      <c r="B4742"/>
      <c r="C4742"/>
      <c r="D4742" s="10"/>
    </row>
    <row r="4743" spans="2:4" x14ac:dyDescent="0.2">
      <c r="B4743"/>
      <c r="C4743"/>
      <c r="D4743" s="10"/>
    </row>
    <row r="4744" spans="2:4" x14ac:dyDescent="0.2">
      <c r="B4744"/>
      <c r="C4744"/>
      <c r="D4744" s="10"/>
    </row>
    <row r="4745" spans="2:4" x14ac:dyDescent="0.2">
      <c r="B4745"/>
      <c r="C4745"/>
      <c r="D4745" s="10"/>
    </row>
    <row r="4746" spans="2:4" x14ac:dyDescent="0.2">
      <c r="B4746"/>
      <c r="C4746"/>
      <c r="D4746" s="10"/>
    </row>
    <row r="4747" spans="2:4" x14ac:dyDescent="0.2">
      <c r="B4747"/>
      <c r="C4747"/>
      <c r="D4747" s="10"/>
    </row>
    <row r="4748" spans="2:4" x14ac:dyDescent="0.2">
      <c r="B4748"/>
      <c r="C4748"/>
      <c r="D4748" s="10"/>
    </row>
    <row r="4749" spans="2:4" x14ac:dyDescent="0.2">
      <c r="B4749"/>
      <c r="C4749"/>
      <c r="D4749" s="10"/>
    </row>
    <row r="4750" spans="2:4" x14ac:dyDescent="0.2">
      <c r="B4750"/>
      <c r="C4750"/>
      <c r="D4750" s="10"/>
    </row>
    <row r="4751" spans="2:4" x14ac:dyDescent="0.2">
      <c r="B4751"/>
      <c r="C4751"/>
      <c r="D4751" s="10"/>
    </row>
    <row r="4752" spans="2:4" x14ac:dyDescent="0.2">
      <c r="B4752"/>
      <c r="C4752"/>
      <c r="D4752" s="10"/>
    </row>
    <row r="4753" spans="2:4" x14ac:dyDescent="0.2">
      <c r="B4753"/>
      <c r="C4753"/>
      <c r="D4753" s="10"/>
    </row>
    <row r="4754" spans="2:4" x14ac:dyDescent="0.2">
      <c r="B4754"/>
      <c r="C4754"/>
      <c r="D4754" s="10"/>
    </row>
    <row r="4755" spans="2:4" x14ac:dyDescent="0.2">
      <c r="B4755"/>
      <c r="C4755"/>
      <c r="D4755" s="10"/>
    </row>
    <row r="4756" spans="2:4" x14ac:dyDescent="0.2">
      <c r="B4756"/>
      <c r="C4756"/>
      <c r="D4756" s="10"/>
    </row>
    <row r="4757" spans="2:4" x14ac:dyDescent="0.2">
      <c r="B4757"/>
      <c r="C4757"/>
      <c r="D4757" s="10"/>
    </row>
    <row r="4758" spans="2:4" x14ac:dyDescent="0.2">
      <c r="B4758"/>
      <c r="C4758"/>
      <c r="D4758" s="10"/>
    </row>
    <row r="4759" spans="2:4" x14ac:dyDescent="0.2">
      <c r="B4759"/>
      <c r="C4759"/>
      <c r="D4759" s="10"/>
    </row>
    <row r="4760" spans="2:4" x14ac:dyDescent="0.2">
      <c r="B4760"/>
      <c r="C4760"/>
      <c r="D4760" s="10"/>
    </row>
    <row r="4761" spans="2:4" x14ac:dyDescent="0.2">
      <c r="B4761"/>
      <c r="C4761"/>
      <c r="D4761" s="10"/>
    </row>
    <row r="4762" spans="2:4" x14ac:dyDescent="0.2">
      <c r="B4762"/>
      <c r="C4762"/>
      <c r="D4762" s="10"/>
    </row>
    <row r="4763" spans="2:4" x14ac:dyDescent="0.2">
      <c r="B4763"/>
      <c r="C4763"/>
      <c r="D4763" s="10"/>
    </row>
    <row r="4764" spans="2:4" x14ac:dyDescent="0.2">
      <c r="B4764"/>
      <c r="C4764"/>
      <c r="D4764" s="10"/>
    </row>
    <row r="4765" spans="2:4" x14ac:dyDescent="0.2">
      <c r="B4765"/>
      <c r="C4765"/>
      <c r="D4765" s="10"/>
    </row>
    <row r="4766" spans="2:4" x14ac:dyDescent="0.2">
      <c r="B4766"/>
      <c r="C4766"/>
      <c r="D4766" s="10"/>
    </row>
    <row r="4767" spans="2:4" x14ac:dyDescent="0.2">
      <c r="B4767"/>
      <c r="C4767"/>
      <c r="D4767" s="10"/>
    </row>
    <row r="4768" spans="2:4" x14ac:dyDescent="0.2">
      <c r="B4768"/>
      <c r="C4768"/>
      <c r="D4768" s="10"/>
    </row>
    <row r="4769" spans="2:4" x14ac:dyDescent="0.2">
      <c r="B4769"/>
      <c r="C4769"/>
      <c r="D4769" s="10"/>
    </row>
    <row r="4770" spans="2:4" x14ac:dyDescent="0.2">
      <c r="B4770"/>
      <c r="C4770"/>
      <c r="D4770" s="10"/>
    </row>
    <row r="4771" spans="2:4" x14ac:dyDescent="0.2">
      <c r="B4771"/>
      <c r="C4771"/>
      <c r="D4771" s="10"/>
    </row>
    <row r="4772" spans="2:4" x14ac:dyDescent="0.2">
      <c r="B4772"/>
      <c r="C4772"/>
      <c r="D4772" s="10"/>
    </row>
    <row r="4773" spans="2:4" x14ac:dyDescent="0.2">
      <c r="B4773"/>
      <c r="C4773"/>
      <c r="D4773" s="10"/>
    </row>
    <row r="4774" spans="2:4" x14ac:dyDescent="0.2">
      <c r="B4774"/>
      <c r="C4774"/>
      <c r="D4774" s="10"/>
    </row>
    <row r="4775" spans="2:4" x14ac:dyDescent="0.2">
      <c r="B4775"/>
      <c r="C4775"/>
      <c r="D4775" s="10"/>
    </row>
    <row r="4776" spans="2:4" x14ac:dyDescent="0.2">
      <c r="B4776"/>
      <c r="C4776"/>
      <c r="D4776" s="10"/>
    </row>
    <row r="4777" spans="2:4" x14ac:dyDescent="0.2">
      <c r="B4777"/>
      <c r="C4777"/>
      <c r="D4777" s="10"/>
    </row>
    <row r="4778" spans="2:4" x14ac:dyDescent="0.2">
      <c r="B4778"/>
      <c r="C4778"/>
      <c r="D4778" s="10"/>
    </row>
    <row r="4779" spans="2:4" x14ac:dyDescent="0.2">
      <c r="B4779"/>
      <c r="C4779"/>
      <c r="D4779" s="10"/>
    </row>
    <row r="4780" spans="2:4" x14ac:dyDescent="0.2">
      <c r="B4780"/>
      <c r="C4780"/>
      <c r="D4780" s="10"/>
    </row>
    <row r="4781" spans="2:4" x14ac:dyDescent="0.2">
      <c r="B4781"/>
      <c r="C4781"/>
      <c r="D4781" s="10"/>
    </row>
    <row r="4782" spans="2:4" x14ac:dyDescent="0.2">
      <c r="B4782"/>
      <c r="C4782"/>
      <c r="D4782" s="10"/>
    </row>
    <row r="4783" spans="2:4" x14ac:dyDescent="0.2">
      <c r="B4783"/>
      <c r="C4783"/>
      <c r="D4783" s="10"/>
    </row>
    <row r="4784" spans="2:4" x14ac:dyDescent="0.2">
      <c r="B4784"/>
      <c r="C4784"/>
      <c r="D4784" s="10"/>
    </row>
    <row r="4785" spans="2:4" x14ac:dyDescent="0.2">
      <c r="B4785"/>
      <c r="C4785"/>
      <c r="D4785" s="10"/>
    </row>
    <row r="4786" spans="2:4" x14ac:dyDescent="0.2">
      <c r="B4786"/>
      <c r="C4786"/>
      <c r="D4786" s="10"/>
    </row>
    <row r="4787" spans="2:4" x14ac:dyDescent="0.2">
      <c r="B4787"/>
      <c r="C4787"/>
      <c r="D4787" s="10"/>
    </row>
    <row r="4788" spans="2:4" x14ac:dyDescent="0.2">
      <c r="B4788"/>
      <c r="C4788"/>
      <c r="D4788" s="10"/>
    </row>
    <row r="4789" spans="2:4" x14ac:dyDescent="0.2">
      <c r="B4789"/>
      <c r="C4789"/>
      <c r="D4789" s="10"/>
    </row>
    <row r="4790" spans="2:4" x14ac:dyDescent="0.2">
      <c r="B4790"/>
      <c r="C4790"/>
      <c r="D4790" s="10"/>
    </row>
    <row r="4791" spans="2:4" x14ac:dyDescent="0.2">
      <c r="B4791"/>
      <c r="C4791"/>
      <c r="D4791" s="10"/>
    </row>
    <row r="4792" spans="2:4" x14ac:dyDescent="0.2">
      <c r="B4792"/>
      <c r="C4792"/>
      <c r="D4792" s="10"/>
    </row>
    <row r="4793" spans="2:4" x14ac:dyDescent="0.2">
      <c r="B4793"/>
      <c r="C4793"/>
      <c r="D4793" s="10"/>
    </row>
    <row r="4794" spans="2:4" x14ac:dyDescent="0.2">
      <c r="B4794"/>
      <c r="C4794"/>
      <c r="D4794" s="10"/>
    </row>
    <row r="4795" spans="2:4" x14ac:dyDescent="0.2">
      <c r="B4795"/>
      <c r="C4795"/>
      <c r="D4795" s="10"/>
    </row>
    <row r="4796" spans="2:4" x14ac:dyDescent="0.2">
      <c r="B4796"/>
      <c r="C4796"/>
      <c r="D4796" s="10"/>
    </row>
    <row r="4797" spans="2:4" x14ac:dyDescent="0.2">
      <c r="B4797"/>
      <c r="C4797"/>
      <c r="D4797" s="10"/>
    </row>
    <row r="4798" spans="2:4" x14ac:dyDescent="0.2">
      <c r="B4798"/>
      <c r="C4798"/>
      <c r="D4798" s="10"/>
    </row>
    <row r="4799" spans="2:4" x14ac:dyDescent="0.2">
      <c r="B4799"/>
      <c r="C4799"/>
      <c r="D4799" s="10"/>
    </row>
    <row r="4800" spans="2:4" x14ac:dyDescent="0.2">
      <c r="B4800"/>
      <c r="C4800"/>
      <c r="D4800" s="10"/>
    </row>
    <row r="4801" spans="2:4" x14ac:dyDescent="0.2">
      <c r="B4801"/>
      <c r="C4801"/>
      <c r="D4801" s="10"/>
    </row>
    <row r="4802" spans="2:4" x14ac:dyDescent="0.2">
      <c r="B4802"/>
      <c r="C4802"/>
      <c r="D4802" s="10"/>
    </row>
    <row r="4803" spans="2:4" x14ac:dyDescent="0.2">
      <c r="B4803"/>
      <c r="C4803"/>
      <c r="D4803" s="10"/>
    </row>
    <row r="4804" spans="2:4" x14ac:dyDescent="0.2">
      <c r="B4804"/>
      <c r="C4804"/>
      <c r="D4804" s="10"/>
    </row>
    <row r="4805" spans="2:4" x14ac:dyDescent="0.2">
      <c r="B4805"/>
      <c r="C4805"/>
      <c r="D4805" s="10"/>
    </row>
    <row r="4806" spans="2:4" x14ac:dyDescent="0.2">
      <c r="B4806"/>
      <c r="C4806"/>
      <c r="D4806" s="10"/>
    </row>
    <row r="4807" spans="2:4" x14ac:dyDescent="0.2">
      <c r="B4807"/>
      <c r="C4807"/>
      <c r="D4807" s="10"/>
    </row>
    <row r="4808" spans="2:4" x14ac:dyDescent="0.2">
      <c r="B4808"/>
      <c r="C4808"/>
      <c r="D4808" s="10"/>
    </row>
    <row r="4809" spans="2:4" x14ac:dyDescent="0.2">
      <c r="B4809"/>
      <c r="C4809"/>
      <c r="D4809" s="10"/>
    </row>
    <row r="4810" spans="2:4" x14ac:dyDescent="0.2">
      <c r="B4810"/>
      <c r="C4810"/>
      <c r="D4810" s="10"/>
    </row>
    <row r="4811" spans="2:4" x14ac:dyDescent="0.2">
      <c r="B4811"/>
      <c r="C4811"/>
      <c r="D4811" s="10"/>
    </row>
    <row r="4812" spans="2:4" x14ac:dyDescent="0.2">
      <c r="B4812"/>
      <c r="C4812"/>
      <c r="D4812" s="10"/>
    </row>
    <row r="4813" spans="2:4" x14ac:dyDescent="0.2">
      <c r="B4813"/>
      <c r="C4813"/>
      <c r="D4813" s="10"/>
    </row>
    <row r="4814" spans="2:4" x14ac:dyDescent="0.2">
      <c r="B4814"/>
      <c r="C4814"/>
      <c r="D4814" s="10"/>
    </row>
    <row r="4815" spans="2:4" x14ac:dyDescent="0.2">
      <c r="B4815"/>
      <c r="C4815"/>
      <c r="D4815" s="10"/>
    </row>
    <row r="4816" spans="2:4" x14ac:dyDescent="0.2">
      <c r="B4816"/>
      <c r="C4816"/>
      <c r="D4816" s="10"/>
    </row>
    <row r="4817" spans="2:4" x14ac:dyDescent="0.2">
      <c r="B4817"/>
      <c r="C4817"/>
      <c r="D4817" s="10"/>
    </row>
    <row r="4818" spans="2:4" x14ac:dyDescent="0.2">
      <c r="B4818"/>
      <c r="C4818"/>
      <c r="D4818" s="10"/>
    </row>
    <row r="4819" spans="2:4" x14ac:dyDescent="0.2">
      <c r="B4819"/>
      <c r="C4819"/>
      <c r="D4819" s="10"/>
    </row>
    <row r="4820" spans="2:4" x14ac:dyDescent="0.2">
      <c r="B4820"/>
      <c r="C4820"/>
      <c r="D4820" s="10"/>
    </row>
    <row r="4821" spans="2:4" x14ac:dyDescent="0.2">
      <c r="B4821"/>
      <c r="C4821"/>
      <c r="D4821" s="10"/>
    </row>
    <row r="4822" spans="2:4" x14ac:dyDescent="0.2">
      <c r="B4822"/>
      <c r="C4822"/>
      <c r="D4822" s="10"/>
    </row>
    <row r="4823" spans="2:4" x14ac:dyDescent="0.2">
      <c r="B4823"/>
      <c r="C4823"/>
      <c r="D4823" s="10"/>
    </row>
    <row r="4824" spans="2:4" x14ac:dyDescent="0.2">
      <c r="B4824"/>
      <c r="C4824"/>
      <c r="D4824" s="10"/>
    </row>
    <row r="4825" spans="2:4" x14ac:dyDescent="0.2">
      <c r="B4825"/>
      <c r="C4825"/>
      <c r="D4825" s="10"/>
    </row>
    <row r="4826" spans="2:4" x14ac:dyDescent="0.2">
      <c r="B4826"/>
      <c r="C4826"/>
      <c r="D4826" s="10"/>
    </row>
    <row r="4827" spans="2:4" x14ac:dyDescent="0.2">
      <c r="B4827"/>
      <c r="C4827"/>
      <c r="D4827" s="10"/>
    </row>
    <row r="4828" spans="2:4" x14ac:dyDescent="0.2">
      <c r="B4828"/>
      <c r="C4828"/>
      <c r="D4828" s="10"/>
    </row>
    <row r="4829" spans="2:4" x14ac:dyDescent="0.2">
      <c r="B4829"/>
      <c r="C4829"/>
      <c r="D4829" s="10"/>
    </row>
    <row r="4830" spans="2:4" x14ac:dyDescent="0.2">
      <c r="B4830"/>
      <c r="C4830"/>
      <c r="D4830" s="10"/>
    </row>
    <row r="4831" spans="2:4" x14ac:dyDescent="0.2">
      <c r="B4831"/>
      <c r="C4831"/>
      <c r="D4831" s="10"/>
    </row>
    <row r="4832" spans="2:4" x14ac:dyDescent="0.2">
      <c r="B4832"/>
      <c r="C4832"/>
      <c r="D4832" s="10"/>
    </row>
    <row r="4833" spans="2:4" x14ac:dyDescent="0.2">
      <c r="B4833"/>
      <c r="C4833"/>
      <c r="D4833" s="10"/>
    </row>
    <row r="4834" spans="2:4" x14ac:dyDescent="0.2">
      <c r="B4834"/>
      <c r="C4834"/>
      <c r="D4834" s="10"/>
    </row>
    <row r="4835" spans="2:4" x14ac:dyDescent="0.2">
      <c r="B4835"/>
      <c r="C4835"/>
      <c r="D4835" s="10"/>
    </row>
    <row r="4836" spans="2:4" x14ac:dyDescent="0.2">
      <c r="B4836"/>
      <c r="C4836"/>
      <c r="D4836" s="10"/>
    </row>
    <row r="4837" spans="2:4" x14ac:dyDescent="0.2">
      <c r="B4837"/>
      <c r="C4837"/>
      <c r="D4837" s="10"/>
    </row>
    <row r="4838" spans="2:4" x14ac:dyDescent="0.2">
      <c r="B4838"/>
      <c r="C4838"/>
      <c r="D4838" s="10"/>
    </row>
    <row r="4839" spans="2:4" x14ac:dyDescent="0.2">
      <c r="B4839"/>
      <c r="C4839"/>
      <c r="D4839" s="10"/>
    </row>
    <row r="4840" spans="2:4" x14ac:dyDescent="0.2">
      <c r="B4840"/>
      <c r="C4840"/>
      <c r="D4840" s="10"/>
    </row>
    <row r="4841" spans="2:4" x14ac:dyDescent="0.2">
      <c r="B4841"/>
      <c r="C4841"/>
      <c r="D4841" s="10"/>
    </row>
    <row r="4842" spans="2:4" x14ac:dyDescent="0.2">
      <c r="B4842"/>
      <c r="C4842"/>
      <c r="D4842" s="10"/>
    </row>
    <row r="4843" spans="2:4" x14ac:dyDescent="0.2">
      <c r="B4843"/>
      <c r="C4843"/>
      <c r="D4843" s="10"/>
    </row>
    <row r="4844" spans="2:4" x14ac:dyDescent="0.2">
      <c r="B4844"/>
      <c r="C4844"/>
      <c r="D4844" s="10"/>
    </row>
    <row r="4845" spans="2:4" x14ac:dyDescent="0.2">
      <c r="B4845"/>
      <c r="C4845"/>
      <c r="D4845" s="10"/>
    </row>
    <row r="4846" spans="2:4" x14ac:dyDescent="0.2">
      <c r="B4846"/>
      <c r="C4846"/>
      <c r="D4846" s="10"/>
    </row>
    <row r="4847" spans="2:4" x14ac:dyDescent="0.2">
      <c r="B4847"/>
      <c r="C4847"/>
      <c r="D4847" s="10"/>
    </row>
    <row r="4848" spans="2:4" x14ac:dyDescent="0.2">
      <c r="B4848"/>
      <c r="C4848"/>
      <c r="D4848" s="10"/>
    </row>
    <row r="4849" spans="2:4" x14ac:dyDescent="0.2">
      <c r="B4849"/>
      <c r="C4849"/>
      <c r="D4849" s="10"/>
    </row>
    <row r="4850" spans="2:4" x14ac:dyDescent="0.2">
      <c r="B4850"/>
      <c r="C4850"/>
      <c r="D4850" s="10"/>
    </row>
    <row r="4851" spans="2:4" x14ac:dyDescent="0.2">
      <c r="B4851"/>
      <c r="C4851"/>
      <c r="D4851" s="10"/>
    </row>
    <row r="4852" spans="2:4" x14ac:dyDescent="0.2">
      <c r="B4852"/>
      <c r="C4852"/>
      <c r="D4852" s="10"/>
    </row>
    <row r="4853" spans="2:4" x14ac:dyDescent="0.2">
      <c r="B4853"/>
      <c r="C4853"/>
      <c r="D4853" s="10"/>
    </row>
    <row r="4854" spans="2:4" x14ac:dyDescent="0.2">
      <c r="B4854"/>
      <c r="C4854"/>
      <c r="D4854" s="10"/>
    </row>
    <row r="4855" spans="2:4" x14ac:dyDescent="0.2">
      <c r="B4855"/>
      <c r="C4855"/>
      <c r="D4855" s="10"/>
    </row>
    <row r="4856" spans="2:4" x14ac:dyDescent="0.2">
      <c r="B4856"/>
      <c r="C4856"/>
      <c r="D4856" s="10"/>
    </row>
    <row r="4857" spans="2:4" x14ac:dyDescent="0.2">
      <c r="B4857"/>
      <c r="C4857"/>
      <c r="D4857" s="10"/>
    </row>
    <row r="4858" spans="2:4" x14ac:dyDescent="0.2">
      <c r="B4858"/>
      <c r="C4858"/>
      <c r="D4858" s="10"/>
    </row>
    <row r="4859" spans="2:4" x14ac:dyDescent="0.2">
      <c r="B4859"/>
      <c r="C4859"/>
      <c r="D4859" s="10"/>
    </row>
    <row r="4860" spans="2:4" x14ac:dyDescent="0.2">
      <c r="B4860"/>
      <c r="C4860"/>
      <c r="D4860" s="10"/>
    </row>
    <row r="4861" spans="2:4" x14ac:dyDescent="0.2">
      <c r="B4861"/>
      <c r="C4861"/>
      <c r="D4861" s="10"/>
    </row>
    <row r="4862" spans="2:4" x14ac:dyDescent="0.2">
      <c r="B4862"/>
      <c r="C4862"/>
      <c r="D4862" s="10"/>
    </row>
    <row r="4863" spans="2:4" x14ac:dyDescent="0.2">
      <c r="B4863"/>
      <c r="C4863"/>
      <c r="D4863" s="10"/>
    </row>
    <row r="4864" spans="2:4" x14ac:dyDescent="0.2">
      <c r="B4864"/>
      <c r="C4864"/>
      <c r="D4864" s="10"/>
    </row>
    <row r="4865" spans="2:4" x14ac:dyDescent="0.2">
      <c r="B4865"/>
      <c r="C4865"/>
      <c r="D4865" s="10"/>
    </row>
    <row r="4866" spans="2:4" x14ac:dyDescent="0.2">
      <c r="B4866"/>
      <c r="C4866"/>
      <c r="D4866" s="10"/>
    </row>
    <row r="4867" spans="2:4" x14ac:dyDescent="0.2">
      <c r="B4867"/>
      <c r="C4867"/>
      <c r="D4867" s="10"/>
    </row>
    <row r="4868" spans="2:4" x14ac:dyDescent="0.2">
      <c r="B4868"/>
      <c r="C4868"/>
      <c r="D4868" s="10"/>
    </row>
    <row r="4869" spans="2:4" x14ac:dyDescent="0.2">
      <c r="B4869"/>
      <c r="C4869"/>
      <c r="D4869" s="10"/>
    </row>
    <row r="4870" spans="2:4" x14ac:dyDescent="0.2">
      <c r="B4870"/>
      <c r="C4870"/>
      <c r="D4870" s="10"/>
    </row>
    <row r="4871" spans="2:4" x14ac:dyDescent="0.2">
      <c r="B4871"/>
      <c r="C4871"/>
      <c r="D4871" s="10"/>
    </row>
    <row r="4872" spans="2:4" x14ac:dyDescent="0.2">
      <c r="B4872"/>
      <c r="C4872"/>
      <c r="D4872" s="10"/>
    </row>
    <row r="4873" spans="2:4" x14ac:dyDescent="0.2">
      <c r="B4873"/>
      <c r="C4873"/>
      <c r="D4873" s="10"/>
    </row>
    <row r="4874" spans="2:4" x14ac:dyDescent="0.2">
      <c r="B4874"/>
      <c r="C4874"/>
      <c r="D4874" s="10"/>
    </row>
    <row r="4875" spans="2:4" x14ac:dyDescent="0.2">
      <c r="B4875"/>
      <c r="C4875"/>
      <c r="D4875" s="10"/>
    </row>
    <row r="4876" spans="2:4" x14ac:dyDescent="0.2">
      <c r="B4876"/>
      <c r="C4876"/>
      <c r="D4876" s="10"/>
    </row>
    <row r="4877" spans="2:4" x14ac:dyDescent="0.2">
      <c r="B4877"/>
      <c r="C4877"/>
      <c r="D4877" s="10"/>
    </row>
    <row r="4878" spans="2:4" x14ac:dyDescent="0.2">
      <c r="B4878"/>
      <c r="C4878"/>
      <c r="D4878" s="10"/>
    </row>
    <row r="4879" spans="2:4" x14ac:dyDescent="0.2">
      <c r="B4879"/>
      <c r="C4879"/>
      <c r="D4879" s="10"/>
    </row>
    <row r="4880" spans="2:4" x14ac:dyDescent="0.2">
      <c r="B4880"/>
      <c r="C4880"/>
      <c r="D4880" s="10"/>
    </row>
    <row r="4881" spans="2:4" x14ac:dyDescent="0.2">
      <c r="B4881"/>
      <c r="C4881"/>
      <c r="D4881" s="10"/>
    </row>
    <row r="4882" spans="2:4" x14ac:dyDescent="0.2">
      <c r="B4882"/>
      <c r="C4882"/>
      <c r="D4882" s="10"/>
    </row>
    <row r="4883" spans="2:4" x14ac:dyDescent="0.2">
      <c r="B4883"/>
      <c r="C4883"/>
      <c r="D4883" s="10"/>
    </row>
    <row r="4884" spans="2:4" x14ac:dyDescent="0.2">
      <c r="B4884"/>
      <c r="C4884"/>
      <c r="D4884" s="10"/>
    </row>
    <row r="4885" spans="2:4" x14ac:dyDescent="0.2">
      <c r="B4885"/>
      <c r="C4885"/>
      <c r="D4885" s="10"/>
    </row>
    <row r="4886" spans="2:4" x14ac:dyDescent="0.2">
      <c r="B4886"/>
      <c r="C4886"/>
      <c r="D4886" s="10"/>
    </row>
    <row r="4887" spans="2:4" x14ac:dyDescent="0.2">
      <c r="B4887"/>
      <c r="C4887"/>
      <c r="D4887" s="10"/>
    </row>
    <row r="4888" spans="2:4" x14ac:dyDescent="0.2">
      <c r="B4888"/>
      <c r="C4888"/>
      <c r="D4888" s="10"/>
    </row>
    <row r="4889" spans="2:4" x14ac:dyDescent="0.2">
      <c r="B4889"/>
      <c r="C4889"/>
      <c r="D4889" s="10"/>
    </row>
    <row r="4890" spans="2:4" x14ac:dyDescent="0.2">
      <c r="B4890"/>
      <c r="C4890"/>
      <c r="D4890" s="10"/>
    </row>
    <row r="4891" spans="2:4" x14ac:dyDescent="0.2">
      <c r="B4891"/>
      <c r="C4891"/>
      <c r="D4891" s="10"/>
    </row>
    <row r="4892" spans="2:4" x14ac:dyDescent="0.2">
      <c r="B4892"/>
      <c r="C4892"/>
      <c r="D4892" s="10"/>
    </row>
    <row r="4893" spans="2:4" x14ac:dyDescent="0.2">
      <c r="B4893"/>
      <c r="C4893"/>
      <c r="D4893" s="10"/>
    </row>
    <row r="4894" spans="2:4" x14ac:dyDescent="0.2">
      <c r="B4894"/>
      <c r="C4894"/>
      <c r="D4894" s="10"/>
    </row>
    <row r="4895" spans="2:4" x14ac:dyDescent="0.2">
      <c r="B4895"/>
      <c r="C4895"/>
      <c r="D4895" s="10"/>
    </row>
    <row r="4896" spans="2:4" x14ac:dyDescent="0.2">
      <c r="B4896"/>
      <c r="C4896"/>
      <c r="D4896" s="10"/>
    </row>
    <row r="4897" spans="2:4" x14ac:dyDescent="0.2">
      <c r="B4897"/>
      <c r="C4897"/>
      <c r="D4897" s="10"/>
    </row>
    <row r="4898" spans="2:4" x14ac:dyDescent="0.2">
      <c r="B4898"/>
      <c r="C4898"/>
      <c r="D4898" s="10"/>
    </row>
    <row r="4899" spans="2:4" x14ac:dyDescent="0.2">
      <c r="B4899"/>
      <c r="C4899"/>
      <c r="D4899" s="10"/>
    </row>
    <row r="4900" spans="2:4" x14ac:dyDescent="0.2">
      <c r="B4900"/>
      <c r="C4900"/>
      <c r="D4900" s="10"/>
    </row>
    <row r="4901" spans="2:4" x14ac:dyDescent="0.2">
      <c r="B4901"/>
      <c r="C4901"/>
      <c r="D4901" s="10"/>
    </row>
    <row r="4902" spans="2:4" x14ac:dyDescent="0.2">
      <c r="B4902"/>
      <c r="C4902"/>
      <c r="D4902" s="10"/>
    </row>
    <row r="4903" spans="2:4" x14ac:dyDescent="0.2">
      <c r="B4903"/>
      <c r="C4903"/>
      <c r="D4903" s="10"/>
    </row>
    <row r="4904" spans="2:4" x14ac:dyDescent="0.2">
      <c r="B4904"/>
      <c r="C4904"/>
      <c r="D4904" s="10"/>
    </row>
    <row r="4905" spans="2:4" x14ac:dyDescent="0.2">
      <c r="B4905"/>
      <c r="C4905"/>
      <c r="D4905" s="10"/>
    </row>
    <row r="4906" spans="2:4" x14ac:dyDescent="0.2">
      <c r="B4906"/>
      <c r="C4906"/>
      <c r="D4906" s="10"/>
    </row>
    <row r="4907" spans="2:4" x14ac:dyDescent="0.2">
      <c r="B4907"/>
      <c r="C4907"/>
      <c r="D4907" s="10"/>
    </row>
    <row r="4908" spans="2:4" x14ac:dyDescent="0.2">
      <c r="B4908"/>
      <c r="C4908"/>
      <c r="D4908" s="10"/>
    </row>
    <row r="4909" spans="2:4" x14ac:dyDescent="0.2">
      <c r="B4909"/>
      <c r="C4909"/>
      <c r="D4909" s="10"/>
    </row>
    <row r="4910" spans="2:4" x14ac:dyDescent="0.2">
      <c r="B4910"/>
      <c r="C4910"/>
      <c r="D4910" s="10"/>
    </row>
    <row r="4911" spans="2:4" x14ac:dyDescent="0.2">
      <c r="B4911"/>
      <c r="C4911"/>
      <c r="D4911" s="10"/>
    </row>
    <row r="4912" spans="2:4" x14ac:dyDescent="0.2">
      <c r="B4912"/>
      <c r="C4912"/>
      <c r="D4912" s="10"/>
    </row>
    <row r="4913" spans="2:4" x14ac:dyDescent="0.2">
      <c r="B4913"/>
      <c r="C4913"/>
      <c r="D4913" s="10"/>
    </row>
    <row r="4914" spans="2:4" x14ac:dyDescent="0.2">
      <c r="B4914"/>
      <c r="C4914"/>
      <c r="D4914" s="10"/>
    </row>
    <row r="4915" spans="2:4" x14ac:dyDescent="0.2">
      <c r="B4915"/>
      <c r="C4915"/>
      <c r="D4915" s="10"/>
    </row>
    <row r="4916" spans="2:4" x14ac:dyDescent="0.2">
      <c r="B4916"/>
      <c r="C4916"/>
      <c r="D4916" s="10"/>
    </row>
    <row r="4917" spans="2:4" x14ac:dyDescent="0.2">
      <c r="B4917"/>
      <c r="C4917"/>
      <c r="D4917" s="10"/>
    </row>
    <row r="4918" spans="2:4" x14ac:dyDescent="0.2">
      <c r="B4918"/>
      <c r="C4918"/>
      <c r="D4918" s="10"/>
    </row>
    <row r="4919" spans="2:4" x14ac:dyDescent="0.2">
      <c r="B4919"/>
      <c r="C4919"/>
      <c r="D4919" s="10"/>
    </row>
    <row r="4920" spans="2:4" x14ac:dyDescent="0.2">
      <c r="B4920"/>
      <c r="C4920"/>
      <c r="D4920" s="10"/>
    </row>
    <row r="4921" spans="2:4" x14ac:dyDescent="0.2">
      <c r="B4921"/>
      <c r="C4921"/>
      <c r="D4921" s="10"/>
    </row>
    <row r="4922" spans="2:4" x14ac:dyDescent="0.2">
      <c r="B4922"/>
      <c r="C4922"/>
      <c r="D4922" s="10"/>
    </row>
    <row r="4923" spans="2:4" x14ac:dyDescent="0.2">
      <c r="B4923"/>
      <c r="C4923"/>
      <c r="D4923" s="10"/>
    </row>
    <row r="4924" spans="2:4" x14ac:dyDescent="0.2">
      <c r="B4924"/>
      <c r="C4924"/>
      <c r="D4924" s="10"/>
    </row>
    <row r="4925" spans="2:4" x14ac:dyDescent="0.2">
      <c r="B4925"/>
      <c r="C4925"/>
      <c r="D4925" s="10"/>
    </row>
    <row r="4926" spans="2:4" x14ac:dyDescent="0.2">
      <c r="B4926"/>
      <c r="C4926"/>
      <c r="D4926" s="10"/>
    </row>
    <row r="4927" spans="2:4" x14ac:dyDescent="0.2">
      <c r="B4927"/>
      <c r="C4927"/>
      <c r="D4927" s="10"/>
    </row>
    <row r="4928" spans="2:4" x14ac:dyDescent="0.2">
      <c r="B4928"/>
      <c r="C4928"/>
      <c r="D4928" s="10"/>
    </row>
    <row r="4929" spans="2:4" x14ac:dyDescent="0.2">
      <c r="B4929"/>
      <c r="C4929"/>
      <c r="D4929" s="10"/>
    </row>
    <row r="4930" spans="2:4" x14ac:dyDescent="0.2">
      <c r="B4930"/>
      <c r="C4930"/>
      <c r="D4930" s="10"/>
    </row>
    <row r="4931" spans="2:4" x14ac:dyDescent="0.2">
      <c r="B4931"/>
      <c r="C4931"/>
      <c r="D4931" s="10"/>
    </row>
    <row r="4932" spans="2:4" x14ac:dyDescent="0.2">
      <c r="B4932"/>
      <c r="C4932"/>
      <c r="D4932" s="10"/>
    </row>
    <row r="4933" spans="2:4" x14ac:dyDescent="0.2">
      <c r="B4933"/>
      <c r="C4933"/>
      <c r="D4933" s="10"/>
    </row>
    <row r="4934" spans="2:4" x14ac:dyDescent="0.2">
      <c r="B4934"/>
      <c r="C4934"/>
      <c r="D4934" s="10"/>
    </row>
    <row r="4935" spans="2:4" x14ac:dyDescent="0.2">
      <c r="B4935"/>
      <c r="C4935"/>
      <c r="D4935" s="10"/>
    </row>
    <row r="4936" spans="2:4" x14ac:dyDescent="0.2">
      <c r="B4936"/>
      <c r="C4936"/>
      <c r="D4936" s="10"/>
    </row>
    <row r="4937" spans="2:4" x14ac:dyDescent="0.2">
      <c r="B4937"/>
      <c r="C4937"/>
      <c r="D4937" s="10"/>
    </row>
    <row r="4938" spans="2:4" x14ac:dyDescent="0.2">
      <c r="B4938"/>
      <c r="C4938"/>
      <c r="D4938" s="10"/>
    </row>
    <row r="4939" spans="2:4" x14ac:dyDescent="0.2">
      <c r="B4939"/>
      <c r="C4939"/>
      <c r="D4939" s="10"/>
    </row>
    <row r="4940" spans="2:4" x14ac:dyDescent="0.2">
      <c r="B4940"/>
      <c r="C4940"/>
      <c r="D4940" s="10"/>
    </row>
    <row r="4941" spans="2:4" x14ac:dyDescent="0.2">
      <c r="B4941"/>
      <c r="C4941"/>
      <c r="D4941" s="10"/>
    </row>
    <row r="4942" spans="2:4" x14ac:dyDescent="0.2">
      <c r="B4942"/>
      <c r="C4942"/>
      <c r="D4942" s="10"/>
    </row>
    <row r="4943" spans="2:4" x14ac:dyDescent="0.2">
      <c r="B4943"/>
      <c r="C4943"/>
      <c r="D4943" s="10"/>
    </row>
    <row r="4944" spans="2:4" x14ac:dyDescent="0.2">
      <c r="B4944"/>
      <c r="C4944"/>
      <c r="D4944" s="10"/>
    </row>
    <row r="4945" spans="2:4" x14ac:dyDescent="0.2">
      <c r="B4945"/>
      <c r="C4945"/>
      <c r="D4945" s="10"/>
    </row>
    <row r="4946" spans="2:4" x14ac:dyDescent="0.2">
      <c r="B4946"/>
      <c r="C4946"/>
      <c r="D4946" s="10"/>
    </row>
    <row r="4947" spans="2:4" x14ac:dyDescent="0.2">
      <c r="B4947"/>
      <c r="C4947"/>
      <c r="D4947" s="10"/>
    </row>
    <row r="4948" spans="2:4" x14ac:dyDescent="0.2">
      <c r="B4948"/>
      <c r="C4948"/>
      <c r="D4948" s="10"/>
    </row>
    <row r="4949" spans="2:4" x14ac:dyDescent="0.2">
      <c r="B4949"/>
      <c r="C4949"/>
      <c r="D4949" s="10"/>
    </row>
    <row r="4950" spans="2:4" x14ac:dyDescent="0.2">
      <c r="B4950"/>
      <c r="C4950"/>
      <c r="D4950" s="10"/>
    </row>
    <row r="4951" spans="2:4" x14ac:dyDescent="0.2">
      <c r="B4951"/>
      <c r="C4951"/>
      <c r="D4951" s="10"/>
    </row>
    <row r="4952" spans="2:4" x14ac:dyDescent="0.2">
      <c r="B4952"/>
      <c r="C4952"/>
      <c r="D4952" s="10"/>
    </row>
    <row r="4953" spans="2:4" x14ac:dyDescent="0.2">
      <c r="B4953"/>
      <c r="C4953"/>
      <c r="D4953" s="10"/>
    </row>
    <row r="4954" spans="2:4" x14ac:dyDescent="0.2">
      <c r="B4954"/>
      <c r="C4954"/>
      <c r="D4954" s="10"/>
    </row>
    <row r="4955" spans="2:4" x14ac:dyDescent="0.2">
      <c r="B4955"/>
      <c r="C4955"/>
      <c r="D4955" s="10"/>
    </row>
    <row r="4956" spans="2:4" x14ac:dyDescent="0.2">
      <c r="B4956"/>
      <c r="C4956"/>
      <c r="D4956" s="10"/>
    </row>
    <row r="4957" spans="2:4" x14ac:dyDescent="0.2">
      <c r="B4957"/>
      <c r="C4957"/>
      <c r="D4957" s="10"/>
    </row>
    <row r="4958" spans="2:4" x14ac:dyDescent="0.2">
      <c r="B4958"/>
      <c r="C4958"/>
      <c r="D4958" s="10"/>
    </row>
    <row r="4959" spans="2:4" x14ac:dyDescent="0.2">
      <c r="B4959"/>
      <c r="C4959"/>
      <c r="D4959" s="10"/>
    </row>
    <row r="4960" spans="2:4" x14ac:dyDescent="0.2">
      <c r="B4960"/>
      <c r="C4960"/>
      <c r="D4960" s="10"/>
    </row>
    <row r="4961" spans="2:4" x14ac:dyDescent="0.2">
      <c r="B4961"/>
      <c r="C4961"/>
      <c r="D4961" s="10"/>
    </row>
    <row r="4962" spans="2:4" x14ac:dyDescent="0.2">
      <c r="B4962"/>
      <c r="C4962"/>
      <c r="D4962" s="10"/>
    </row>
    <row r="4963" spans="2:4" x14ac:dyDescent="0.2">
      <c r="B4963"/>
      <c r="C4963"/>
      <c r="D4963" s="10"/>
    </row>
    <row r="4964" spans="2:4" x14ac:dyDescent="0.2">
      <c r="B4964"/>
      <c r="C4964"/>
      <c r="D4964" s="10"/>
    </row>
    <row r="4965" spans="2:4" x14ac:dyDescent="0.2">
      <c r="B4965"/>
      <c r="C4965"/>
      <c r="D4965" s="10"/>
    </row>
    <row r="4966" spans="2:4" x14ac:dyDescent="0.2">
      <c r="B4966"/>
      <c r="C4966"/>
      <c r="D4966" s="10"/>
    </row>
    <row r="4967" spans="2:4" x14ac:dyDescent="0.2">
      <c r="B4967"/>
      <c r="C4967"/>
      <c r="D4967" s="10"/>
    </row>
    <row r="4968" spans="2:4" x14ac:dyDescent="0.2">
      <c r="B4968"/>
      <c r="C4968"/>
      <c r="D4968" s="10"/>
    </row>
    <row r="4969" spans="2:4" x14ac:dyDescent="0.2">
      <c r="B4969"/>
      <c r="C4969"/>
      <c r="D4969" s="10"/>
    </row>
    <row r="4970" spans="2:4" x14ac:dyDescent="0.2">
      <c r="B4970"/>
      <c r="C4970"/>
      <c r="D4970" s="10"/>
    </row>
    <row r="4971" spans="2:4" x14ac:dyDescent="0.2">
      <c r="B4971"/>
      <c r="C4971"/>
      <c r="D4971" s="10"/>
    </row>
    <row r="4972" spans="2:4" x14ac:dyDescent="0.2">
      <c r="B4972"/>
      <c r="C4972"/>
      <c r="D4972" s="10"/>
    </row>
    <row r="4973" spans="2:4" x14ac:dyDescent="0.2">
      <c r="B4973"/>
      <c r="C4973"/>
      <c r="D4973" s="10"/>
    </row>
    <row r="4974" spans="2:4" x14ac:dyDescent="0.2">
      <c r="B4974"/>
      <c r="C4974"/>
      <c r="D4974" s="10"/>
    </row>
    <row r="4975" spans="2:4" x14ac:dyDescent="0.2">
      <c r="B4975"/>
      <c r="C4975"/>
      <c r="D4975" s="10"/>
    </row>
    <row r="4976" spans="2:4" x14ac:dyDescent="0.2">
      <c r="B4976"/>
      <c r="C4976"/>
      <c r="D4976" s="10"/>
    </row>
    <row r="4977" spans="2:4" x14ac:dyDescent="0.2">
      <c r="B4977"/>
      <c r="C4977"/>
      <c r="D4977" s="10"/>
    </row>
    <row r="4978" spans="2:4" x14ac:dyDescent="0.2">
      <c r="B4978"/>
      <c r="C4978"/>
      <c r="D4978" s="10"/>
    </row>
    <row r="4979" spans="2:4" x14ac:dyDescent="0.2">
      <c r="B4979"/>
      <c r="C4979"/>
      <c r="D4979" s="10"/>
    </row>
    <row r="4980" spans="2:4" x14ac:dyDescent="0.2">
      <c r="B4980"/>
      <c r="C4980"/>
      <c r="D4980" s="10"/>
    </row>
    <row r="4981" spans="2:4" x14ac:dyDescent="0.2">
      <c r="B4981"/>
      <c r="C4981"/>
      <c r="D4981" s="10"/>
    </row>
    <row r="4982" spans="2:4" x14ac:dyDescent="0.2">
      <c r="B4982"/>
      <c r="C4982"/>
      <c r="D4982" s="10"/>
    </row>
    <row r="4983" spans="2:4" x14ac:dyDescent="0.2">
      <c r="B4983"/>
      <c r="C4983"/>
      <c r="D4983" s="10"/>
    </row>
    <row r="4984" spans="2:4" x14ac:dyDescent="0.2">
      <c r="B4984"/>
      <c r="C4984"/>
      <c r="D4984" s="10"/>
    </row>
    <row r="4985" spans="2:4" x14ac:dyDescent="0.2">
      <c r="B4985"/>
      <c r="C4985"/>
      <c r="D4985" s="10"/>
    </row>
    <row r="4986" spans="2:4" x14ac:dyDescent="0.2">
      <c r="B4986"/>
      <c r="C4986"/>
      <c r="D4986" s="10"/>
    </row>
    <row r="4987" spans="2:4" x14ac:dyDescent="0.2">
      <c r="B4987"/>
      <c r="C4987"/>
      <c r="D4987" s="10"/>
    </row>
    <row r="4988" spans="2:4" x14ac:dyDescent="0.2">
      <c r="B4988"/>
      <c r="C4988"/>
      <c r="D4988" s="10"/>
    </row>
    <row r="4989" spans="2:4" x14ac:dyDescent="0.2">
      <c r="B4989"/>
      <c r="C4989"/>
      <c r="D4989" s="10"/>
    </row>
    <row r="4990" spans="2:4" x14ac:dyDescent="0.2">
      <c r="B4990"/>
      <c r="C4990"/>
      <c r="D4990" s="10"/>
    </row>
    <row r="4991" spans="2:4" x14ac:dyDescent="0.2">
      <c r="B4991"/>
      <c r="C4991"/>
      <c r="D4991" s="10"/>
    </row>
    <row r="4992" spans="2:4" x14ac:dyDescent="0.2">
      <c r="B4992"/>
      <c r="C4992"/>
      <c r="D4992" s="10"/>
    </row>
    <row r="4993" spans="2:4" x14ac:dyDescent="0.2">
      <c r="B4993"/>
      <c r="C4993"/>
      <c r="D4993" s="10"/>
    </row>
    <row r="4994" spans="2:4" x14ac:dyDescent="0.2">
      <c r="B4994"/>
      <c r="C4994"/>
      <c r="D4994" s="10"/>
    </row>
    <row r="4995" spans="2:4" x14ac:dyDescent="0.2">
      <c r="B4995"/>
      <c r="C4995"/>
      <c r="D4995" s="10"/>
    </row>
    <row r="4996" spans="2:4" x14ac:dyDescent="0.2">
      <c r="B4996"/>
      <c r="C4996"/>
      <c r="D4996" s="10"/>
    </row>
    <row r="4997" spans="2:4" x14ac:dyDescent="0.2">
      <c r="B4997"/>
      <c r="C4997"/>
      <c r="D4997" s="10"/>
    </row>
  </sheetData>
  <sheetProtection algorithmName="SHA-512" hashValue="sz/WiTfryahvxwUGNPogBttGM5liBlNwahY0HKueemXbm8W2Mkx5sjR+BsLeS+38xUXe3PH68T+i6FQyCTxVBg==" saltValue="gm2rbTqDWc20h7HbY/jqQw==" spinCount="100000" sheet="1" objects="1" scenarios="1"/>
  <mergeCells count="3">
    <mergeCell ref="A1:G1"/>
    <mergeCell ref="C2:G2"/>
    <mergeCell ref="C3:G3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36"/>
  <sheetViews>
    <sheetView zoomScaleNormal="10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79" customWidth="1"/>
    <col min="3" max="3" width="38.28515625" style="7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4" max="14" width="26.28515625" customWidth="1"/>
    <col min="15" max="15" width="32.28515625" customWidth="1"/>
    <col min="16" max="16" width="18.28515625" customWidth="1"/>
  </cols>
  <sheetData>
    <row r="1" spans="1:17" ht="15.75" customHeight="1" x14ac:dyDescent="0.25">
      <c r="A1" s="401" t="s">
        <v>618</v>
      </c>
      <c r="B1" s="401"/>
      <c r="C1" s="401"/>
      <c r="D1" s="401"/>
      <c r="E1" s="401"/>
      <c r="F1" s="401"/>
      <c r="G1" s="401"/>
    </row>
    <row r="2" spans="1:17" ht="24.95" customHeight="1" x14ac:dyDescent="0.2">
      <c r="A2" s="306"/>
      <c r="B2" s="294" t="s">
        <v>542</v>
      </c>
      <c r="C2" s="398" t="s">
        <v>39</v>
      </c>
      <c r="D2" s="398"/>
      <c r="E2" s="398"/>
      <c r="F2" s="398"/>
      <c r="G2" s="402"/>
    </row>
    <row r="3" spans="1:17" ht="24.95" customHeight="1" x14ac:dyDescent="0.2">
      <c r="A3" s="306"/>
      <c r="B3" s="294" t="s">
        <v>284</v>
      </c>
      <c r="C3" s="398" t="s">
        <v>36</v>
      </c>
      <c r="D3" s="398"/>
      <c r="E3" s="398"/>
      <c r="F3" s="398"/>
      <c r="G3" s="402"/>
    </row>
    <row r="4" spans="1:17" hidden="1" x14ac:dyDescent="0.2">
      <c r="A4" s="306" t="s">
        <v>7</v>
      </c>
      <c r="B4" s="294"/>
      <c r="C4" s="398"/>
      <c r="D4" s="398"/>
      <c r="E4" s="398"/>
      <c r="F4" s="398"/>
      <c r="G4" s="402"/>
    </row>
    <row r="5" spans="1:17" hidden="1" x14ac:dyDescent="0.2">
      <c r="A5" s="307" t="s">
        <v>83</v>
      </c>
      <c r="B5" s="128"/>
      <c r="C5" s="128"/>
      <c r="D5" s="129"/>
      <c r="E5" s="129"/>
      <c r="F5" s="129"/>
      <c r="G5" s="308"/>
    </row>
    <row r="7" spans="1:17" ht="38.25" x14ac:dyDescent="0.2">
      <c r="A7" s="309" t="s">
        <v>84</v>
      </c>
      <c r="B7" s="310" t="s">
        <v>85</v>
      </c>
      <c r="C7" s="310" t="s">
        <v>86</v>
      </c>
      <c r="D7" s="309" t="s">
        <v>87</v>
      </c>
      <c r="E7" s="309" t="s">
        <v>88</v>
      </c>
      <c r="F7" s="311" t="s">
        <v>89</v>
      </c>
      <c r="G7" s="309" t="s">
        <v>27</v>
      </c>
      <c r="H7" s="145" t="s">
        <v>90</v>
      </c>
      <c r="I7" s="145" t="s">
        <v>91</v>
      </c>
      <c r="J7" s="169" t="s">
        <v>92</v>
      </c>
      <c r="K7" s="145" t="s">
        <v>93</v>
      </c>
      <c r="L7" s="145" t="s">
        <v>94</v>
      </c>
    </row>
    <row r="8" spans="1:17" x14ac:dyDescent="0.2">
      <c r="A8" s="146" t="s">
        <v>95</v>
      </c>
      <c r="B8" s="147" t="s">
        <v>45</v>
      </c>
      <c r="C8" s="148" t="s">
        <v>46</v>
      </c>
      <c r="D8" s="133"/>
      <c r="E8" s="149"/>
      <c r="F8" s="150"/>
      <c r="G8" s="150">
        <f>SUM(G9:G22)</f>
        <v>0</v>
      </c>
      <c r="H8" s="133"/>
      <c r="I8" s="133">
        <f>SUM(I9:I22)</f>
        <v>0.83469999999999989</v>
      </c>
      <c r="J8" s="146"/>
      <c r="K8" s="133">
        <f>SUM(K9:K22)</f>
        <v>0</v>
      </c>
      <c r="L8" s="133"/>
    </row>
    <row r="9" spans="1:17" outlineLevel="1" x14ac:dyDescent="0.2">
      <c r="A9" s="131">
        <v>1</v>
      </c>
      <c r="B9" s="131" t="s">
        <v>96</v>
      </c>
      <c r="C9" s="155" t="s">
        <v>600</v>
      </c>
      <c r="D9" s="134" t="s">
        <v>97</v>
      </c>
      <c r="E9" s="139">
        <v>7.3</v>
      </c>
      <c r="F9" s="142"/>
      <c r="G9" s="143">
        <f>ROUND(E9*F9,2)</f>
        <v>0</v>
      </c>
      <c r="H9" s="134">
        <v>1.389E-2</v>
      </c>
      <c r="I9" s="134">
        <f>ROUND(E9*H9,5)</f>
        <v>0.1014</v>
      </c>
      <c r="J9" s="135">
        <v>0</v>
      </c>
      <c r="K9" s="134">
        <f>ROUND(E9*J9,5)</f>
        <v>0</v>
      </c>
      <c r="L9" s="134" t="s">
        <v>451</v>
      </c>
      <c r="M9" s="130"/>
      <c r="N9" s="130"/>
      <c r="O9" s="130"/>
      <c r="P9" s="130"/>
      <c r="Q9" s="130"/>
    </row>
    <row r="10" spans="1:17" outlineLevel="1" x14ac:dyDescent="0.2">
      <c r="A10" s="131"/>
      <c r="B10" s="131"/>
      <c r="C10" s="160" t="s">
        <v>270</v>
      </c>
      <c r="D10" s="161"/>
      <c r="E10" s="162"/>
      <c r="F10" s="163"/>
      <c r="G10" s="163"/>
      <c r="H10" s="134"/>
      <c r="I10" s="134"/>
      <c r="J10" s="135"/>
      <c r="K10" s="134"/>
      <c r="L10" s="134"/>
      <c r="M10" s="130"/>
      <c r="N10" s="130"/>
      <c r="O10" s="130"/>
      <c r="P10" s="130"/>
      <c r="Q10" s="130"/>
    </row>
    <row r="11" spans="1:17" ht="90.6" customHeight="1" outlineLevel="1" x14ac:dyDescent="0.2">
      <c r="A11" s="131"/>
      <c r="B11" s="131"/>
      <c r="C11" s="160" t="s">
        <v>592</v>
      </c>
      <c r="D11" s="161"/>
      <c r="E11" s="162"/>
      <c r="F11" s="163"/>
      <c r="G11" s="163"/>
      <c r="H11" s="134"/>
      <c r="I11" s="134"/>
      <c r="J11" s="135"/>
      <c r="K11" s="134"/>
      <c r="L11" s="134"/>
      <c r="M11" s="130"/>
      <c r="N11" s="130"/>
      <c r="O11" s="130"/>
      <c r="P11" s="130"/>
      <c r="Q11" s="130"/>
    </row>
    <row r="12" spans="1:17" ht="46.15" customHeight="1" outlineLevel="1" x14ac:dyDescent="0.2">
      <c r="A12" s="131"/>
      <c r="B12" s="131"/>
      <c r="C12" s="160" t="s">
        <v>98</v>
      </c>
      <c r="D12" s="161"/>
      <c r="E12" s="162"/>
      <c r="F12" s="163"/>
      <c r="G12" s="163"/>
      <c r="H12" s="134"/>
      <c r="I12" s="134"/>
      <c r="J12" s="135"/>
      <c r="K12" s="134"/>
      <c r="L12" s="134"/>
      <c r="M12" s="130"/>
      <c r="N12" s="130"/>
      <c r="O12" s="130"/>
      <c r="P12" s="130"/>
      <c r="Q12" s="130"/>
    </row>
    <row r="13" spans="1:17" outlineLevel="1" x14ac:dyDescent="0.2">
      <c r="A13" s="131"/>
      <c r="B13" s="131"/>
      <c r="C13" s="156" t="s">
        <v>99</v>
      </c>
      <c r="D13" s="136"/>
      <c r="E13" s="140">
        <v>7.3</v>
      </c>
      <c r="F13" s="143"/>
      <c r="G13" s="143"/>
      <c r="H13" s="134"/>
      <c r="I13" s="134"/>
      <c r="J13" s="135"/>
      <c r="K13" s="134"/>
      <c r="L13" s="134"/>
      <c r="M13" s="130"/>
      <c r="N13" s="130"/>
      <c r="O13" s="130"/>
      <c r="P13" s="130"/>
      <c r="Q13" s="130"/>
    </row>
    <row r="14" spans="1:17" outlineLevel="1" x14ac:dyDescent="0.2">
      <c r="A14" s="131">
        <v>2</v>
      </c>
      <c r="B14" s="131" t="s">
        <v>100</v>
      </c>
      <c r="C14" s="155" t="s">
        <v>554</v>
      </c>
      <c r="D14" s="134" t="s">
        <v>101</v>
      </c>
      <c r="E14" s="139">
        <v>2</v>
      </c>
      <c r="F14" s="142"/>
      <c r="G14" s="143">
        <f>ROUND(E14*F14,2)</f>
        <v>0</v>
      </c>
      <c r="H14" s="134">
        <v>2.4000000000000001E-4</v>
      </c>
      <c r="I14" s="134">
        <f>ROUND(E14*H14,5)</f>
        <v>4.8000000000000001E-4</v>
      </c>
      <c r="J14" s="135">
        <v>0</v>
      </c>
      <c r="K14" s="134">
        <f>ROUND(E14*J14,5)</f>
        <v>0</v>
      </c>
      <c r="L14" s="134" t="s">
        <v>469</v>
      </c>
      <c r="M14" s="130"/>
      <c r="N14" s="130"/>
      <c r="O14" s="130"/>
      <c r="P14" s="130"/>
      <c r="Q14" s="130"/>
    </row>
    <row r="15" spans="1:17" ht="22.5" outlineLevel="1" x14ac:dyDescent="0.2">
      <c r="A15" s="131">
        <v>3</v>
      </c>
      <c r="B15" s="131" t="s">
        <v>102</v>
      </c>
      <c r="C15" s="155" t="s">
        <v>586</v>
      </c>
      <c r="D15" s="134" t="s">
        <v>101</v>
      </c>
      <c r="E15" s="139">
        <v>2</v>
      </c>
      <c r="F15" s="142"/>
      <c r="G15" s="143">
        <f>ROUND(E15*F15,2)</f>
        <v>0</v>
      </c>
      <c r="H15" s="134">
        <v>1E-3</v>
      </c>
      <c r="I15" s="134">
        <f>ROUND(E15*H15,5)</f>
        <v>2E-3</v>
      </c>
      <c r="J15" s="135">
        <v>0</v>
      </c>
      <c r="K15" s="134">
        <f>ROUND(E15*J15,5)</f>
        <v>0</v>
      </c>
      <c r="L15" s="134" t="s">
        <v>451</v>
      </c>
      <c r="M15" s="130"/>
    </row>
    <row r="16" spans="1:17" outlineLevel="1" x14ac:dyDescent="0.2">
      <c r="A16" s="131">
        <v>4</v>
      </c>
      <c r="B16" s="131" t="s">
        <v>103</v>
      </c>
      <c r="C16" s="155" t="s">
        <v>104</v>
      </c>
      <c r="D16" s="134" t="s">
        <v>97</v>
      </c>
      <c r="E16" s="139">
        <v>43.8</v>
      </c>
      <c r="F16" s="142"/>
      <c r="G16" s="143">
        <f>ROUND(E16*F16,2)</f>
        <v>0</v>
      </c>
      <c r="H16" s="134">
        <v>1.3729999999999999E-2</v>
      </c>
      <c r="I16" s="134">
        <f>ROUND(E16*H16,5)</f>
        <v>0.60136999999999996</v>
      </c>
      <c r="J16" s="135">
        <v>0</v>
      </c>
      <c r="K16" s="134">
        <f>ROUND(E16*J16,5)</f>
        <v>0</v>
      </c>
      <c r="L16" s="134" t="s">
        <v>451</v>
      </c>
      <c r="M16" s="130"/>
    </row>
    <row r="17" spans="1:17" ht="12.75" customHeight="1" outlineLevel="1" x14ac:dyDescent="0.2">
      <c r="A17" s="131"/>
      <c r="B17" s="131"/>
      <c r="C17" s="160" t="s">
        <v>105</v>
      </c>
      <c r="D17" s="160"/>
      <c r="E17" s="160"/>
      <c r="F17" s="160"/>
      <c r="G17" s="160"/>
      <c r="H17" s="134"/>
      <c r="I17" s="134"/>
      <c r="J17" s="135"/>
      <c r="K17" s="134"/>
      <c r="L17" s="134"/>
      <c r="M17" s="130"/>
    </row>
    <row r="18" spans="1:17" ht="22.5" customHeight="1" outlineLevel="1" x14ac:dyDescent="0.2">
      <c r="A18" s="131"/>
      <c r="B18" s="131"/>
      <c r="C18" s="160" t="s">
        <v>106</v>
      </c>
      <c r="D18" s="160"/>
      <c r="E18" s="160"/>
      <c r="F18" s="160"/>
      <c r="G18" s="160"/>
      <c r="H18" s="134"/>
      <c r="I18" s="134"/>
      <c r="J18" s="135"/>
      <c r="K18" s="134"/>
      <c r="L18" s="134"/>
      <c r="M18" s="130"/>
    </row>
    <row r="19" spans="1:17" ht="22.5" outlineLevel="1" x14ac:dyDescent="0.2">
      <c r="A19" s="131">
        <v>5</v>
      </c>
      <c r="B19" s="131" t="s">
        <v>461</v>
      </c>
      <c r="C19" s="155" t="s">
        <v>465</v>
      </c>
      <c r="D19" s="134" t="s">
        <v>97</v>
      </c>
      <c r="E19" s="139">
        <v>0.18035399999999999</v>
      </c>
      <c r="F19" s="142"/>
      <c r="G19" s="143">
        <f>ROUND(E19*F19,2)</f>
        <v>0</v>
      </c>
      <c r="H19" s="134">
        <v>0.7</v>
      </c>
      <c r="I19" s="134">
        <f>ROUND(E19*H19,5)</f>
        <v>0.12625</v>
      </c>
      <c r="J19" s="135">
        <v>0</v>
      </c>
      <c r="K19" s="134">
        <f>ROUND(E19*J19,5)</f>
        <v>0</v>
      </c>
      <c r="L19" s="134" t="s">
        <v>451</v>
      </c>
      <c r="M19" s="130"/>
    </row>
    <row r="20" spans="1:17" ht="12.75" customHeight="1" outlineLevel="1" x14ac:dyDescent="0.2">
      <c r="A20" s="131"/>
      <c r="B20" s="131"/>
      <c r="C20" s="156" t="s">
        <v>463</v>
      </c>
      <c r="D20" s="136"/>
      <c r="E20" s="140">
        <v>0.18035000000000001</v>
      </c>
      <c r="F20" s="160"/>
      <c r="G20" s="160"/>
      <c r="H20" s="134"/>
      <c r="I20" s="134"/>
      <c r="J20" s="135"/>
      <c r="K20" s="134"/>
      <c r="L20" s="134"/>
      <c r="M20" s="130"/>
    </row>
    <row r="21" spans="1:17" ht="22.5" outlineLevel="1" x14ac:dyDescent="0.2">
      <c r="A21" s="131">
        <v>6</v>
      </c>
      <c r="B21" s="131" t="s">
        <v>462</v>
      </c>
      <c r="C21" s="155" t="s">
        <v>601</v>
      </c>
      <c r="D21" s="134" t="s">
        <v>97</v>
      </c>
      <c r="E21" s="139">
        <v>8.0000000000000002E-3</v>
      </c>
      <c r="F21" s="142"/>
      <c r="G21" s="143">
        <f>ROUND(E21*F21,2)</f>
        <v>0</v>
      </c>
      <c r="H21" s="134">
        <v>0.4</v>
      </c>
      <c r="I21" s="134">
        <f>ROUND(E21*H21,5)</f>
        <v>3.2000000000000002E-3</v>
      </c>
      <c r="J21" s="135">
        <v>0</v>
      </c>
      <c r="K21" s="134">
        <f>ROUND(E21*J21,5)</f>
        <v>0</v>
      </c>
      <c r="L21" s="134" t="s">
        <v>451</v>
      </c>
      <c r="M21" s="130"/>
    </row>
    <row r="22" spans="1:17" ht="12.75" customHeight="1" outlineLevel="1" x14ac:dyDescent="0.2">
      <c r="A22" s="131"/>
      <c r="B22" s="131"/>
      <c r="C22" s="156" t="s">
        <v>464</v>
      </c>
      <c r="D22" s="136"/>
      <c r="E22" s="140">
        <v>8.0000000000000002E-3</v>
      </c>
      <c r="F22" s="160"/>
      <c r="G22" s="160"/>
      <c r="H22" s="134"/>
      <c r="I22" s="134"/>
      <c r="J22" s="135"/>
      <c r="K22" s="134"/>
      <c r="L22" s="134"/>
      <c r="M22" s="130"/>
    </row>
    <row r="23" spans="1:17" x14ac:dyDescent="0.2">
      <c r="A23" s="132" t="s">
        <v>95</v>
      </c>
      <c r="B23" s="132" t="s">
        <v>47</v>
      </c>
      <c r="C23" s="157" t="s">
        <v>48</v>
      </c>
      <c r="D23" s="137"/>
      <c r="E23" s="141"/>
      <c r="F23" s="144"/>
      <c r="G23" s="144">
        <f>SUM(G24:G26)</f>
        <v>0</v>
      </c>
      <c r="H23" s="137"/>
      <c r="I23" s="137">
        <f>SUM(I24:I26)</f>
        <v>6.6890000000000005E-2</v>
      </c>
      <c r="J23" s="138"/>
      <c r="K23" s="137">
        <f>SUM(K24:K26)</f>
        <v>3.4299999999999997E-2</v>
      </c>
      <c r="L23" s="137"/>
    </row>
    <row r="24" spans="1:17" ht="22.5" outlineLevel="1" x14ac:dyDescent="0.2">
      <c r="A24" s="131">
        <v>7</v>
      </c>
      <c r="B24" s="131" t="s">
        <v>107</v>
      </c>
      <c r="C24" s="155" t="s">
        <v>587</v>
      </c>
      <c r="D24" s="134" t="s">
        <v>108</v>
      </c>
      <c r="E24" s="139">
        <v>1.4</v>
      </c>
      <c r="F24" s="142"/>
      <c r="G24" s="143">
        <f>ROUND(E24*F24,2)</f>
        <v>0</v>
      </c>
      <c r="H24" s="134">
        <v>3.7960000000000001E-2</v>
      </c>
      <c r="I24" s="134">
        <f>ROUND(E24*H24,5)</f>
        <v>5.314E-2</v>
      </c>
      <c r="J24" s="135">
        <v>2.4500000000000001E-2</v>
      </c>
      <c r="K24" s="134">
        <f>ROUND(E24*J24,5)</f>
        <v>3.4299999999999997E-2</v>
      </c>
      <c r="L24" s="134" t="s">
        <v>469</v>
      </c>
      <c r="M24" s="130"/>
      <c r="N24" s="130"/>
      <c r="O24" s="130"/>
      <c r="P24" s="130"/>
      <c r="Q24" s="130"/>
    </row>
    <row r="25" spans="1:17" ht="22.5" outlineLevel="1" x14ac:dyDescent="0.2">
      <c r="A25" s="131">
        <v>8</v>
      </c>
      <c r="B25" s="131" t="s">
        <v>109</v>
      </c>
      <c r="C25" s="155" t="s">
        <v>593</v>
      </c>
      <c r="D25" s="134" t="s">
        <v>110</v>
      </c>
      <c r="E25" s="139">
        <v>1.3748E-2</v>
      </c>
      <c r="F25" s="142"/>
      <c r="G25" s="143">
        <f>ROUND(E25*F25,2)</f>
        <v>0</v>
      </c>
      <c r="H25" s="134">
        <v>1</v>
      </c>
      <c r="I25" s="134">
        <f>ROUND(E25*H25,5)</f>
        <v>1.375E-2</v>
      </c>
      <c r="J25" s="135">
        <v>0</v>
      </c>
      <c r="K25" s="134">
        <f>ROUND(E25*J25,5)</f>
        <v>0</v>
      </c>
      <c r="L25" s="134" t="s">
        <v>469</v>
      </c>
      <c r="M25" s="130"/>
      <c r="N25" s="130"/>
      <c r="O25" s="130"/>
      <c r="P25" s="130"/>
      <c r="Q25" s="130"/>
    </row>
    <row r="26" spans="1:17" ht="22.5" outlineLevel="1" x14ac:dyDescent="0.2">
      <c r="A26" s="131"/>
      <c r="B26" s="131"/>
      <c r="C26" s="156" t="s">
        <v>111</v>
      </c>
      <c r="D26" s="136"/>
      <c r="E26" s="140">
        <v>1.3748E-2</v>
      </c>
      <c r="F26" s="143"/>
      <c r="G26" s="143"/>
      <c r="H26" s="134"/>
      <c r="I26" s="134"/>
      <c r="J26" s="135"/>
      <c r="K26" s="134"/>
      <c r="L26" s="134"/>
      <c r="M26" s="130"/>
      <c r="N26" s="130"/>
      <c r="O26" s="130"/>
      <c r="P26" s="130"/>
      <c r="Q26" s="130"/>
    </row>
    <row r="27" spans="1:17" x14ac:dyDescent="0.2">
      <c r="A27" s="132" t="s">
        <v>95</v>
      </c>
      <c r="B27" s="132" t="s">
        <v>49</v>
      </c>
      <c r="C27" s="157" t="s">
        <v>563</v>
      </c>
      <c r="D27" s="137"/>
      <c r="E27" s="141"/>
      <c r="F27" s="144"/>
      <c r="G27" s="144">
        <f>SUM(G28:G36)</f>
        <v>0</v>
      </c>
      <c r="H27" s="137"/>
      <c r="I27" s="137">
        <f>SUM(I28:I36)</f>
        <v>0.25641000000000003</v>
      </c>
      <c r="J27" s="138"/>
      <c r="K27" s="137">
        <f>SUM(K28:K36)</f>
        <v>0</v>
      </c>
      <c r="L27" s="137"/>
    </row>
    <row r="28" spans="1:17" outlineLevel="1" x14ac:dyDescent="0.2">
      <c r="A28" s="131">
        <v>9</v>
      </c>
      <c r="B28" s="131" t="s">
        <v>112</v>
      </c>
      <c r="C28" s="155" t="s">
        <v>113</v>
      </c>
      <c r="D28" s="134" t="s">
        <v>97</v>
      </c>
      <c r="E28" s="139">
        <v>37</v>
      </c>
      <c r="F28" s="142"/>
      <c r="G28" s="143">
        <f>ROUND(E28*F28,2)</f>
        <v>0</v>
      </c>
      <c r="H28" s="134">
        <v>6.9300000000000004E-3</v>
      </c>
      <c r="I28" s="134">
        <f>ROUND(E28*H28,5)</f>
        <v>0.25641000000000003</v>
      </c>
      <c r="J28" s="135">
        <v>0</v>
      </c>
      <c r="K28" s="134">
        <f>ROUND(E28*J28,5)</f>
        <v>0</v>
      </c>
      <c r="L28" s="134" t="s">
        <v>451</v>
      </c>
      <c r="M28" s="130"/>
      <c r="N28" s="130"/>
      <c r="O28" s="130"/>
      <c r="P28" s="130"/>
      <c r="Q28" s="130"/>
    </row>
    <row r="29" spans="1:17" ht="22.5" outlineLevel="1" x14ac:dyDescent="0.2">
      <c r="A29" s="131"/>
      <c r="B29" s="131"/>
      <c r="C29" s="156" t="s">
        <v>114</v>
      </c>
      <c r="D29" s="136"/>
      <c r="E29" s="140">
        <v>2</v>
      </c>
      <c r="F29" s="143"/>
      <c r="G29" s="143"/>
      <c r="H29" s="134"/>
      <c r="I29" s="134"/>
      <c r="J29" s="135"/>
      <c r="K29" s="134"/>
      <c r="L29" s="134"/>
      <c r="M29" s="130"/>
      <c r="N29" s="130"/>
      <c r="O29" s="130"/>
      <c r="P29" s="130"/>
      <c r="Q29" s="130"/>
    </row>
    <row r="30" spans="1:17" ht="33.75" outlineLevel="1" x14ac:dyDescent="0.2">
      <c r="A30" s="131"/>
      <c r="B30" s="131"/>
      <c r="C30" s="156" t="s">
        <v>115</v>
      </c>
      <c r="D30" s="136"/>
      <c r="E30" s="140">
        <v>20</v>
      </c>
      <c r="F30" s="143"/>
      <c r="G30" s="143"/>
      <c r="H30" s="134"/>
      <c r="I30" s="134"/>
      <c r="J30" s="135"/>
      <c r="K30" s="134"/>
      <c r="L30" s="134"/>
      <c r="M30" s="130"/>
      <c r="N30" s="130"/>
      <c r="O30" s="130"/>
      <c r="P30" s="130"/>
      <c r="Q30" s="130"/>
    </row>
    <row r="31" spans="1:17" outlineLevel="1" x14ac:dyDescent="0.2">
      <c r="A31" s="131"/>
      <c r="B31" s="131"/>
      <c r="C31" s="156" t="s">
        <v>116</v>
      </c>
      <c r="D31" s="136"/>
      <c r="E31" s="140">
        <v>5</v>
      </c>
      <c r="F31" s="143"/>
      <c r="G31" s="143"/>
      <c r="H31" s="134"/>
      <c r="I31" s="134"/>
      <c r="J31" s="135"/>
      <c r="K31" s="134"/>
      <c r="L31" s="134"/>
      <c r="M31" s="130"/>
      <c r="N31" s="130"/>
      <c r="O31" s="130"/>
      <c r="P31" s="130"/>
      <c r="Q31" s="130"/>
    </row>
    <row r="32" spans="1:17" outlineLevel="1" x14ac:dyDescent="0.2">
      <c r="A32" s="131"/>
      <c r="B32" s="131"/>
      <c r="C32" s="156" t="s">
        <v>117</v>
      </c>
      <c r="D32" s="136"/>
      <c r="E32" s="140">
        <v>10</v>
      </c>
      <c r="F32" s="143"/>
      <c r="G32" s="143"/>
      <c r="H32" s="134">
        <v>6.9300000000000004E-3</v>
      </c>
      <c r="I32" s="134"/>
      <c r="J32" s="135"/>
      <c r="K32" s="134"/>
      <c r="L32" s="134"/>
      <c r="M32" s="130"/>
      <c r="N32" s="130"/>
      <c r="O32" s="130"/>
      <c r="P32" s="130"/>
      <c r="Q32" s="130"/>
    </row>
    <row r="33" spans="1:17" outlineLevel="1" x14ac:dyDescent="0.2">
      <c r="A33" s="131">
        <v>10</v>
      </c>
      <c r="B33" s="131" t="s">
        <v>118</v>
      </c>
      <c r="C33" s="155" t="s">
        <v>564</v>
      </c>
      <c r="D33" s="134" t="s">
        <v>97</v>
      </c>
      <c r="E33" s="139">
        <v>10</v>
      </c>
      <c r="F33" s="142"/>
      <c r="G33" s="143">
        <f>ROUND(E33*F33,2)</f>
        <v>0</v>
      </c>
      <c r="H33" s="134">
        <v>0</v>
      </c>
      <c r="I33" s="134">
        <f>ROUND(E33*H33,5)</f>
        <v>0</v>
      </c>
      <c r="J33" s="135">
        <v>0</v>
      </c>
      <c r="K33" s="134">
        <f>ROUND(E33*J33,5)</f>
        <v>0</v>
      </c>
      <c r="L33" s="134" t="s">
        <v>451</v>
      </c>
      <c r="M33" s="130"/>
      <c r="N33" s="130"/>
      <c r="O33" s="130"/>
      <c r="P33" s="130"/>
      <c r="Q33" s="130"/>
    </row>
    <row r="34" spans="1:17" outlineLevel="1" x14ac:dyDescent="0.2">
      <c r="A34" s="131"/>
      <c r="B34" s="131"/>
      <c r="C34" s="156" t="s">
        <v>119</v>
      </c>
      <c r="D34" s="136"/>
      <c r="E34" s="140">
        <v>3</v>
      </c>
      <c r="F34" s="143"/>
      <c r="G34" s="143"/>
      <c r="H34" s="134"/>
      <c r="I34" s="134"/>
      <c r="J34" s="135"/>
      <c r="K34" s="134"/>
      <c r="L34" s="134"/>
      <c r="M34" s="130"/>
      <c r="N34" s="130"/>
      <c r="O34" s="130"/>
      <c r="P34" s="130"/>
      <c r="Q34" s="130"/>
    </row>
    <row r="35" spans="1:17" outlineLevel="1" x14ac:dyDescent="0.2">
      <c r="A35" s="131"/>
      <c r="B35" s="131"/>
      <c r="C35" s="156" t="s">
        <v>120</v>
      </c>
      <c r="D35" s="136"/>
      <c r="E35" s="140">
        <v>5</v>
      </c>
      <c r="F35" s="143"/>
      <c r="G35" s="143"/>
      <c r="H35" s="134"/>
      <c r="I35" s="134"/>
      <c r="J35" s="135"/>
      <c r="K35" s="134"/>
      <c r="L35" s="134"/>
      <c r="M35" s="130"/>
      <c r="N35" s="130"/>
      <c r="O35" s="130"/>
      <c r="P35" s="130"/>
      <c r="Q35" s="130"/>
    </row>
    <row r="36" spans="1:17" outlineLevel="1" x14ac:dyDescent="0.2">
      <c r="A36" s="131"/>
      <c r="B36" s="131"/>
      <c r="C36" s="156" t="s">
        <v>121</v>
      </c>
      <c r="D36" s="136"/>
      <c r="E36" s="140">
        <v>2</v>
      </c>
      <c r="F36" s="143"/>
      <c r="G36" s="143"/>
      <c r="H36" s="134"/>
      <c r="I36" s="134"/>
      <c r="J36" s="135"/>
      <c r="K36" s="134"/>
      <c r="L36" s="134"/>
      <c r="M36" s="130"/>
      <c r="N36" s="130"/>
      <c r="O36" s="130"/>
      <c r="P36" s="130"/>
      <c r="Q36" s="130"/>
    </row>
    <row r="37" spans="1:17" x14ac:dyDescent="0.2">
      <c r="A37" s="132" t="s">
        <v>95</v>
      </c>
      <c r="B37" s="132" t="s">
        <v>51</v>
      </c>
      <c r="C37" s="157" t="s">
        <v>52</v>
      </c>
      <c r="D37" s="137"/>
      <c r="E37" s="141"/>
      <c r="F37" s="144"/>
      <c r="G37" s="144">
        <f>SUM(G38:G42)</f>
        <v>0</v>
      </c>
      <c r="H37" s="137"/>
      <c r="I37" s="137">
        <f>SUM(I38:I42)</f>
        <v>0.87041999999999997</v>
      </c>
      <c r="J37" s="138"/>
      <c r="K37" s="137">
        <f>SUM(K38:K42)</f>
        <v>5.3699999999999998E-3</v>
      </c>
      <c r="L37" s="137"/>
    </row>
    <row r="38" spans="1:17" outlineLevel="1" x14ac:dyDescent="0.2">
      <c r="A38" s="131">
        <v>11</v>
      </c>
      <c r="B38" s="131" t="s">
        <v>122</v>
      </c>
      <c r="C38" s="155" t="s">
        <v>565</v>
      </c>
      <c r="D38" s="134" t="s">
        <v>97</v>
      </c>
      <c r="E38" s="139">
        <v>53.73</v>
      </c>
      <c r="F38" s="142"/>
      <c r="G38" s="143">
        <f>ROUND(E38*F38,2)</f>
        <v>0</v>
      </c>
      <c r="H38" s="134">
        <v>1.61E-2</v>
      </c>
      <c r="I38" s="134">
        <f>ROUND(E38*H38,5)</f>
        <v>0.86504999999999999</v>
      </c>
      <c r="J38" s="135">
        <v>0</v>
      </c>
      <c r="K38" s="134">
        <f>ROUND(E38*J38,5)</f>
        <v>0</v>
      </c>
      <c r="L38" s="134" t="s">
        <v>451</v>
      </c>
      <c r="M38" s="130"/>
      <c r="N38" s="130"/>
      <c r="O38" s="130"/>
      <c r="P38" s="130"/>
      <c r="Q38" s="130"/>
    </row>
    <row r="39" spans="1:17" ht="22.5" outlineLevel="1" x14ac:dyDescent="0.2">
      <c r="A39" s="131"/>
      <c r="B39" s="131"/>
      <c r="C39" s="156" t="s">
        <v>123</v>
      </c>
      <c r="D39" s="136"/>
      <c r="E39" s="140">
        <v>53.73</v>
      </c>
      <c r="F39" s="143"/>
      <c r="G39" s="143"/>
      <c r="H39" s="134"/>
      <c r="I39" s="134"/>
      <c r="J39" s="135"/>
      <c r="K39" s="134"/>
      <c r="L39" s="134"/>
      <c r="M39" s="130"/>
      <c r="N39" s="130"/>
      <c r="O39" s="130"/>
      <c r="P39" s="130"/>
      <c r="Q39" s="130"/>
    </row>
    <row r="40" spans="1:17" ht="22.5" outlineLevel="1" x14ac:dyDescent="0.2">
      <c r="A40" s="131">
        <v>12</v>
      </c>
      <c r="B40" s="131" t="s">
        <v>124</v>
      </c>
      <c r="C40" s="155" t="s">
        <v>125</v>
      </c>
      <c r="D40" s="134" t="s">
        <v>97</v>
      </c>
      <c r="E40" s="139">
        <v>53.73</v>
      </c>
      <c r="F40" s="142"/>
      <c r="G40" s="143">
        <f>ROUND(E40*F40,2)</f>
        <v>0</v>
      </c>
      <c r="H40" s="134">
        <v>1E-4</v>
      </c>
      <c r="I40" s="134">
        <f>ROUND(E40*H40,5)</f>
        <v>5.3699999999999998E-3</v>
      </c>
      <c r="J40" s="135">
        <v>1E-4</v>
      </c>
      <c r="K40" s="134">
        <f>ROUND(E40*J40,5)</f>
        <v>5.3699999999999998E-3</v>
      </c>
      <c r="L40" s="134" t="s">
        <v>451</v>
      </c>
      <c r="M40" s="130"/>
      <c r="N40" s="130"/>
      <c r="O40" s="130"/>
      <c r="P40" s="130"/>
      <c r="Q40" s="130"/>
    </row>
    <row r="41" spans="1:17" ht="76.5" customHeight="1" outlineLevel="1" x14ac:dyDescent="0.2">
      <c r="A41" s="131"/>
      <c r="B41" s="131"/>
      <c r="C41" s="160" t="s">
        <v>566</v>
      </c>
      <c r="D41" s="160"/>
      <c r="E41" s="160"/>
      <c r="F41" s="160"/>
      <c r="G41" s="160"/>
      <c r="H41" s="134"/>
      <c r="I41" s="134"/>
      <c r="J41" s="135"/>
      <c r="K41" s="134"/>
      <c r="L41" s="134"/>
      <c r="M41" s="130"/>
      <c r="N41" s="130"/>
      <c r="O41" s="130"/>
      <c r="P41" s="130"/>
      <c r="Q41" s="130"/>
    </row>
    <row r="42" spans="1:17" ht="22.5" outlineLevel="1" x14ac:dyDescent="0.2">
      <c r="A42" s="131"/>
      <c r="B42" s="131"/>
      <c r="C42" s="156" t="s">
        <v>123</v>
      </c>
      <c r="D42" s="136"/>
      <c r="E42" s="140">
        <v>53.73</v>
      </c>
      <c r="F42" s="143"/>
      <c r="G42" s="143"/>
      <c r="H42" s="134"/>
      <c r="I42" s="134"/>
      <c r="J42" s="135"/>
      <c r="K42" s="134"/>
      <c r="L42" s="134"/>
      <c r="M42" s="130"/>
      <c r="N42" s="130"/>
      <c r="O42" s="130"/>
      <c r="P42" s="130"/>
      <c r="Q42" s="130"/>
    </row>
    <row r="43" spans="1:17" x14ac:dyDescent="0.2">
      <c r="A43" s="132" t="s">
        <v>95</v>
      </c>
      <c r="B43" s="132" t="s">
        <v>53</v>
      </c>
      <c r="C43" s="157" t="s">
        <v>54</v>
      </c>
      <c r="D43" s="137"/>
      <c r="E43" s="141"/>
      <c r="F43" s="144"/>
      <c r="G43" s="144">
        <f>SUM(G44:G66)</f>
        <v>0</v>
      </c>
      <c r="H43" s="137"/>
      <c r="I43" s="137">
        <f>SUM(I44:I66)</f>
        <v>2.6840299999999999</v>
      </c>
      <c r="J43" s="138"/>
      <c r="K43" s="137">
        <f>SUM(K44:K66)</f>
        <v>0.28260000000000002</v>
      </c>
      <c r="L43" s="137"/>
    </row>
    <row r="44" spans="1:17" ht="33.75" outlineLevel="1" x14ac:dyDescent="0.2">
      <c r="A44" s="131">
        <v>13</v>
      </c>
      <c r="B44" s="131" t="s">
        <v>126</v>
      </c>
      <c r="C44" s="155" t="s">
        <v>127</v>
      </c>
      <c r="D44" s="134" t="s">
        <v>101</v>
      </c>
      <c r="E44" s="139">
        <v>1</v>
      </c>
      <c r="F44" s="142"/>
      <c r="G44" s="143">
        <f>ROUND(E44*F44,2)</f>
        <v>0</v>
      </c>
      <c r="H44" s="134">
        <v>0.23347999999999999</v>
      </c>
      <c r="I44" s="134">
        <f>ROUND(E44*H44,5)</f>
        <v>0.23347999999999999</v>
      </c>
      <c r="J44" s="135">
        <v>0</v>
      </c>
      <c r="K44" s="134">
        <f>ROUND(E44*J44,5)</f>
        <v>0</v>
      </c>
      <c r="L44" s="134" t="s">
        <v>451</v>
      </c>
      <c r="M44" s="130"/>
      <c r="N44" s="130"/>
      <c r="O44" s="130"/>
      <c r="P44" s="130"/>
      <c r="Q44" s="130"/>
    </row>
    <row r="45" spans="1:17" outlineLevel="1" x14ac:dyDescent="0.2">
      <c r="A45" s="131"/>
      <c r="B45" s="131"/>
      <c r="C45" s="160" t="s">
        <v>128</v>
      </c>
      <c r="D45" s="160"/>
      <c r="E45" s="160"/>
      <c r="F45" s="160"/>
      <c r="G45" s="160"/>
      <c r="H45" s="134"/>
      <c r="I45" s="134"/>
      <c r="J45" s="135"/>
      <c r="K45" s="134"/>
      <c r="L45" s="134"/>
      <c r="M45" s="130"/>
      <c r="N45" s="130"/>
      <c r="O45" s="130"/>
      <c r="P45" s="130"/>
      <c r="Q45" s="130"/>
    </row>
    <row r="46" spans="1:17" outlineLevel="1" x14ac:dyDescent="0.2">
      <c r="A46" s="131"/>
      <c r="B46" s="131"/>
      <c r="C46" s="160" t="s">
        <v>129</v>
      </c>
      <c r="D46" s="160"/>
      <c r="E46" s="160"/>
      <c r="F46" s="160"/>
      <c r="G46" s="160"/>
      <c r="H46" s="134"/>
      <c r="I46" s="134"/>
      <c r="J46" s="135"/>
      <c r="K46" s="134"/>
      <c r="L46" s="134"/>
      <c r="M46" s="130"/>
      <c r="N46" s="130"/>
      <c r="O46" s="130"/>
      <c r="P46" s="130"/>
      <c r="Q46" s="130"/>
    </row>
    <row r="47" spans="1:17" outlineLevel="1" x14ac:dyDescent="0.2">
      <c r="A47" s="131"/>
      <c r="B47" s="131"/>
      <c r="C47" s="160" t="s">
        <v>130</v>
      </c>
      <c r="D47" s="160"/>
      <c r="E47" s="160"/>
      <c r="F47" s="160"/>
      <c r="G47" s="160"/>
      <c r="H47" s="134"/>
      <c r="I47" s="134"/>
      <c r="J47" s="135"/>
      <c r="K47" s="134"/>
      <c r="L47" s="134"/>
      <c r="M47" s="130"/>
      <c r="N47" s="130"/>
      <c r="O47" s="130"/>
      <c r="P47" s="130"/>
      <c r="Q47" s="130"/>
    </row>
    <row r="48" spans="1:17" ht="117.4" customHeight="1" outlineLevel="1" x14ac:dyDescent="0.2">
      <c r="A48" s="131"/>
      <c r="B48" s="131"/>
      <c r="C48" s="160" t="s">
        <v>131</v>
      </c>
      <c r="D48" s="160"/>
      <c r="E48" s="160"/>
      <c r="F48" s="160"/>
      <c r="G48" s="160"/>
      <c r="H48" s="134"/>
      <c r="I48" s="134"/>
      <c r="J48" s="135"/>
      <c r="K48" s="134"/>
      <c r="L48" s="134"/>
      <c r="M48" s="130"/>
      <c r="N48" s="130"/>
      <c r="O48" s="130"/>
      <c r="P48" s="130"/>
      <c r="Q48" s="130"/>
    </row>
    <row r="49" spans="1:17" outlineLevel="1" x14ac:dyDescent="0.2">
      <c r="A49" s="131"/>
      <c r="B49" s="131"/>
      <c r="C49" s="160" t="s">
        <v>132</v>
      </c>
      <c r="D49" s="160"/>
      <c r="E49" s="160"/>
      <c r="F49" s="160"/>
      <c r="G49" s="160"/>
      <c r="H49" s="134"/>
      <c r="I49" s="134"/>
      <c r="J49" s="135"/>
      <c r="K49" s="134"/>
      <c r="L49" s="134"/>
      <c r="M49" s="130"/>
      <c r="N49" s="130"/>
      <c r="O49" s="130"/>
      <c r="P49" s="130"/>
      <c r="Q49" s="130"/>
    </row>
    <row r="50" spans="1:17" ht="22.5" outlineLevel="1" x14ac:dyDescent="0.2">
      <c r="A50" s="131">
        <v>14</v>
      </c>
      <c r="B50" s="131" t="s">
        <v>133</v>
      </c>
      <c r="C50" s="155" t="s">
        <v>555</v>
      </c>
      <c r="D50" s="134" t="s">
        <v>101</v>
      </c>
      <c r="E50" s="139">
        <v>1</v>
      </c>
      <c r="F50" s="142"/>
      <c r="G50" s="143">
        <f>ROUND(E50*F50,2)</f>
        <v>0</v>
      </c>
      <c r="H50" s="134">
        <v>0.67042999999999997</v>
      </c>
      <c r="I50" s="134">
        <f>ROUND(E50*H50,5)</f>
        <v>0.67042999999999997</v>
      </c>
      <c r="J50" s="135">
        <v>0.1368</v>
      </c>
      <c r="K50" s="134">
        <f>ROUND(E50*J50,5)</f>
        <v>0.1368</v>
      </c>
      <c r="L50" s="134" t="s">
        <v>469</v>
      </c>
      <c r="M50" s="130"/>
      <c r="N50" s="130"/>
      <c r="O50" s="130"/>
      <c r="P50" s="130"/>
      <c r="Q50" s="130"/>
    </row>
    <row r="51" spans="1:17" ht="49.5" customHeight="1" outlineLevel="1" x14ac:dyDescent="0.2">
      <c r="A51" s="131"/>
      <c r="B51" s="131"/>
      <c r="C51" s="160" t="s">
        <v>134</v>
      </c>
      <c r="D51" s="160"/>
      <c r="E51" s="160"/>
      <c r="F51" s="160"/>
      <c r="G51" s="160"/>
      <c r="H51" s="134"/>
      <c r="I51" s="134"/>
      <c r="J51" s="135"/>
      <c r="K51" s="134"/>
      <c r="L51" s="134"/>
      <c r="M51" s="130"/>
      <c r="N51" s="130"/>
      <c r="O51" s="130"/>
      <c r="P51" s="130"/>
      <c r="Q51" s="130"/>
    </row>
    <row r="52" spans="1:17" outlineLevel="1" x14ac:dyDescent="0.2">
      <c r="A52" s="131"/>
      <c r="B52" s="131"/>
      <c r="C52" s="156" t="s">
        <v>135</v>
      </c>
      <c r="D52" s="136"/>
      <c r="E52" s="140"/>
      <c r="F52" s="143"/>
      <c r="G52" s="143"/>
      <c r="H52" s="134"/>
      <c r="I52" s="134"/>
      <c r="J52" s="135"/>
      <c r="K52" s="134"/>
      <c r="L52" s="134"/>
      <c r="M52" s="130"/>
      <c r="N52" s="130"/>
      <c r="O52" s="130"/>
      <c r="P52" s="130"/>
      <c r="Q52" s="130"/>
    </row>
    <row r="53" spans="1:17" ht="22.5" outlineLevel="1" x14ac:dyDescent="0.2">
      <c r="A53" s="131">
        <v>15</v>
      </c>
      <c r="B53" s="131" t="s">
        <v>136</v>
      </c>
      <c r="C53" s="155" t="s">
        <v>137</v>
      </c>
      <c r="D53" s="134" t="s">
        <v>101</v>
      </c>
      <c r="E53" s="139">
        <v>1</v>
      </c>
      <c r="F53" s="142"/>
      <c r="G53" s="143">
        <f>ROUND(E53*F53,2)</f>
        <v>0</v>
      </c>
      <c r="H53" s="134">
        <v>1.77725</v>
      </c>
      <c r="I53" s="134">
        <f>ROUND(E53*H53,5)</f>
        <v>1.77725</v>
      </c>
      <c r="J53" s="135">
        <v>0.14580000000000001</v>
      </c>
      <c r="K53" s="134">
        <f>ROUND(E53*J53,5)</f>
        <v>0.14580000000000001</v>
      </c>
      <c r="L53" s="134" t="s">
        <v>469</v>
      </c>
      <c r="M53" s="130"/>
      <c r="N53" s="130"/>
      <c r="O53" s="130"/>
      <c r="P53" s="130"/>
      <c r="Q53" s="130"/>
    </row>
    <row r="54" spans="1:17" outlineLevel="1" x14ac:dyDescent="0.2">
      <c r="A54" s="131"/>
      <c r="B54" s="131"/>
      <c r="C54" s="160" t="s">
        <v>138</v>
      </c>
      <c r="D54" s="160"/>
      <c r="E54" s="160"/>
      <c r="F54" s="160"/>
      <c r="G54" s="160"/>
      <c r="H54" s="134"/>
      <c r="I54" s="134"/>
      <c r="J54" s="135"/>
      <c r="K54" s="134"/>
      <c r="L54" s="134"/>
      <c r="M54" s="130"/>
      <c r="N54" s="130"/>
      <c r="O54" s="130"/>
      <c r="P54" s="130"/>
      <c r="Q54" s="130"/>
    </row>
    <row r="55" spans="1:17" ht="60" customHeight="1" outlineLevel="1" x14ac:dyDescent="0.2">
      <c r="A55" s="131"/>
      <c r="B55" s="131"/>
      <c r="C55" s="160" t="s">
        <v>139</v>
      </c>
      <c r="D55" s="160"/>
      <c r="E55" s="160"/>
      <c r="F55" s="160"/>
      <c r="G55" s="160"/>
      <c r="H55" s="134"/>
      <c r="I55" s="134"/>
      <c r="J55" s="135"/>
      <c r="K55" s="134"/>
      <c r="L55" s="134"/>
      <c r="M55" s="130"/>
      <c r="N55" s="130"/>
      <c r="O55" s="130"/>
      <c r="P55" s="130"/>
      <c r="Q55" s="130"/>
    </row>
    <row r="56" spans="1:17" outlineLevel="1" x14ac:dyDescent="0.2">
      <c r="A56" s="131"/>
      <c r="B56" s="131"/>
      <c r="C56" s="156" t="s">
        <v>140</v>
      </c>
      <c r="D56" s="136"/>
      <c r="E56" s="140">
        <v>1</v>
      </c>
      <c r="F56" s="143"/>
      <c r="G56" s="143"/>
      <c r="H56" s="134"/>
      <c r="I56" s="134"/>
      <c r="J56" s="135"/>
      <c r="K56" s="134"/>
      <c r="L56" s="134"/>
      <c r="M56" s="130"/>
      <c r="N56" s="130"/>
      <c r="O56" s="130"/>
      <c r="P56" s="130"/>
      <c r="Q56" s="130"/>
    </row>
    <row r="57" spans="1:17" ht="22.5" outlineLevel="1" x14ac:dyDescent="0.2">
      <c r="A57" s="131">
        <v>16</v>
      </c>
      <c r="B57" s="131" t="s">
        <v>141</v>
      </c>
      <c r="C57" s="155" t="s">
        <v>616</v>
      </c>
      <c r="D57" s="134" t="s">
        <v>101</v>
      </c>
      <c r="E57" s="139">
        <v>2</v>
      </c>
      <c r="F57" s="142"/>
      <c r="G57" s="143">
        <f>ROUND(E57*F57,2)</f>
        <v>0</v>
      </c>
      <c r="H57" s="134">
        <v>0</v>
      </c>
      <c r="I57" s="134">
        <f>ROUND(E57*H57,5)</f>
        <v>0</v>
      </c>
      <c r="J57" s="135">
        <v>0</v>
      </c>
      <c r="K57" s="134">
        <f>ROUND(E57*J57,5)</f>
        <v>0</v>
      </c>
      <c r="L57" s="134" t="s">
        <v>451</v>
      </c>
      <c r="M57" s="130"/>
      <c r="N57" s="130"/>
      <c r="O57" s="130"/>
      <c r="P57" s="130"/>
    </row>
    <row r="58" spans="1:17" outlineLevel="1" x14ac:dyDescent="0.2">
      <c r="A58" s="131"/>
      <c r="B58" s="131"/>
      <c r="C58" s="156" t="s">
        <v>142</v>
      </c>
      <c r="D58" s="136"/>
      <c r="E58" s="140">
        <v>2</v>
      </c>
      <c r="F58" s="143"/>
      <c r="G58" s="143"/>
      <c r="H58" s="134"/>
      <c r="I58" s="134"/>
      <c r="J58" s="135"/>
      <c r="K58" s="134"/>
      <c r="L58" s="134"/>
      <c r="M58" s="130"/>
      <c r="N58" s="130"/>
      <c r="O58" s="130"/>
      <c r="P58" s="130"/>
    </row>
    <row r="59" spans="1:17" ht="26.45" customHeight="1" outlineLevel="1" x14ac:dyDescent="0.2">
      <c r="A59" s="131">
        <v>17</v>
      </c>
      <c r="B59" s="131" t="s">
        <v>143</v>
      </c>
      <c r="C59" s="155" t="s">
        <v>612</v>
      </c>
      <c r="D59" s="134" t="s">
        <v>101</v>
      </c>
      <c r="E59" s="139">
        <v>1</v>
      </c>
      <c r="F59" s="142"/>
      <c r="G59" s="143">
        <f>ROUND(E59*F59,2)</f>
        <v>0</v>
      </c>
      <c r="H59" s="134">
        <v>0</v>
      </c>
      <c r="I59" s="134">
        <f>ROUND(E59*H59,5)</f>
        <v>0</v>
      </c>
      <c r="J59" s="135">
        <v>0</v>
      </c>
      <c r="K59" s="134">
        <f>ROUND(E59*J59,5)</f>
        <v>0</v>
      </c>
      <c r="L59" s="134" t="s">
        <v>451</v>
      </c>
      <c r="M59" s="130"/>
      <c r="N59" s="130"/>
      <c r="O59" s="130"/>
      <c r="P59" s="130"/>
    </row>
    <row r="60" spans="1:17" outlineLevel="1" x14ac:dyDescent="0.2">
      <c r="A60" s="131"/>
      <c r="B60" s="131"/>
      <c r="C60" s="156" t="s">
        <v>613</v>
      </c>
      <c r="D60" s="136"/>
      <c r="E60" s="140">
        <v>1</v>
      </c>
      <c r="F60" s="143"/>
      <c r="G60" s="143"/>
      <c r="H60" s="134"/>
      <c r="I60" s="134"/>
      <c r="J60" s="135"/>
      <c r="K60" s="134"/>
      <c r="L60" s="134"/>
      <c r="M60" s="130"/>
      <c r="N60" s="130"/>
      <c r="O60" s="130"/>
      <c r="P60" s="130"/>
    </row>
    <row r="61" spans="1:17" ht="24.95" customHeight="1" outlineLevel="1" x14ac:dyDescent="0.2">
      <c r="A61" s="131">
        <v>18</v>
      </c>
      <c r="B61" s="131" t="s">
        <v>144</v>
      </c>
      <c r="C61" s="155" t="s">
        <v>617</v>
      </c>
      <c r="D61" s="134" t="s">
        <v>101</v>
      </c>
      <c r="E61" s="139">
        <v>4</v>
      </c>
      <c r="F61" s="142"/>
      <c r="G61" s="143">
        <f>ROUND(E61*F61,2)</f>
        <v>0</v>
      </c>
      <c r="H61" s="134">
        <v>0</v>
      </c>
      <c r="I61" s="134">
        <f>ROUND(E61*H61,5)</f>
        <v>0</v>
      </c>
      <c r="J61" s="135">
        <v>0</v>
      </c>
      <c r="K61" s="134">
        <f>ROUND(E61*J61,5)</f>
        <v>0</v>
      </c>
      <c r="L61" s="134" t="s">
        <v>451</v>
      </c>
      <c r="M61" s="130"/>
      <c r="N61" s="130"/>
      <c r="O61" s="130"/>
      <c r="P61" s="130"/>
    </row>
    <row r="62" spans="1:17" outlineLevel="1" x14ac:dyDescent="0.2">
      <c r="A62" s="131"/>
      <c r="B62" s="131"/>
      <c r="C62" s="156" t="s">
        <v>620</v>
      </c>
      <c r="D62" s="136"/>
      <c r="E62" s="140">
        <v>2</v>
      </c>
      <c r="F62" s="143"/>
      <c r="G62" s="143"/>
      <c r="H62" s="134"/>
      <c r="I62" s="134"/>
      <c r="J62" s="135"/>
      <c r="K62" s="134"/>
      <c r="L62" s="134"/>
      <c r="M62" s="130"/>
      <c r="N62" s="130"/>
      <c r="O62" s="130"/>
      <c r="P62" s="130"/>
    </row>
    <row r="63" spans="1:17" outlineLevel="1" x14ac:dyDescent="0.2">
      <c r="A63" s="131"/>
      <c r="B63" s="131"/>
      <c r="C63" s="156" t="s">
        <v>621</v>
      </c>
      <c r="D63" s="136"/>
      <c r="E63" s="140">
        <v>2</v>
      </c>
      <c r="F63" s="143"/>
      <c r="G63" s="143"/>
      <c r="H63" s="134"/>
      <c r="I63" s="134"/>
      <c r="J63" s="135"/>
      <c r="K63" s="134"/>
      <c r="L63" s="134"/>
      <c r="M63" s="130"/>
      <c r="N63" s="130"/>
      <c r="O63" s="130"/>
      <c r="P63" s="130"/>
    </row>
    <row r="64" spans="1:17" ht="27.75" customHeight="1" outlineLevel="1" x14ac:dyDescent="0.2">
      <c r="A64" s="131">
        <v>19</v>
      </c>
      <c r="B64" s="131" t="s">
        <v>598</v>
      </c>
      <c r="C64" s="155" t="s">
        <v>614</v>
      </c>
      <c r="D64" s="134" t="s">
        <v>101</v>
      </c>
      <c r="E64" s="139">
        <v>1</v>
      </c>
      <c r="F64" s="142"/>
      <c r="G64" s="143">
        <f>ROUND(E64*F64,2)</f>
        <v>0</v>
      </c>
      <c r="H64" s="134">
        <v>1E-3</v>
      </c>
      <c r="I64" s="134">
        <f>ROUND(E64*H64,5)</f>
        <v>1E-3</v>
      </c>
      <c r="J64" s="135">
        <v>0</v>
      </c>
      <c r="K64" s="134">
        <f>ROUND(E64*J64,5)</f>
        <v>0</v>
      </c>
      <c r="L64" s="134" t="s">
        <v>451</v>
      </c>
      <c r="M64" s="130"/>
      <c r="N64" s="130"/>
      <c r="O64" s="130"/>
      <c r="P64" s="130"/>
    </row>
    <row r="65" spans="1:17" outlineLevel="1" x14ac:dyDescent="0.2">
      <c r="A65" s="131"/>
      <c r="B65" s="131"/>
      <c r="C65" s="156" t="s">
        <v>615</v>
      </c>
      <c r="D65" s="136"/>
      <c r="E65" s="140">
        <v>1</v>
      </c>
      <c r="F65" s="143"/>
      <c r="G65" s="143"/>
      <c r="H65" s="134"/>
      <c r="I65" s="134"/>
      <c r="J65" s="135"/>
      <c r="K65" s="134"/>
      <c r="L65" s="134"/>
      <c r="M65" s="130"/>
      <c r="N65" s="130"/>
      <c r="O65" s="130"/>
      <c r="P65" s="130"/>
    </row>
    <row r="66" spans="1:17" ht="38.25" customHeight="1" outlineLevel="1" x14ac:dyDescent="0.2">
      <c r="A66" s="131">
        <v>20</v>
      </c>
      <c r="B66" s="131" t="s">
        <v>599</v>
      </c>
      <c r="C66" s="155" t="s">
        <v>622</v>
      </c>
      <c r="D66" s="134" t="s">
        <v>97</v>
      </c>
      <c r="E66" s="139">
        <v>1.6</v>
      </c>
      <c r="F66" s="142"/>
      <c r="G66" s="143">
        <f>ROUND(E66*F66,2)</f>
        <v>0</v>
      </c>
      <c r="H66" s="134">
        <v>1.17E-3</v>
      </c>
      <c r="I66" s="134">
        <f>ROUND(E66*H66,5)</f>
        <v>1.8699999999999999E-3</v>
      </c>
      <c r="J66" s="135">
        <v>0</v>
      </c>
      <c r="K66" s="134">
        <f>ROUND(E66*J66,5)</f>
        <v>0</v>
      </c>
      <c r="L66" s="134" t="s">
        <v>451</v>
      </c>
      <c r="M66" s="130"/>
      <c r="N66" s="130"/>
      <c r="O66" s="130"/>
      <c r="P66" s="130"/>
    </row>
    <row r="67" spans="1:17" x14ac:dyDescent="0.2">
      <c r="A67" s="132" t="s">
        <v>95</v>
      </c>
      <c r="B67" s="204">
        <v>94</v>
      </c>
      <c r="C67" s="157" t="s">
        <v>467</v>
      </c>
      <c r="D67" s="137"/>
      <c r="E67" s="141"/>
      <c r="F67" s="144"/>
      <c r="G67" s="144">
        <f>SUM(G68:G69)</f>
        <v>0</v>
      </c>
      <c r="H67" s="137"/>
      <c r="I67" s="137">
        <f>SUM(I68:I69)</f>
        <v>3.3963999999999999</v>
      </c>
      <c r="J67" s="137"/>
      <c r="K67" s="137">
        <f>SUM(K68:K69)</f>
        <v>0</v>
      </c>
      <c r="L67" s="137"/>
    </row>
    <row r="68" spans="1:17" ht="22.5" outlineLevel="1" x14ac:dyDescent="0.2">
      <c r="A68" s="131">
        <v>21</v>
      </c>
      <c r="B68" s="131" t="s">
        <v>468</v>
      </c>
      <c r="C68" s="155" t="s">
        <v>471</v>
      </c>
      <c r="D68" s="134" t="s">
        <v>97</v>
      </c>
      <c r="E68" s="139">
        <v>140</v>
      </c>
      <c r="F68" s="142"/>
      <c r="G68" s="143">
        <f>ROUND(E68*F68,2)</f>
        <v>0</v>
      </c>
      <c r="H68" s="134">
        <v>2.426E-2</v>
      </c>
      <c r="I68" s="134">
        <f>ROUND(E68*H68,5)</f>
        <v>3.3963999999999999</v>
      </c>
      <c r="J68" s="134">
        <v>0</v>
      </c>
      <c r="K68" s="134">
        <f>ROUND(E68*J68,5)</f>
        <v>0</v>
      </c>
      <c r="L68" s="134" t="s">
        <v>469</v>
      </c>
    </row>
    <row r="69" spans="1:17" ht="22.5" outlineLevel="1" x14ac:dyDescent="0.2">
      <c r="A69" s="131">
        <v>22</v>
      </c>
      <c r="B69" s="131" t="s">
        <v>470</v>
      </c>
      <c r="C69" s="155" t="s">
        <v>472</v>
      </c>
      <c r="D69" s="134" t="s">
        <v>97</v>
      </c>
      <c r="E69" s="139">
        <v>140</v>
      </c>
      <c r="F69" s="142"/>
      <c r="G69" s="143">
        <f>ROUND(E69*F69,2)</f>
        <v>0</v>
      </c>
      <c r="H69" s="134">
        <v>0</v>
      </c>
      <c r="I69" s="134">
        <f>ROUND(E69*H69,5)</f>
        <v>0</v>
      </c>
      <c r="J69" s="134">
        <v>0</v>
      </c>
      <c r="K69" s="134">
        <f>ROUND(E69*J69,5)</f>
        <v>0</v>
      </c>
      <c r="L69" s="134" t="s">
        <v>469</v>
      </c>
    </row>
    <row r="70" spans="1:17" x14ac:dyDescent="0.2">
      <c r="A70" s="132" t="s">
        <v>95</v>
      </c>
      <c r="B70" s="132" t="s">
        <v>55</v>
      </c>
      <c r="C70" s="157" t="s">
        <v>56</v>
      </c>
      <c r="D70" s="137"/>
      <c r="E70" s="141"/>
      <c r="F70" s="144"/>
      <c r="G70" s="144">
        <f>SUM(G71:G80)</f>
        <v>0</v>
      </c>
      <c r="H70" s="137"/>
      <c r="I70" s="137">
        <f>SUM(I71:I80)</f>
        <v>1.6379999999999999E-2</v>
      </c>
      <c r="J70" s="138"/>
      <c r="K70" s="137">
        <f>SUM(K71:K80)</f>
        <v>3.1724099999999997</v>
      </c>
      <c r="L70" s="137"/>
    </row>
    <row r="71" spans="1:17" outlineLevel="1" x14ac:dyDescent="0.2">
      <c r="A71" s="131">
        <v>23</v>
      </c>
      <c r="B71" s="131" t="s">
        <v>146</v>
      </c>
      <c r="C71" s="155" t="s">
        <v>147</v>
      </c>
      <c r="D71" s="134" t="s">
        <v>148</v>
      </c>
      <c r="E71" s="139">
        <v>1.7569062499999999</v>
      </c>
      <c r="F71" s="142"/>
      <c r="G71" s="143">
        <f>ROUND(E71*F71,2)</f>
        <v>0</v>
      </c>
      <c r="H71" s="134">
        <v>1.1000000000000001E-3</v>
      </c>
      <c r="I71" s="134">
        <f>ROUND(E71*H71,5)</f>
        <v>1.9300000000000001E-3</v>
      </c>
      <c r="J71" s="135">
        <v>1.175</v>
      </c>
      <c r="K71" s="134">
        <f>ROUND(E71*J71,5)</f>
        <v>2.0643600000000002</v>
      </c>
      <c r="L71" s="134" t="s">
        <v>469</v>
      </c>
      <c r="M71" s="130"/>
      <c r="N71" s="130"/>
      <c r="O71" s="130"/>
      <c r="P71" s="130"/>
      <c r="Q71" s="130"/>
    </row>
    <row r="72" spans="1:17" ht="22.5" outlineLevel="1" x14ac:dyDescent="0.2">
      <c r="A72" s="131"/>
      <c r="B72" s="131"/>
      <c r="C72" s="156" t="s">
        <v>149</v>
      </c>
      <c r="D72" s="136"/>
      <c r="E72" s="140">
        <v>1.3294062499999999</v>
      </c>
      <c r="F72" s="143"/>
      <c r="G72" s="143"/>
      <c r="H72" s="134"/>
      <c r="I72" s="134"/>
      <c r="J72" s="135"/>
      <c r="K72" s="134"/>
      <c r="L72" s="134"/>
      <c r="M72" s="130"/>
      <c r="N72" s="130"/>
      <c r="O72" s="130"/>
      <c r="P72" s="130"/>
      <c r="Q72" s="130"/>
    </row>
    <row r="73" spans="1:17" ht="22.5" outlineLevel="1" x14ac:dyDescent="0.2">
      <c r="A73" s="131"/>
      <c r="B73" s="131"/>
      <c r="C73" s="156" t="s">
        <v>150</v>
      </c>
      <c r="D73" s="136"/>
      <c r="E73" s="140">
        <v>0.42749999999999999</v>
      </c>
      <c r="F73" s="143"/>
      <c r="G73" s="143"/>
      <c r="H73" s="134"/>
      <c r="I73" s="134"/>
      <c r="J73" s="135"/>
      <c r="K73" s="134"/>
      <c r="L73" s="134"/>
      <c r="M73" s="130"/>
      <c r="N73" s="130"/>
      <c r="O73" s="130"/>
      <c r="P73" s="130"/>
      <c r="Q73" s="130"/>
    </row>
    <row r="74" spans="1:17" ht="26.25" customHeight="1" outlineLevel="1" x14ac:dyDescent="0.2">
      <c r="A74" s="131">
        <v>24</v>
      </c>
      <c r="B74" s="131" t="s">
        <v>151</v>
      </c>
      <c r="C74" s="155" t="s">
        <v>597</v>
      </c>
      <c r="D74" s="134" t="s">
        <v>101</v>
      </c>
      <c r="E74" s="139">
        <v>1</v>
      </c>
      <c r="F74" s="142"/>
      <c r="G74" s="143">
        <f>ROUND(E74*F74,2)</f>
        <v>0</v>
      </c>
      <c r="H74" s="134">
        <v>0</v>
      </c>
      <c r="I74" s="134">
        <f>ROUND(E74*H74,5)</f>
        <v>0</v>
      </c>
      <c r="J74" s="135">
        <v>0.01</v>
      </c>
      <c r="K74" s="134">
        <f>ROUND(E74*J74,5)</f>
        <v>0.01</v>
      </c>
      <c r="L74" s="134" t="s">
        <v>451</v>
      </c>
      <c r="M74" s="130"/>
      <c r="N74" s="130"/>
      <c r="O74" s="130"/>
      <c r="P74" s="130"/>
      <c r="Q74" s="130"/>
    </row>
    <row r="75" spans="1:17" ht="22.5" outlineLevel="1" x14ac:dyDescent="0.2">
      <c r="A75" s="131">
        <v>25</v>
      </c>
      <c r="B75" s="131" t="s">
        <v>152</v>
      </c>
      <c r="C75" s="155" t="s">
        <v>153</v>
      </c>
      <c r="D75" s="134" t="s">
        <v>97</v>
      </c>
      <c r="E75" s="139">
        <v>17.7</v>
      </c>
      <c r="F75" s="142"/>
      <c r="G75" s="143">
        <f>ROUND(E75*F75,2)</f>
        <v>0</v>
      </c>
      <c r="H75" s="134">
        <v>0</v>
      </c>
      <c r="I75" s="134">
        <f>ROUND(E75*H75,5)</f>
        <v>0</v>
      </c>
      <c r="J75" s="135">
        <v>1.26E-2</v>
      </c>
      <c r="K75" s="134">
        <f>ROUND(E75*J75,5)</f>
        <v>0.22302</v>
      </c>
      <c r="L75" s="134" t="s">
        <v>451</v>
      </c>
      <c r="M75" s="130"/>
      <c r="N75" s="130"/>
      <c r="O75" s="130"/>
      <c r="P75" s="130"/>
      <c r="Q75" s="130"/>
    </row>
    <row r="76" spans="1:17" outlineLevel="1" x14ac:dyDescent="0.2">
      <c r="A76" s="131"/>
      <c r="B76" s="131"/>
      <c r="C76" s="156" t="s">
        <v>154</v>
      </c>
      <c r="D76" s="136"/>
      <c r="E76" s="140">
        <v>17.7</v>
      </c>
      <c r="F76" s="143"/>
      <c r="G76" s="143"/>
      <c r="H76" s="134"/>
      <c r="I76" s="134"/>
      <c r="J76" s="135"/>
      <c r="K76" s="134"/>
      <c r="L76" s="134"/>
      <c r="M76" s="130"/>
      <c r="N76" s="130"/>
      <c r="O76" s="130"/>
      <c r="P76" s="130"/>
      <c r="Q76" s="130"/>
    </row>
    <row r="77" spans="1:17" ht="22.5" outlineLevel="1" x14ac:dyDescent="0.2">
      <c r="A77" s="131">
        <v>26</v>
      </c>
      <c r="B77" s="131" t="s">
        <v>155</v>
      </c>
      <c r="C77" s="155" t="s">
        <v>156</v>
      </c>
      <c r="D77" s="134" t="s">
        <v>97</v>
      </c>
      <c r="E77" s="139">
        <v>44.61</v>
      </c>
      <c r="F77" s="142"/>
      <c r="G77" s="143">
        <f>ROUND(E77*F77,2)</f>
        <v>0</v>
      </c>
      <c r="H77" s="134">
        <v>0</v>
      </c>
      <c r="I77" s="134">
        <f>ROUND(E77*H77,5)</f>
        <v>0</v>
      </c>
      <c r="J77" s="135">
        <v>8.0000000000000002E-3</v>
      </c>
      <c r="K77" s="134">
        <f>ROUND(E77*J77,5)</f>
        <v>0.35687999999999998</v>
      </c>
      <c r="L77" s="134" t="s">
        <v>451</v>
      </c>
      <c r="M77" s="130"/>
      <c r="N77" s="130"/>
      <c r="O77" s="130"/>
      <c r="P77" s="130"/>
      <c r="Q77" s="130"/>
    </row>
    <row r="78" spans="1:17" outlineLevel="1" x14ac:dyDescent="0.2">
      <c r="A78" s="131"/>
      <c r="B78" s="131"/>
      <c r="C78" s="156" t="s">
        <v>157</v>
      </c>
      <c r="D78" s="136"/>
      <c r="E78" s="140">
        <v>36.479999999999997</v>
      </c>
      <c r="F78" s="143"/>
      <c r="G78" s="143"/>
      <c r="H78" s="134"/>
      <c r="I78" s="134"/>
      <c r="J78" s="135"/>
      <c r="K78" s="134"/>
      <c r="L78" s="134"/>
      <c r="M78" s="130"/>
      <c r="N78" s="130"/>
      <c r="O78" s="130"/>
      <c r="P78" s="130"/>
      <c r="Q78" s="130"/>
    </row>
    <row r="79" spans="1:17" outlineLevel="1" x14ac:dyDescent="0.2">
      <c r="A79" s="131"/>
      <c r="B79" s="131"/>
      <c r="C79" s="156" t="s">
        <v>158</v>
      </c>
      <c r="D79" s="136"/>
      <c r="E79" s="140">
        <v>8.1300000000000008</v>
      </c>
      <c r="F79" s="143"/>
      <c r="G79" s="143"/>
      <c r="H79" s="134"/>
      <c r="I79" s="134"/>
      <c r="J79" s="135"/>
      <c r="K79" s="134"/>
      <c r="L79" s="134"/>
      <c r="M79" s="130"/>
      <c r="N79" s="130"/>
      <c r="O79" s="130"/>
      <c r="P79" s="130"/>
      <c r="Q79" s="130"/>
    </row>
    <row r="80" spans="1:17" ht="22.5" outlineLevel="1" x14ac:dyDescent="0.2">
      <c r="A80" s="131">
        <v>27</v>
      </c>
      <c r="B80" s="131" t="s">
        <v>159</v>
      </c>
      <c r="C80" s="155" t="s">
        <v>278</v>
      </c>
      <c r="D80" s="134" t="s">
        <v>97</v>
      </c>
      <c r="E80" s="139">
        <v>43.8</v>
      </c>
      <c r="F80" s="142"/>
      <c r="G80" s="143">
        <f>ROUND(E80*F80,2)</f>
        <v>0</v>
      </c>
      <c r="H80" s="134">
        <v>3.3E-4</v>
      </c>
      <c r="I80" s="134">
        <f>ROUND(E80*H80,5)</f>
        <v>1.4449999999999999E-2</v>
      </c>
      <c r="J80" s="135">
        <v>1.183E-2</v>
      </c>
      <c r="K80" s="134">
        <f>ROUND(E80*J80,5)</f>
        <v>0.51815</v>
      </c>
      <c r="L80" s="134" t="s">
        <v>451</v>
      </c>
      <c r="M80" s="130"/>
      <c r="N80" s="130"/>
      <c r="O80" s="130"/>
      <c r="P80" s="130"/>
      <c r="Q80" s="130"/>
    </row>
    <row r="81" spans="1:17" x14ac:dyDescent="0.2">
      <c r="A81" s="132" t="s">
        <v>95</v>
      </c>
      <c r="B81" s="132" t="s">
        <v>57</v>
      </c>
      <c r="C81" s="157" t="s">
        <v>58</v>
      </c>
      <c r="D81" s="137"/>
      <c r="E81" s="141"/>
      <c r="F81" s="144"/>
      <c r="G81" s="144">
        <f>SUM(G82:G87)</f>
        <v>0</v>
      </c>
      <c r="H81" s="137"/>
      <c r="I81" s="137">
        <f>SUM(I82:I87)</f>
        <v>0</v>
      </c>
      <c r="J81" s="138"/>
      <c r="K81" s="137">
        <f>SUM(K82:K87)</f>
        <v>0.26519999999999999</v>
      </c>
      <c r="L81" s="137"/>
    </row>
    <row r="82" spans="1:17" ht="22.5" outlineLevel="1" x14ac:dyDescent="0.2">
      <c r="A82" s="131">
        <v>28</v>
      </c>
      <c r="B82" s="131" t="s">
        <v>160</v>
      </c>
      <c r="C82" s="155" t="s">
        <v>611</v>
      </c>
      <c r="D82" s="134" t="s">
        <v>97</v>
      </c>
      <c r="E82" s="139">
        <v>3.9</v>
      </c>
      <c r="F82" s="142"/>
      <c r="G82" s="143">
        <f>ROUND(E82*F82,2)</f>
        <v>0</v>
      </c>
      <c r="H82" s="134">
        <v>0</v>
      </c>
      <c r="I82" s="134">
        <f>ROUND(E82*H82,5)</f>
        <v>0</v>
      </c>
      <c r="J82" s="135">
        <v>6.8000000000000005E-2</v>
      </c>
      <c r="K82" s="134">
        <f>ROUND(E82*J82,5)</f>
        <v>0.26519999999999999</v>
      </c>
      <c r="L82" s="134" t="s">
        <v>469</v>
      </c>
      <c r="M82" s="130"/>
      <c r="N82" s="130"/>
      <c r="O82" s="130"/>
      <c r="P82" s="130"/>
      <c r="Q82" s="130"/>
    </row>
    <row r="83" spans="1:17" outlineLevel="1" x14ac:dyDescent="0.2">
      <c r="A83" s="131"/>
      <c r="B83" s="131"/>
      <c r="C83" s="156" t="s">
        <v>161</v>
      </c>
      <c r="D83" s="136"/>
      <c r="E83" s="140">
        <v>3.9</v>
      </c>
      <c r="F83" s="143"/>
      <c r="G83" s="143"/>
      <c r="H83" s="134"/>
      <c r="I83" s="134"/>
      <c r="J83" s="135"/>
      <c r="K83" s="134"/>
      <c r="L83" s="134"/>
      <c r="M83" s="130"/>
      <c r="N83" s="130"/>
      <c r="O83" s="130"/>
      <c r="P83" s="130"/>
      <c r="Q83" s="130"/>
    </row>
    <row r="84" spans="1:17" outlineLevel="1" x14ac:dyDescent="0.2">
      <c r="A84" s="131">
        <v>29</v>
      </c>
      <c r="B84" s="131" t="s">
        <v>162</v>
      </c>
      <c r="C84" s="155" t="s">
        <v>163</v>
      </c>
      <c r="D84" s="134" t="s">
        <v>110</v>
      </c>
      <c r="E84" s="139">
        <f>K8+K23+K27+K37+K43+K70+K88+K90+K95+K103+K106+K169+K183+K187+K191+K202+K214</f>
        <v>10.69037</v>
      </c>
      <c r="F84" s="142"/>
      <c r="G84" s="143">
        <f>ROUND(E84*F84,2)</f>
        <v>0</v>
      </c>
      <c r="H84" s="134">
        <v>0</v>
      </c>
      <c r="I84" s="134">
        <f>ROUND(E84*H84,5)</f>
        <v>0</v>
      </c>
      <c r="J84" s="135">
        <v>0</v>
      </c>
      <c r="K84" s="134">
        <f>ROUND(E84*J84,5)</f>
        <v>0</v>
      </c>
      <c r="L84" s="134" t="s">
        <v>469</v>
      </c>
      <c r="M84" s="130"/>
      <c r="N84" s="130"/>
      <c r="O84" s="130"/>
      <c r="P84" s="130"/>
      <c r="Q84" s="130"/>
    </row>
    <row r="85" spans="1:17" outlineLevel="1" x14ac:dyDescent="0.2">
      <c r="A85" s="131">
        <v>30</v>
      </c>
      <c r="B85" s="131" t="s">
        <v>164</v>
      </c>
      <c r="C85" s="155" t="s">
        <v>556</v>
      </c>
      <c r="D85" s="134" t="s">
        <v>110</v>
      </c>
      <c r="E85" s="326">
        <f>30*E84</f>
        <v>320.71109999999999</v>
      </c>
      <c r="F85" s="142"/>
      <c r="G85" s="143">
        <f>ROUND(E85*F85,2)</f>
        <v>0</v>
      </c>
      <c r="H85" s="134">
        <v>0</v>
      </c>
      <c r="I85" s="134">
        <f>ROUND(E85*H85,5)</f>
        <v>0</v>
      </c>
      <c r="J85" s="135">
        <v>0</v>
      </c>
      <c r="K85" s="134">
        <f>ROUND(E85*J85,5)</f>
        <v>0</v>
      </c>
      <c r="L85" s="134" t="s">
        <v>469</v>
      </c>
      <c r="M85" s="130"/>
      <c r="N85" s="130"/>
      <c r="O85" s="130"/>
      <c r="P85" s="130"/>
      <c r="Q85" s="130"/>
    </row>
    <row r="86" spans="1:17" outlineLevel="1" x14ac:dyDescent="0.2">
      <c r="A86" s="131">
        <v>31</v>
      </c>
      <c r="B86" s="131" t="s">
        <v>165</v>
      </c>
      <c r="C86" s="155" t="s">
        <v>166</v>
      </c>
      <c r="D86" s="134" t="s">
        <v>110</v>
      </c>
      <c r="E86" s="139">
        <f>E84</f>
        <v>10.69037</v>
      </c>
      <c r="F86" s="142"/>
      <c r="G86" s="143">
        <f>ROUND(E86*F86,2)</f>
        <v>0</v>
      </c>
      <c r="H86" s="134">
        <v>0</v>
      </c>
      <c r="I86" s="134">
        <f>ROUND(E86*H86,5)</f>
        <v>0</v>
      </c>
      <c r="J86" s="135">
        <v>0</v>
      </c>
      <c r="K86" s="134">
        <f>ROUND(E86*J86,5)</f>
        <v>0</v>
      </c>
      <c r="L86" s="134" t="s">
        <v>469</v>
      </c>
      <c r="M86" s="130"/>
      <c r="N86" s="130"/>
      <c r="O86" s="130"/>
      <c r="P86" s="130"/>
      <c r="Q86" s="130"/>
    </row>
    <row r="87" spans="1:17" ht="22.5" outlineLevel="1" x14ac:dyDescent="0.2">
      <c r="A87" s="131">
        <v>32</v>
      </c>
      <c r="B87" s="131" t="s">
        <v>167</v>
      </c>
      <c r="C87" s="155" t="s">
        <v>168</v>
      </c>
      <c r="D87" s="134" t="s">
        <v>110</v>
      </c>
      <c r="E87" s="139">
        <f>E84</f>
        <v>10.69037</v>
      </c>
      <c r="F87" s="142"/>
      <c r="G87" s="143">
        <f>ROUND(E87*F87,2)</f>
        <v>0</v>
      </c>
      <c r="H87" s="134">
        <v>0</v>
      </c>
      <c r="I87" s="134">
        <f>ROUND(E87*H87,5)</f>
        <v>0</v>
      </c>
      <c r="J87" s="135">
        <v>0</v>
      </c>
      <c r="K87" s="134">
        <f>ROUND(E87*J87,5)</f>
        <v>0</v>
      </c>
      <c r="L87" s="134" t="s">
        <v>469</v>
      </c>
      <c r="M87" s="130"/>
      <c r="N87" s="130"/>
      <c r="O87" s="130"/>
      <c r="P87" s="130"/>
      <c r="Q87" s="130"/>
    </row>
    <row r="88" spans="1:17" x14ac:dyDescent="0.2">
      <c r="A88" s="132" t="s">
        <v>95</v>
      </c>
      <c r="B88" s="132" t="s">
        <v>59</v>
      </c>
      <c r="C88" s="157" t="s">
        <v>60</v>
      </c>
      <c r="D88" s="137"/>
      <c r="E88" s="141"/>
      <c r="F88" s="144"/>
      <c r="G88" s="144">
        <f>SUM(G89)</f>
        <v>0</v>
      </c>
      <c r="H88" s="137"/>
      <c r="I88" s="137">
        <f>SUM(I89:I89)</f>
        <v>0</v>
      </c>
      <c r="J88" s="138"/>
      <c r="K88" s="137">
        <f>SUM(K89:K89)</f>
        <v>0</v>
      </c>
      <c r="L88" s="137"/>
    </row>
    <row r="89" spans="1:17" outlineLevel="1" x14ac:dyDescent="0.2">
      <c r="A89" s="131">
        <v>33</v>
      </c>
      <c r="B89" s="131" t="s">
        <v>169</v>
      </c>
      <c r="C89" s="155" t="s">
        <v>170</v>
      </c>
      <c r="D89" s="134" t="s">
        <v>110</v>
      </c>
      <c r="E89" s="139">
        <f>K8+K23+K27+K37+K43+K70</f>
        <v>3.4946799999999998</v>
      </c>
      <c r="F89" s="142"/>
      <c r="G89" s="143">
        <f>ROUND(E89*F89,2)</f>
        <v>0</v>
      </c>
      <c r="H89" s="134">
        <v>0</v>
      </c>
      <c r="I89" s="134">
        <f>ROUND(E89*H89,5)</f>
        <v>0</v>
      </c>
      <c r="J89" s="135">
        <v>0</v>
      </c>
      <c r="K89" s="134">
        <f>ROUND(E89*J89,5)</f>
        <v>0</v>
      </c>
      <c r="L89" s="134" t="s">
        <v>469</v>
      </c>
      <c r="M89" s="130"/>
      <c r="N89" s="130"/>
      <c r="O89" s="130"/>
      <c r="P89" s="130"/>
      <c r="Q89" s="130"/>
    </row>
    <row r="90" spans="1:17" x14ac:dyDescent="0.2">
      <c r="A90" s="132" t="s">
        <v>95</v>
      </c>
      <c r="B90" s="132" t="s">
        <v>61</v>
      </c>
      <c r="C90" s="157" t="s">
        <v>62</v>
      </c>
      <c r="D90" s="137"/>
      <c r="E90" s="141"/>
      <c r="F90" s="144"/>
      <c r="G90" s="144">
        <f>SUM(G91:G94)</f>
        <v>0</v>
      </c>
      <c r="H90" s="137"/>
      <c r="I90" s="137">
        <f>SUM(I91:I94)</f>
        <v>3.1220000000000001E-2</v>
      </c>
      <c r="J90" s="138"/>
      <c r="K90" s="137">
        <f>SUM(K91:K94)</f>
        <v>0</v>
      </c>
      <c r="L90" s="137"/>
    </row>
    <row r="91" spans="1:17" outlineLevel="1" x14ac:dyDescent="0.2">
      <c r="A91" s="131">
        <v>34</v>
      </c>
      <c r="B91" s="131" t="s">
        <v>171</v>
      </c>
      <c r="C91" s="155" t="s">
        <v>172</v>
      </c>
      <c r="D91" s="134" t="s">
        <v>97</v>
      </c>
      <c r="E91" s="139">
        <v>8.26</v>
      </c>
      <c r="F91" s="142"/>
      <c r="G91" s="143">
        <f>ROUND(E91*F91,2)</f>
        <v>0</v>
      </c>
      <c r="H91" s="134">
        <v>3.7799999999999999E-3</v>
      </c>
      <c r="I91" s="134">
        <f>ROUND(E91*H91,5)</f>
        <v>3.1220000000000001E-2</v>
      </c>
      <c r="J91" s="135">
        <v>0</v>
      </c>
      <c r="K91" s="134">
        <f>ROUND(E91*J91,5)</f>
        <v>0</v>
      </c>
      <c r="L91" s="134" t="s">
        <v>469</v>
      </c>
      <c r="M91" s="130"/>
      <c r="N91" s="130"/>
      <c r="O91" s="130"/>
      <c r="P91" s="130"/>
      <c r="Q91" s="130"/>
    </row>
    <row r="92" spans="1:17" outlineLevel="1" x14ac:dyDescent="0.2">
      <c r="A92" s="131"/>
      <c r="B92" s="131"/>
      <c r="C92" s="156" t="s">
        <v>173</v>
      </c>
      <c r="D92" s="136"/>
      <c r="E92" s="140">
        <v>0.96</v>
      </c>
      <c r="F92" s="143"/>
      <c r="G92" s="143"/>
      <c r="H92" s="134"/>
      <c r="I92" s="134"/>
      <c r="J92" s="135"/>
      <c r="K92" s="134"/>
      <c r="L92" s="134"/>
      <c r="M92" s="130"/>
      <c r="N92" s="130"/>
      <c r="O92" s="130"/>
      <c r="P92" s="130"/>
      <c r="Q92" s="130"/>
    </row>
    <row r="93" spans="1:17" outlineLevel="1" x14ac:dyDescent="0.2">
      <c r="A93" s="131"/>
      <c r="B93" s="131"/>
      <c r="C93" s="156" t="s">
        <v>174</v>
      </c>
      <c r="D93" s="136"/>
      <c r="E93" s="140">
        <v>7.3</v>
      </c>
      <c r="F93" s="143"/>
      <c r="G93" s="143"/>
      <c r="H93" s="134"/>
      <c r="I93" s="134"/>
      <c r="J93" s="135"/>
      <c r="K93" s="134"/>
      <c r="L93" s="134"/>
      <c r="M93" s="130"/>
      <c r="N93" s="130"/>
      <c r="O93" s="130"/>
      <c r="P93" s="130"/>
      <c r="Q93" s="130"/>
    </row>
    <row r="94" spans="1:17" outlineLevel="1" x14ac:dyDescent="0.2">
      <c r="A94" s="131">
        <v>35</v>
      </c>
      <c r="B94" s="131" t="s">
        <v>175</v>
      </c>
      <c r="C94" s="155" t="s">
        <v>176</v>
      </c>
      <c r="D94" s="134" t="s">
        <v>0</v>
      </c>
      <c r="E94" s="139">
        <f>SUM(G91:G93)/100</f>
        <v>0</v>
      </c>
      <c r="F94" s="142"/>
      <c r="G94" s="143">
        <f>ROUND(E94*F94,2)</f>
        <v>0</v>
      </c>
      <c r="H94" s="134">
        <v>0</v>
      </c>
      <c r="I94" s="134">
        <f>ROUND(E94*H94,5)</f>
        <v>0</v>
      </c>
      <c r="J94" s="135">
        <v>0</v>
      </c>
      <c r="K94" s="134">
        <f>ROUND(E94*J94,5)</f>
        <v>0</v>
      </c>
      <c r="L94" s="134" t="s">
        <v>469</v>
      </c>
      <c r="M94" s="130"/>
      <c r="N94" s="130"/>
      <c r="O94" s="130"/>
      <c r="P94" s="130"/>
      <c r="Q94" s="130"/>
    </row>
    <row r="95" spans="1:17" x14ac:dyDescent="0.2">
      <c r="A95" s="132" t="s">
        <v>95</v>
      </c>
      <c r="B95" s="132" t="s">
        <v>63</v>
      </c>
      <c r="C95" s="157" t="s">
        <v>64</v>
      </c>
      <c r="D95" s="137"/>
      <c r="E95" s="141"/>
      <c r="F95" s="144"/>
      <c r="G95" s="144">
        <f>SUM(G96:G100)</f>
        <v>0</v>
      </c>
      <c r="H95" s="137"/>
      <c r="I95" s="137">
        <f>SUM(I96:I100)</f>
        <v>0.33548</v>
      </c>
      <c r="J95" s="138"/>
      <c r="K95" s="137">
        <f>SUM(K96:K100)</f>
        <v>0</v>
      </c>
      <c r="L95" s="137"/>
    </row>
    <row r="96" spans="1:17" ht="22.5" outlineLevel="1" x14ac:dyDescent="0.2">
      <c r="A96" s="131">
        <v>36</v>
      </c>
      <c r="B96" s="131" t="s">
        <v>177</v>
      </c>
      <c r="C96" s="155" t="s">
        <v>602</v>
      </c>
      <c r="D96" s="134" t="s">
        <v>97</v>
      </c>
      <c r="E96" s="139">
        <v>15</v>
      </c>
      <c r="F96" s="142"/>
      <c r="G96" s="143">
        <f>ROUND(E96*F96,2)</f>
        <v>0</v>
      </c>
      <c r="H96" s="134">
        <v>2.232E-2</v>
      </c>
      <c r="I96" s="134">
        <f>ROUND(E96*H96,5)</f>
        <v>0.33479999999999999</v>
      </c>
      <c r="J96" s="135">
        <v>0</v>
      </c>
      <c r="K96" s="134">
        <f>ROUND(E96*J96,5)</f>
        <v>0</v>
      </c>
      <c r="L96" s="134" t="s">
        <v>451</v>
      </c>
      <c r="M96" s="130"/>
      <c r="N96" s="130"/>
      <c r="O96" s="130"/>
      <c r="P96" s="130"/>
      <c r="Q96" s="130"/>
    </row>
    <row r="97" spans="1:17" ht="80.45" customHeight="1" outlineLevel="1" x14ac:dyDescent="0.2">
      <c r="A97" s="131"/>
      <c r="B97" s="131"/>
      <c r="C97" s="160" t="s">
        <v>178</v>
      </c>
      <c r="D97" s="160"/>
      <c r="E97" s="160"/>
      <c r="F97" s="160"/>
      <c r="G97" s="160"/>
      <c r="H97" s="134"/>
      <c r="I97" s="134"/>
      <c r="J97" s="135"/>
      <c r="K97" s="134"/>
      <c r="L97" s="134"/>
      <c r="M97" s="130"/>
      <c r="N97" s="130"/>
      <c r="O97" s="130"/>
      <c r="P97" s="130"/>
      <c r="Q97" s="130"/>
    </row>
    <row r="98" spans="1:17" ht="35.450000000000003" customHeight="1" outlineLevel="1" x14ac:dyDescent="0.2">
      <c r="A98" s="131"/>
      <c r="B98" s="131"/>
      <c r="C98" s="160" t="s">
        <v>179</v>
      </c>
      <c r="D98" s="160"/>
      <c r="E98" s="160"/>
      <c r="F98" s="160"/>
      <c r="G98" s="160"/>
      <c r="H98" s="134"/>
      <c r="I98" s="134"/>
      <c r="J98" s="135"/>
      <c r="K98" s="134"/>
      <c r="L98" s="134"/>
      <c r="M98" s="130"/>
      <c r="N98" s="130"/>
      <c r="O98" s="130"/>
      <c r="P98" s="130"/>
      <c r="Q98" s="130"/>
    </row>
    <row r="99" spans="1:17" ht="22.5" outlineLevel="1" x14ac:dyDescent="0.2">
      <c r="A99" s="131">
        <v>37</v>
      </c>
      <c r="B99" s="131" t="s">
        <v>180</v>
      </c>
      <c r="C99" s="155" t="s">
        <v>567</v>
      </c>
      <c r="D99" s="134" t="s">
        <v>101</v>
      </c>
      <c r="E99" s="139">
        <v>1</v>
      </c>
      <c r="F99" s="142"/>
      <c r="G99" s="143">
        <f>ROUND(E99*F99,2)</f>
        <v>0</v>
      </c>
      <c r="H99" s="134">
        <v>6.8000000000000005E-4</v>
      </c>
      <c r="I99" s="134">
        <f>ROUND(E99*H99,5)</f>
        <v>6.8000000000000005E-4</v>
      </c>
      <c r="J99" s="135">
        <v>0</v>
      </c>
      <c r="K99" s="134">
        <f>ROUND(E99*J99,5)</f>
        <v>0</v>
      </c>
      <c r="L99" s="134" t="s">
        <v>451</v>
      </c>
      <c r="M99" s="130"/>
      <c r="N99" s="130"/>
      <c r="O99" s="130"/>
      <c r="P99" s="130"/>
      <c r="Q99" s="130"/>
    </row>
    <row r="100" spans="1:17" outlineLevel="1" x14ac:dyDescent="0.2">
      <c r="A100" s="131">
        <v>38</v>
      </c>
      <c r="B100" s="131" t="s">
        <v>181</v>
      </c>
      <c r="C100" s="155" t="s">
        <v>182</v>
      </c>
      <c r="D100" s="134" t="s">
        <v>0</v>
      </c>
      <c r="E100" s="139">
        <f>SUM(G96:G99)/100</f>
        <v>0</v>
      </c>
      <c r="F100" s="142"/>
      <c r="G100" s="143">
        <f>ROUND(E100*F100,2)</f>
        <v>0</v>
      </c>
      <c r="H100" s="134">
        <v>0</v>
      </c>
      <c r="I100" s="134">
        <f>ROUND(E100*H100,5)</f>
        <v>0</v>
      </c>
      <c r="J100" s="135">
        <v>0</v>
      </c>
      <c r="K100" s="134">
        <f>ROUND(E100*J100,5)</f>
        <v>0</v>
      </c>
      <c r="L100" s="134" t="s">
        <v>469</v>
      </c>
      <c r="M100" s="130"/>
      <c r="N100" s="130"/>
      <c r="O100" s="130"/>
      <c r="P100" s="130"/>
      <c r="Q100" s="130"/>
    </row>
    <row r="101" spans="1:17" x14ac:dyDescent="0.2">
      <c r="A101" s="132" t="s">
        <v>95</v>
      </c>
      <c r="B101" s="203">
        <v>728</v>
      </c>
      <c r="C101" s="157" t="s">
        <v>452</v>
      </c>
      <c r="D101" s="137"/>
      <c r="E101" s="141"/>
      <c r="F101" s="144"/>
      <c r="G101" s="150">
        <f>G102</f>
        <v>0</v>
      </c>
      <c r="H101" s="137"/>
      <c r="I101" s="150">
        <f>I102</f>
        <v>0.02</v>
      </c>
      <c r="J101" s="137"/>
      <c r="K101" s="150">
        <f>K102</f>
        <v>0.02</v>
      </c>
      <c r="L101" s="137"/>
    </row>
    <row r="102" spans="1:17" ht="22.5" outlineLevel="1" x14ac:dyDescent="0.2">
      <c r="A102" s="131">
        <v>39</v>
      </c>
      <c r="B102" s="131" t="s">
        <v>453</v>
      </c>
      <c r="C102" s="155" t="s">
        <v>568</v>
      </c>
      <c r="D102" s="134" t="s">
        <v>218</v>
      </c>
      <c r="E102" s="139">
        <v>1</v>
      </c>
      <c r="F102" s="142"/>
      <c r="G102" s="143">
        <f>ROUND(E102*F102,2)</f>
        <v>0</v>
      </c>
      <c r="H102" s="134">
        <v>0.02</v>
      </c>
      <c r="I102" s="134">
        <f>ROUND(E102*H102,5)</f>
        <v>0.02</v>
      </c>
      <c r="J102" s="134">
        <v>0.02</v>
      </c>
      <c r="K102" s="134">
        <f>ROUND(E102*J102,5)</f>
        <v>0.02</v>
      </c>
      <c r="L102" s="134" t="s">
        <v>451</v>
      </c>
    </row>
    <row r="103" spans="1:17" x14ac:dyDescent="0.2">
      <c r="A103" s="132" t="s">
        <v>95</v>
      </c>
      <c r="B103" s="132" t="s">
        <v>65</v>
      </c>
      <c r="C103" s="157" t="s">
        <v>66</v>
      </c>
      <c r="D103" s="137"/>
      <c r="E103" s="141"/>
      <c r="F103" s="144"/>
      <c r="G103" s="144">
        <f>SUM(G104:G105)</f>
        <v>0</v>
      </c>
      <c r="H103" s="137"/>
      <c r="I103" s="137">
        <f>SUM(I104:I105)</f>
        <v>0</v>
      </c>
      <c r="J103" s="138"/>
      <c r="K103" s="137">
        <f>SUM(K104:K105)</f>
        <v>0</v>
      </c>
      <c r="L103" s="137"/>
    </row>
    <row r="104" spans="1:17" outlineLevel="1" x14ac:dyDescent="0.2">
      <c r="A104" s="131">
        <v>40</v>
      </c>
      <c r="B104" s="131" t="s">
        <v>183</v>
      </c>
      <c r="C104" s="155" t="s">
        <v>588</v>
      </c>
      <c r="D104" s="134" t="s">
        <v>101</v>
      </c>
      <c r="E104" s="139">
        <v>1</v>
      </c>
      <c r="F104" s="142"/>
      <c r="G104" s="143">
        <f>ROUND(E104*F104,2)</f>
        <v>0</v>
      </c>
      <c r="H104" s="134">
        <v>0</v>
      </c>
      <c r="I104" s="134">
        <f>ROUND(E104*H104,5)</f>
        <v>0</v>
      </c>
      <c r="J104" s="135">
        <v>0</v>
      </c>
      <c r="K104" s="134">
        <v>0</v>
      </c>
      <c r="L104" s="134" t="s">
        <v>451</v>
      </c>
      <c r="M104" s="130"/>
      <c r="N104" s="130"/>
      <c r="O104" s="130"/>
      <c r="P104" s="130"/>
      <c r="Q104" s="130"/>
    </row>
    <row r="105" spans="1:17" outlineLevel="1" x14ac:dyDescent="0.2">
      <c r="A105" s="131"/>
      <c r="B105" s="131"/>
      <c r="C105" s="156" t="s">
        <v>184</v>
      </c>
      <c r="D105" s="136"/>
      <c r="E105" s="140">
        <v>1</v>
      </c>
      <c r="F105" s="143"/>
      <c r="G105" s="143"/>
      <c r="H105" s="134"/>
      <c r="I105" s="134"/>
      <c r="J105" s="135"/>
      <c r="K105" s="134"/>
      <c r="L105" s="134"/>
      <c r="M105" s="130"/>
      <c r="N105" s="130"/>
      <c r="O105" s="130"/>
      <c r="P105" s="130"/>
      <c r="Q105" s="130"/>
    </row>
    <row r="106" spans="1:17" x14ac:dyDescent="0.2">
      <c r="A106" s="132" t="s">
        <v>95</v>
      </c>
      <c r="B106" s="132" t="s">
        <v>67</v>
      </c>
      <c r="C106" s="157" t="s">
        <v>68</v>
      </c>
      <c r="D106" s="137"/>
      <c r="E106" s="141"/>
      <c r="F106" s="144"/>
      <c r="G106" s="144">
        <f>SUM(G107:G168)</f>
        <v>0</v>
      </c>
      <c r="H106" s="137"/>
      <c r="I106" s="137">
        <f>SUM(I107:I168)</f>
        <v>0.97710000000000008</v>
      </c>
      <c r="J106" s="138"/>
      <c r="K106" s="137">
        <f>SUM(K107:K168)</f>
        <v>6.9643999999999995</v>
      </c>
      <c r="L106" s="137"/>
    </row>
    <row r="107" spans="1:17" outlineLevel="1" x14ac:dyDescent="0.2">
      <c r="A107" s="131">
        <v>41</v>
      </c>
      <c r="B107" s="131" t="s">
        <v>186</v>
      </c>
      <c r="C107" s="155" t="s">
        <v>187</v>
      </c>
      <c r="D107" s="134" t="s">
        <v>101</v>
      </c>
      <c r="E107" s="139">
        <v>1</v>
      </c>
      <c r="F107" s="142"/>
      <c r="G107" s="143">
        <f>ROUND(E107*F107,2)</f>
        <v>0</v>
      </c>
      <c r="H107" s="134">
        <v>5.3999999999999999E-2</v>
      </c>
      <c r="I107" s="134">
        <f>ROUND(E107*H107,5)</f>
        <v>5.3999999999999999E-2</v>
      </c>
      <c r="J107" s="135">
        <v>0</v>
      </c>
      <c r="K107" s="134">
        <f>ROUND(E107*J107,5)</f>
        <v>0</v>
      </c>
      <c r="L107" s="134" t="s">
        <v>451</v>
      </c>
      <c r="M107" s="130"/>
      <c r="N107" s="130"/>
      <c r="O107" s="130"/>
      <c r="P107" s="130"/>
      <c r="Q107" s="130"/>
    </row>
    <row r="108" spans="1:17" outlineLevel="1" x14ac:dyDescent="0.2">
      <c r="A108" s="131"/>
      <c r="B108" s="131"/>
      <c r="C108" s="160" t="s">
        <v>188</v>
      </c>
      <c r="D108" s="160"/>
      <c r="E108" s="160"/>
      <c r="F108" s="160"/>
      <c r="G108" s="160"/>
      <c r="H108" s="134"/>
      <c r="I108" s="134"/>
      <c r="J108" s="135"/>
      <c r="K108" s="134"/>
      <c r="L108" s="134"/>
      <c r="M108" s="130"/>
      <c r="N108" s="130"/>
      <c r="O108" s="130"/>
      <c r="P108" s="130"/>
      <c r="Q108" s="130"/>
    </row>
    <row r="109" spans="1:17" ht="46.5" customHeight="1" outlineLevel="1" x14ac:dyDescent="0.2">
      <c r="A109" s="131"/>
      <c r="B109" s="131"/>
      <c r="C109" s="160" t="s">
        <v>189</v>
      </c>
      <c r="D109" s="160"/>
      <c r="E109" s="160"/>
      <c r="F109" s="160"/>
      <c r="G109" s="160"/>
      <c r="H109" s="134"/>
      <c r="I109" s="134"/>
      <c r="J109" s="135"/>
      <c r="K109" s="134"/>
      <c r="L109" s="134"/>
      <c r="M109" s="130"/>
      <c r="N109" s="130"/>
      <c r="O109" s="130"/>
      <c r="P109" s="130"/>
      <c r="Q109" s="130"/>
    </row>
    <row r="110" spans="1:17" outlineLevel="1" x14ac:dyDescent="0.2">
      <c r="A110" s="131"/>
      <c r="B110" s="131"/>
      <c r="C110" s="160" t="s">
        <v>190</v>
      </c>
      <c r="D110" s="160"/>
      <c r="E110" s="160"/>
      <c r="F110" s="160"/>
      <c r="G110" s="160"/>
      <c r="H110" s="134"/>
      <c r="I110" s="134"/>
      <c r="J110" s="135"/>
      <c r="K110" s="134"/>
      <c r="L110" s="134"/>
      <c r="M110" s="130"/>
      <c r="N110" s="130"/>
      <c r="O110" s="130"/>
      <c r="P110" s="130"/>
      <c r="Q110" s="130"/>
    </row>
    <row r="111" spans="1:17" outlineLevel="1" x14ac:dyDescent="0.2">
      <c r="A111" s="131"/>
      <c r="B111" s="131"/>
      <c r="C111" s="160" t="s">
        <v>191</v>
      </c>
      <c r="D111" s="160"/>
      <c r="E111" s="160"/>
      <c r="F111" s="160"/>
      <c r="G111" s="160"/>
      <c r="H111" s="134"/>
      <c r="I111" s="134"/>
      <c r="J111" s="135"/>
      <c r="K111" s="134"/>
      <c r="L111" s="134"/>
      <c r="M111" s="130"/>
      <c r="N111" s="130"/>
      <c r="O111" s="130"/>
      <c r="P111" s="130"/>
      <c r="Q111" s="130"/>
    </row>
    <row r="112" spans="1:17" outlineLevel="1" x14ac:dyDescent="0.2">
      <c r="A112" s="131">
        <v>42</v>
      </c>
      <c r="B112" s="131" t="s">
        <v>192</v>
      </c>
      <c r="C112" s="155" t="s">
        <v>193</v>
      </c>
      <c r="D112" s="134" t="s">
        <v>101</v>
      </c>
      <c r="E112" s="139">
        <v>1</v>
      </c>
      <c r="F112" s="142"/>
      <c r="G112" s="143">
        <f>ROUND(E112*F112,2)</f>
        <v>0</v>
      </c>
      <c r="H112" s="134">
        <v>0.04</v>
      </c>
      <c r="I112" s="134">
        <f>ROUND(E112*H112,5)</f>
        <v>0.04</v>
      </c>
      <c r="J112" s="135">
        <v>0</v>
      </c>
      <c r="K112" s="134">
        <f>ROUND(E112*J112,5)</f>
        <v>0</v>
      </c>
      <c r="L112" s="134" t="s">
        <v>451</v>
      </c>
      <c r="M112" s="130"/>
      <c r="N112" s="130"/>
      <c r="O112" s="130"/>
      <c r="P112" s="130"/>
      <c r="Q112" s="130"/>
    </row>
    <row r="113" spans="1:17" outlineLevel="1" x14ac:dyDescent="0.2">
      <c r="A113" s="131"/>
      <c r="B113" s="131"/>
      <c r="C113" s="160" t="s">
        <v>194</v>
      </c>
      <c r="D113" s="160"/>
      <c r="E113" s="160"/>
      <c r="F113" s="160"/>
      <c r="G113" s="160"/>
      <c r="H113" s="134"/>
      <c r="I113" s="134"/>
      <c r="J113" s="135"/>
      <c r="K113" s="134"/>
      <c r="L113" s="134"/>
      <c r="M113" s="130"/>
      <c r="N113" s="130"/>
      <c r="O113" s="130"/>
      <c r="P113" s="130"/>
      <c r="Q113" s="130"/>
    </row>
    <row r="114" spans="1:17" ht="12.75" customHeight="1" outlineLevel="1" x14ac:dyDescent="0.2">
      <c r="A114" s="131"/>
      <c r="B114" s="131"/>
      <c r="C114" s="160" t="s">
        <v>195</v>
      </c>
      <c r="D114" s="160"/>
      <c r="E114" s="160"/>
      <c r="F114" s="160"/>
      <c r="G114" s="160"/>
      <c r="H114" s="134"/>
      <c r="I114" s="134"/>
      <c r="J114" s="135"/>
      <c r="K114" s="134"/>
      <c r="L114" s="134"/>
      <c r="M114" s="130"/>
      <c r="N114" s="130"/>
      <c r="O114" s="130"/>
      <c r="P114" s="130"/>
      <c r="Q114" s="130"/>
    </row>
    <row r="115" spans="1:17" outlineLevel="1" x14ac:dyDescent="0.2">
      <c r="A115" s="131"/>
      <c r="B115" s="131"/>
      <c r="C115" s="160" t="s">
        <v>196</v>
      </c>
      <c r="D115" s="160"/>
      <c r="E115" s="160"/>
      <c r="F115" s="160"/>
      <c r="G115" s="160"/>
      <c r="H115" s="134"/>
      <c r="I115" s="134"/>
      <c r="J115" s="135"/>
      <c r="K115" s="134"/>
      <c r="L115" s="134"/>
      <c r="M115" s="130"/>
      <c r="N115" s="130"/>
      <c r="O115" s="130"/>
      <c r="P115" s="130"/>
      <c r="Q115" s="130"/>
    </row>
    <row r="116" spans="1:17" outlineLevel="1" x14ac:dyDescent="0.2">
      <c r="A116" s="131"/>
      <c r="B116" s="131"/>
      <c r="C116" s="160" t="s">
        <v>197</v>
      </c>
      <c r="D116" s="160"/>
      <c r="E116" s="160"/>
      <c r="F116" s="160"/>
      <c r="G116" s="160"/>
      <c r="H116" s="134"/>
      <c r="I116" s="134"/>
      <c r="J116" s="135"/>
      <c r="K116" s="134"/>
      <c r="L116" s="134"/>
      <c r="M116" s="130"/>
      <c r="N116" s="130"/>
      <c r="O116" s="130"/>
      <c r="P116" s="130"/>
      <c r="Q116" s="130"/>
    </row>
    <row r="117" spans="1:17" ht="71.45" customHeight="1" outlineLevel="1" x14ac:dyDescent="0.2">
      <c r="A117" s="131"/>
      <c r="B117" s="131"/>
      <c r="C117" s="160" t="s">
        <v>623</v>
      </c>
      <c r="D117" s="160"/>
      <c r="E117" s="160"/>
      <c r="F117" s="160"/>
      <c r="G117" s="160"/>
      <c r="H117" s="134"/>
      <c r="I117" s="134"/>
      <c r="J117" s="135"/>
      <c r="K117" s="134"/>
      <c r="L117" s="134"/>
      <c r="M117" s="130"/>
      <c r="N117" s="130"/>
      <c r="O117" s="130"/>
      <c r="P117" s="130"/>
      <c r="Q117" s="130"/>
    </row>
    <row r="118" spans="1:17" outlineLevel="1" x14ac:dyDescent="0.2">
      <c r="A118" s="131"/>
      <c r="B118" s="131"/>
      <c r="C118" s="160" t="s">
        <v>191</v>
      </c>
      <c r="D118" s="160"/>
      <c r="E118" s="160"/>
      <c r="F118" s="160"/>
      <c r="G118" s="160"/>
      <c r="H118" s="134"/>
      <c r="I118" s="134"/>
      <c r="J118" s="135"/>
      <c r="K118" s="134"/>
      <c r="L118" s="134"/>
      <c r="M118" s="130"/>
      <c r="N118" s="130"/>
      <c r="O118" s="130"/>
      <c r="P118" s="130"/>
      <c r="Q118" s="130"/>
    </row>
    <row r="119" spans="1:17" ht="45.75" customHeight="1" outlineLevel="1" x14ac:dyDescent="0.2">
      <c r="A119" s="131"/>
      <c r="B119" s="131"/>
      <c r="C119" s="160" t="s">
        <v>198</v>
      </c>
      <c r="D119" s="160"/>
      <c r="E119" s="160"/>
      <c r="F119" s="160"/>
      <c r="G119" s="160"/>
      <c r="H119" s="134"/>
      <c r="I119" s="134"/>
      <c r="J119" s="135"/>
      <c r="K119" s="134"/>
      <c r="L119" s="134"/>
      <c r="M119" s="130"/>
      <c r="N119" s="130"/>
      <c r="O119" s="130"/>
      <c r="P119" s="130"/>
      <c r="Q119" s="130"/>
    </row>
    <row r="120" spans="1:17" outlineLevel="1" x14ac:dyDescent="0.2">
      <c r="A120" s="131">
        <v>43</v>
      </c>
      <c r="B120" s="131" t="s">
        <v>199</v>
      </c>
      <c r="C120" s="155" t="s">
        <v>624</v>
      </c>
      <c r="D120" s="134" t="s">
        <v>101</v>
      </c>
      <c r="E120" s="139">
        <v>1</v>
      </c>
      <c r="F120" s="142"/>
      <c r="G120" s="143">
        <f>ROUND(E120*F120,2)</f>
        <v>0</v>
      </c>
      <c r="H120" s="134">
        <v>7.0000000000000007E-2</v>
      </c>
      <c r="I120" s="134">
        <f>ROUND(E120*H120,5)</f>
        <v>7.0000000000000007E-2</v>
      </c>
      <c r="J120" s="135">
        <v>0</v>
      </c>
      <c r="K120" s="134">
        <f>ROUND(E120*J120,5)</f>
        <v>0</v>
      </c>
      <c r="L120" s="134" t="s">
        <v>451</v>
      </c>
      <c r="M120" s="130"/>
      <c r="N120" s="130"/>
      <c r="O120" s="130"/>
      <c r="P120" s="130"/>
      <c r="Q120" s="130"/>
    </row>
    <row r="121" spans="1:17" outlineLevel="1" x14ac:dyDescent="0.2">
      <c r="A121" s="131"/>
      <c r="B121" s="131"/>
      <c r="C121" s="160" t="s">
        <v>200</v>
      </c>
      <c r="D121" s="160"/>
      <c r="E121" s="160"/>
      <c r="F121" s="160"/>
      <c r="G121" s="160"/>
      <c r="H121" s="134"/>
      <c r="I121" s="134"/>
      <c r="J121" s="135"/>
      <c r="K121" s="134"/>
      <c r="L121" s="134"/>
      <c r="M121" s="130"/>
      <c r="N121" s="130"/>
      <c r="O121" s="130"/>
      <c r="P121" s="130"/>
      <c r="Q121" s="130"/>
    </row>
    <row r="122" spans="1:17" ht="24.6" customHeight="1" outlineLevel="1" x14ac:dyDescent="0.2">
      <c r="A122" s="131"/>
      <c r="B122" s="131"/>
      <c r="C122" s="160" t="s">
        <v>625</v>
      </c>
      <c r="D122" s="160"/>
      <c r="E122" s="160"/>
      <c r="F122" s="160"/>
      <c r="G122" s="160"/>
      <c r="H122" s="134"/>
      <c r="I122" s="134"/>
      <c r="J122" s="135"/>
      <c r="K122" s="134"/>
      <c r="L122" s="134"/>
      <c r="M122" s="130"/>
      <c r="N122" s="130"/>
      <c r="O122" s="130"/>
      <c r="P122" s="130"/>
      <c r="Q122" s="130"/>
    </row>
    <row r="123" spans="1:17" outlineLevel="1" x14ac:dyDescent="0.2">
      <c r="A123" s="131"/>
      <c r="B123" s="131"/>
      <c r="C123" s="160" t="s">
        <v>196</v>
      </c>
      <c r="D123" s="160"/>
      <c r="E123" s="160"/>
      <c r="F123" s="160"/>
      <c r="G123" s="160"/>
      <c r="H123" s="134"/>
      <c r="I123" s="134"/>
      <c r="J123" s="135"/>
      <c r="K123" s="134"/>
      <c r="L123" s="134"/>
      <c r="M123" s="130"/>
      <c r="N123" s="130"/>
      <c r="O123" s="130"/>
      <c r="P123" s="130"/>
      <c r="Q123" s="130"/>
    </row>
    <row r="124" spans="1:17" outlineLevel="1" x14ac:dyDescent="0.2">
      <c r="A124" s="131"/>
      <c r="B124" s="131"/>
      <c r="C124" s="160" t="s">
        <v>201</v>
      </c>
      <c r="D124" s="160"/>
      <c r="E124" s="160"/>
      <c r="F124" s="160"/>
      <c r="G124" s="160"/>
      <c r="H124" s="134"/>
      <c r="I124" s="134"/>
      <c r="J124" s="135"/>
      <c r="K124" s="134"/>
      <c r="L124" s="134"/>
      <c r="M124" s="130"/>
      <c r="N124" s="130"/>
      <c r="O124" s="130"/>
      <c r="P124" s="130"/>
      <c r="Q124" s="130"/>
    </row>
    <row r="125" spans="1:17" ht="82.9" customHeight="1" outlineLevel="1" x14ac:dyDescent="0.2">
      <c r="A125" s="131"/>
      <c r="B125" s="131"/>
      <c r="C125" s="160" t="s">
        <v>626</v>
      </c>
      <c r="D125" s="160"/>
      <c r="E125" s="160"/>
      <c r="F125" s="160"/>
      <c r="G125" s="160"/>
      <c r="H125" s="134"/>
      <c r="I125" s="134"/>
      <c r="J125" s="135"/>
      <c r="K125" s="134"/>
      <c r="L125" s="134"/>
      <c r="M125" s="130"/>
      <c r="N125" s="130"/>
      <c r="O125" s="130"/>
      <c r="P125" s="130"/>
      <c r="Q125" s="130"/>
    </row>
    <row r="126" spans="1:17" outlineLevel="1" x14ac:dyDescent="0.2">
      <c r="A126" s="131"/>
      <c r="B126" s="131"/>
      <c r="C126" s="160" t="s">
        <v>191</v>
      </c>
      <c r="D126" s="160"/>
      <c r="E126" s="160"/>
      <c r="F126" s="160"/>
      <c r="G126" s="160"/>
      <c r="H126" s="134"/>
      <c r="I126" s="134"/>
      <c r="J126" s="135"/>
      <c r="K126" s="134"/>
      <c r="L126" s="134"/>
      <c r="M126" s="130"/>
      <c r="N126" s="130"/>
      <c r="O126" s="130"/>
      <c r="P126" s="130"/>
      <c r="Q126" s="130"/>
    </row>
    <row r="127" spans="1:17" ht="48.75" customHeight="1" outlineLevel="1" x14ac:dyDescent="0.2">
      <c r="A127" s="131"/>
      <c r="B127" s="131"/>
      <c r="C127" s="160" t="s">
        <v>198</v>
      </c>
      <c r="D127" s="160"/>
      <c r="E127" s="160"/>
      <c r="F127" s="160"/>
      <c r="G127" s="160"/>
      <c r="H127" s="134"/>
      <c r="I127" s="134"/>
      <c r="J127" s="135"/>
      <c r="K127" s="134"/>
      <c r="L127" s="134"/>
      <c r="M127" s="130"/>
      <c r="N127" s="130"/>
      <c r="O127" s="130"/>
      <c r="P127" s="130"/>
      <c r="Q127" s="130"/>
    </row>
    <row r="128" spans="1:17" outlineLevel="1" x14ac:dyDescent="0.2">
      <c r="A128" s="131">
        <v>44</v>
      </c>
      <c r="B128" s="131" t="s">
        <v>202</v>
      </c>
      <c r="C128" s="155" t="s">
        <v>203</v>
      </c>
      <c r="D128" s="134" t="s">
        <v>101</v>
      </c>
      <c r="E128" s="139">
        <v>1</v>
      </c>
      <c r="F128" s="142"/>
      <c r="G128" s="143">
        <f>ROUND(E128*F128,2)</f>
        <v>0</v>
      </c>
      <c r="H128" s="134">
        <v>0.05</v>
      </c>
      <c r="I128" s="134">
        <f>ROUND(E128*H128,5)</f>
        <v>0.05</v>
      </c>
      <c r="J128" s="135">
        <v>0</v>
      </c>
      <c r="K128" s="134">
        <f>ROUND(E128*J128,5)</f>
        <v>0</v>
      </c>
      <c r="L128" s="134" t="s">
        <v>451</v>
      </c>
      <c r="M128" s="130"/>
      <c r="N128" s="130"/>
      <c r="O128" s="130"/>
      <c r="P128" s="130"/>
      <c r="Q128" s="130"/>
    </row>
    <row r="129" spans="1:17" outlineLevel="1" x14ac:dyDescent="0.2">
      <c r="A129" s="131"/>
      <c r="B129" s="131"/>
      <c r="C129" s="160" t="s">
        <v>204</v>
      </c>
      <c r="D129" s="160"/>
      <c r="E129" s="160"/>
      <c r="F129" s="160"/>
      <c r="G129" s="160"/>
      <c r="H129" s="134"/>
      <c r="I129" s="134"/>
      <c r="J129" s="135"/>
      <c r="K129" s="134"/>
      <c r="L129" s="134"/>
      <c r="M129" s="130"/>
      <c r="N129" s="130"/>
      <c r="O129" s="130"/>
      <c r="P129" s="130"/>
      <c r="Q129" s="130"/>
    </row>
    <row r="130" spans="1:17" ht="25.5" customHeight="1" outlineLevel="1" x14ac:dyDescent="0.2">
      <c r="A130" s="131"/>
      <c r="B130" s="131"/>
      <c r="C130" s="160" t="s">
        <v>195</v>
      </c>
      <c r="D130" s="160"/>
      <c r="E130" s="160"/>
      <c r="F130" s="160"/>
      <c r="G130" s="160"/>
      <c r="H130" s="134"/>
      <c r="I130" s="134"/>
      <c r="J130" s="135"/>
      <c r="K130" s="134"/>
      <c r="L130" s="134"/>
      <c r="M130" s="130"/>
      <c r="N130" s="130"/>
      <c r="O130" s="130"/>
      <c r="P130" s="130"/>
      <c r="Q130" s="130"/>
    </row>
    <row r="131" spans="1:17" outlineLevel="1" x14ac:dyDescent="0.2">
      <c r="A131" s="131"/>
      <c r="B131" s="131"/>
      <c r="C131" s="160" t="s">
        <v>205</v>
      </c>
      <c r="D131" s="160"/>
      <c r="E131" s="160"/>
      <c r="F131" s="160"/>
      <c r="G131" s="160"/>
      <c r="H131" s="134"/>
      <c r="I131" s="134"/>
      <c r="J131" s="135"/>
      <c r="K131" s="134"/>
      <c r="L131" s="134"/>
      <c r="M131" s="130"/>
      <c r="N131" s="130"/>
      <c r="O131" s="130"/>
      <c r="P131" s="130"/>
      <c r="Q131" s="130"/>
    </row>
    <row r="132" spans="1:17" outlineLevel="1" x14ac:dyDescent="0.2">
      <c r="A132" s="131"/>
      <c r="B132" s="131"/>
      <c r="C132" s="160" t="s">
        <v>197</v>
      </c>
      <c r="D132" s="160"/>
      <c r="E132" s="160"/>
      <c r="F132" s="160"/>
      <c r="G132" s="160"/>
      <c r="H132" s="134"/>
      <c r="I132" s="134"/>
      <c r="J132" s="135"/>
      <c r="K132" s="134"/>
      <c r="L132" s="134"/>
      <c r="M132" s="130"/>
      <c r="N132" s="130"/>
      <c r="O132" s="130"/>
      <c r="P132" s="130"/>
      <c r="Q132" s="130"/>
    </row>
    <row r="133" spans="1:17" ht="25.9" customHeight="1" outlineLevel="1" x14ac:dyDescent="0.2">
      <c r="A133" s="131"/>
      <c r="B133" s="131"/>
      <c r="C133" s="160" t="s">
        <v>206</v>
      </c>
      <c r="D133" s="160"/>
      <c r="E133" s="160"/>
      <c r="F133" s="160"/>
      <c r="G133" s="160"/>
      <c r="H133" s="134"/>
      <c r="I133" s="134"/>
      <c r="J133" s="135"/>
      <c r="K133" s="134"/>
      <c r="L133" s="134"/>
      <c r="M133" s="130"/>
      <c r="N133" s="130"/>
      <c r="O133" s="130"/>
      <c r="P133" s="130"/>
      <c r="Q133" s="130"/>
    </row>
    <row r="134" spans="1:17" outlineLevel="1" x14ac:dyDescent="0.2">
      <c r="A134" s="131"/>
      <c r="B134" s="131"/>
      <c r="C134" s="160" t="s">
        <v>191</v>
      </c>
      <c r="D134" s="160"/>
      <c r="E134" s="160"/>
      <c r="F134" s="160"/>
      <c r="G134" s="160"/>
      <c r="H134" s="134"/>
      <c r="I134" s="134"/>
      <c r="J134" s="135"/>
      <c r="K134" s="134"/>
      <c r="L134" s="134"/>
      <c r="M134" s="130"/>
      <c r="N134" s="130"/>
      <c r="O134" s="130"/>
      <c r="P134" s="130"/>
      <c r="Q134" s="130"/>
    </row>
    <row r="135" spans="1:17" ht="47.25" customHeight="1" outlineLevel="1" x14ac:dyDescent="0.2">
      <c r="A135" s="131"/>
      <c r="B135" s="131"/>
      <c r="C135" s="160" t="s">
        <v>207</v>
      </c>
      <c r="D135" s="160"/>
      <c r="E135" s="160"/>
      <c r="F135" s="160"/>
      <c r="G135" s="160"/>
      <c r="H135" s="134"/>
      <c r="I135" s="134"/>
      <c r="J135" s="135"/>
      <c r="K135" s="134"/>
      <c r="L135" s="134"/>
      <c r="M135" s="130"/>
      <c r="N135" s="130"/>
      <c r="O135" s="130"/>
      <c r="P135" s="130"/>
      <c r="Q135" s="130"/>
    </row>
    <row r="136" spans="1:17" outlineLevel="1" x14ac:dyDescent="0.2">
      <c r="A136" s="131">
        <v>45</v>
      </c>
      <c r="B136" s="131" t="s">
        <v>627</v>
      </c>
      <c r="C136" s="155" t="s">
        <v>628</v>
      </c>
      <c r="D136" s="134" t="s">
        <v>101</v>
      </c>
      <c r="E136" s="139">
        <v>1</v>
      </c>
      <c r="F136" s="142"/>
      <c r="G136" s="143">
        <f>ROUND(E136*F136,2)</f>
        <v>0</v>
      </c>
      <c r="H136" s="134">
        <v>7.0000000000000007E-2</v>
      </c>
      <c r="I136" s="134">
        <f>ROUND(E136*H136,5)</f>
        <v>7.0000000000000007E-2</v>
      </c>
      <c r="J136" s="135">
        <v>0</v>
      </c>
      <c r="K136" s="134">
        <f>ROUND(E136*J136,5)</f>
        <v>0</v>
      </c>
      <c r="L136" s="134" t="s">
        <v>451</v>
      </c>
      <c r="M136" s="130"/>
      <c r="N136" s="130"/>
      <c r="O136" s="130"/>
      <c r="P136" s="130"/>
      <c r="Q136" s="130"/>
    </row>
    <row r="137" spans="1:17" outlineLevel="1" x14ac:dyDescent="0.2">
      <c r="A137" s="131"/>
      <c r="B137" s="131"/>
      <c r="C137" s="160" t="s">
        <v>629</v>
      </c>
      <c r="D137" s="160"/>
      <c r="E137" s="160"/>
      <c r="F137" s="160"/>
      <c r="G137" s="160"/>
      <c r="H137" s="134"/>
      <c r="I137" s="134"/>
      <c r="J137" s="135"/>
      <c r="K137" s="134"/>
      <c r="L137" s="134"/>
      <c r="M137" s="130"/>
      <c r="N137" s="130"/>
      <c r="O137" s="130"/>
      <c r="P137" s="130"/>
      <c r="Q137" s="130"/>
    </row>
    <row r="138" spans="1:17" ht="38.1" customHeight="1" outlineLevel="1" x14ac:dyDescent="0.2">
      <c r="A138" s="131"/>
      <c r="B138" s="131"/>
      <c r="C138" s="160" t="s">
        <v>630</v>
      </c>
      <c r="D138" s="160"/>
      <c r="E138" s="160"/>
      <c r="F138" s="160"/>
      <c r="G138" s="160"/>
      <c r="H138" s="134"/>
      <c r="I138" s="134"/>
      <c r="J138" s="135"/>
      <c r="K138" s="134"/>
      <c r="L138" s="134"/>
      <c r="M138" s="130"/>
      <c r="N138" s="130"/>
      <c r="O138" s="130"/>
      <c r="P138" s="130"/>
      <c r="Q138" s="130"/>
    </row>
    <row r="139" spans="1:17" outlineLevel="1" x14ac:dyDescent="0.2">
      <c r="A139" s="131"/>
      <c r="B139" s="131"/>
      <c r="C139" s="160" t="s">
        <v>196</v>
      </c>
      <c r="D139" s="160"/>
      <c r="E139" s="160"/>
      <c r="F139" s="160"/>
      <c r="G139" s="160"/>
      <c r="H139" s="134"/>
      <c r="I139" s="134"/>
      <c r="J139" s="135"/>
      <c r="K139" s="134"/>
      <c r="L139" s="134"/>
      <c r="M139" s="130"/>
      <c r="N139" s="130"/>
      <c r="O139" s="130"/>
      <c r="P139" s="130"/>
      <c r="Q139" s="130"/>
    </row>
    <row r="140" spans="1:17" outlineLevel="1" x14ac:dyDescent="0.2">
      <c r="A140" s="131"/>
      <c r="B140" s="131"/>
      <c r="C140" s="160" t="s">
        <v>201</v>
      </c>
      <c r="D140" s="160"/>
      <c r="E140" s="160"/>
      <c r="F140" s="160"/>
      <c r="G140" s="160"/>
      <c r="H140" s="134"/>
      <c r="I140" s="134"/>
      <c r="J140" s="135"/>
      <c r="K140" s="134"/>
      <c r="L140" s="134"/>
      <c r="M140" s="130"/>
      <c r="N140" s="130"/>
      <c r="O140" s="130"/>
      <c r="P140" s="130"/>
      <c r="Q140" s="130"/>
    </row>
    <row r="141" spans="1:17" ht="82.9" customHeight="1" outlineLevel="1" x14ac:dyDescent="0.2">
      <c r="A141" s="131"/>
      <c r="B141" s="131"/>
      <c r="C141" s="160" t="s">
        <v>626</v>
      </c>
      <c r="D141" s="160"/>
      <c r="E141" s="160"/>
      <c r="F141" s="160"/>
      <c r="G141" s="160"/>
      <c r="H141" s="134"/>
      <c r="I141" s="134"/>
      <c r="J141" s="135"/>
      <c r="K141" s="134"/>
      <c r="L141" s="134"/>
      <c r="M141" s="130"/>
      <c r="N141" s="130"/>
      <c r="O141" s="130"/>
      <c r="P141" s="130"/>
      <c r="Q141" s="130"/>
    </row>
    <row r="142" spans="1:17" outlineLevel="1" x14ac:dyDescent="0.2">
      <c r="A142" s="131"/>
      <c r="B142" s="131"/>
      <c r="C142" s="160" t="s">
        <v>191</v>
      </c>
      <c r="D142" s="160"/>
      <c r="E142" s="160"/>
      <c r="F142" s="160"/>
      <c r="G142" s="160"/>
      <c r="H142" s="134"/>
      <c r="I142" s="134"/>
      <c r="J142" s="135"/>
      <c r="K142" s="134"/>
      <c r="L142" s="134"/>
      <c r="M142" s="130"/>
      <c r="N142" s="130"/>
      <c r="O142" s="130"/>
      <c r="P142" s="130"/>
      <c r="Q142" s="130"/>
    </row>
    <row r="143" spans="1:17" ht="48.75" customHeight="1" outlineLevel="1" x14ac:dyDescent="0.2">
      <c r="A143" s="131"/>
      <c r="B143" s="131"/>
      <c r="C143" s="160" t="s">
        <v>198</v>
      </c>
      <c r="D143" s="160"/>
      <c r="E143" s="160"/>
      <c r="F143" s="160"/>
      <c r="G143" s="160"/>
      <c r="H143" s="134"/>
      <c r="I143" s="134"/>
      <c r="J143" s="135"/>
      <c r="K143" s="134"/>
      <c r="L143" s="134"/>
      <c r="M143" s="130"/>
      <c r="N143" s="130"/>
      <c r="O143" s="130"/>
      <c r="P143" s="130"/>
      <c r="Q143" s="130"/>
    </row>
    <row r="144" spans="1:17" ht="22.5" outlineLevel="1" x14ac:dyDescent="0.2">
      <c r="A144" s="131">
        <v>46</v>
      </c>
      <c r="B144" s="131" t="s">
        <v>208</v>
      </c>
      <c r="C144" s="155" t="s">
        <v>209</v>
      </c>
      <c r="D144" s="134" t="s">
        <v>108</v>
      </c>
      <c r="E144" s="139">
        <v>9.65</v>
      </c>
      <c r="F144" s="142"/>
      <c r="G144" s="143">
        <f>ROUND(E144*F144,2)</f>
        <v>0</v>
      </c>
      <c r="H144" s="134">
        <v>2E-3</v>
      </c>
      <c r="I144" s="134">
        <f>ROUND(E144*H144,5)</f>
        <v>1.9300000000000001E-2</v>
      </c>
      <c r="J144" s="135">
        <v>0</v>
      </c>
      <c r="K144" s="134">
        <f>ROUND(E144*J144,5)</f>
        <v>0</v>
      </c>
      <c r="L144" s="134" t="s">
        <v>451</v>
      </c>
      <c r="M144" s="130"/>
      <c r="N144" s="130"/>
      <c r="O144" s="130"/>
      <c r="P144" s="130"/>
      <c r="Q144" s="130"/>
    </row>
    <row r="145" spans="1:17" ht="27.4" customHeight="1" outlineLevel="1" x14ac:dyDescent="0.2">
      <c r="A145" s="131">
        <v>47</v>
      </c>
      <c r="B145" s="131" t="s">
        <v>210</v>
      </c>
      <c r="C145" s="155" t="s">
        <v>569</v>
      </c>
      <c r="D145" s="134" t="s">
        <v>218</v>
      </c>
      <c r="E145" s="139">
        <v>1</v>
      </c>
      <c r="F145" s="142"/>
      <c r="G145" s="143">
        <f>ROUND(E145*F145,2)</f>
        <v>0</v>
      </c>
      <c r="H145" s="134">
        <v>4.0000000000000001E-3</v>
      </c>
      <c r="I145" s="134">
        <v>6.0000000000000001E-3</v>
      </c>
      <c r="J145" s="135">
        <v>0</v>
      </c>
      <c r="K145" s="134">
        <f>ROUND(E145*J145,5)</f>
        <v>0</v>
      </c>
      <c r="L145" s="134"/>
      <c r="M145" s="130"/>
      <c r="N145" s="130"/>
      <c r="O145" s="130"/>
      <c r="P145" s="130"/>
      <c r="Q145" s="130"/>
    </row>
    <row r="146" spans="1:17" ht="83.45" customHeight="1" outlineLevel="1" x14ac:dyDescent="0.2">
      <c r="A146" s="131"/>
      <c r="B146" s="131"/>
      <c r="C146" s="160" t="s">
        <v>570</v>
      </c>
      <c r="D146" s="160"/>
      <c r="E146" s="160"/>
      <c r="F146" s="160"/>
      <c r="G146" s="160"/>
      <c r="H146" s="134"/>
      <c r="I146" s="134"/>
      <c r="J146" s="135"/>
      <c r="K146" s="134"/>
      <c r="L146" s="134"/>
      <c r="M146" s="130"/>
      <c r="N146" s="130"/>
      <c r="O146" s="130"/>
      <c r="P146" s="130"/>
      <c r="Q146" s="130"/>
    </row>
    <row r="147" spans="1:17" outlineLevel="1" x14ac:dyDescent="0.2">
      <c r="A147" s="131"/>
      <c r="B147" s="131"/>
      <c r="C147" s="160" t="s">
        <v>211</v>
      </c>
      <c r="D147" s="160"/>
      <c r="E147" s="160"/>
      <c r="F147" s="160"/>
      <c r="G147" s="160"/>
      <c r="H147" s="134"/>
      <c r="I147" s="134"/>
      <c r="J147" s="135"/>
      <c r="K147" s="134"/>
      <c r="L147" s="134"/>
      <c r="M147" s="130"/>
      <c r="N147" s="130"/>
      <c r="O147" s="130"/>
      <c r="P147" s="130"/>
      <c r="Q147" s="130"/>
    </row>
    <row r="148" spans="1:17" ht="29.45" customHeight="1" outlineLevel="1" x14ac:dyDescent="0.2">
      <c r="A148" s="131">
        <v>48</v>
      </c>
      <c r="B148" s="131" t="s">
        <v>212</v>
      </c>
      <c r="C148" s="155" t="s">
        <v>571</v>
      </c>
      <c r="D148" s="134" t="s">
        <v>108</v>
      </c>
      <c r="E148" s="139">
        <v>9.9</v>
      </c>
      <c r="F148" s="142"/>
      <c r="G148" s="143">
        <f>ROUND(E148*F148,2)</f>
        <v>0</v>
      </c>
      <c r="H148" s="134">
        <v>0</v>
      </c>
      <c r="I148" s="134">
        <f>ROUND(E148*H148,5)</f>
        <v>0</v>
      </c>
      <c r="J148" s="135">
        <v>6.0000000000000001E-3</v>
      </c>
      <c r="K148" s="134">
        <f>ROUND(E148*J148,5)</f>
        <v>5.9400000000000001E-2</v>
      </c>
      <c r="L148" s="134" t="s">
        <v>451</v>
      </c>
      <c r="M148" s="312"/>
      <c r="N148" s="130"/>
      <c r="O148" s="130"/>
      <c r="P148" s="130"/>
      <c r="Q148" s="130"/>
    </row>
    <row r="149" spans="1:17" ht="31.9" customHeight="1" outlineLevel="1" x14ac:dyDescent="0.2">
      <c r="A149" s="131">
        <v>49</v>
      </c>
      <c r="B149" s="131" t="s">
        <v>213</v>
      </c>
      <c r="C149" s="155" t="s">
        <v>603</v>
      </c>
      <c r="D149" s="134" t="s">
        <v>101</v>
      </c>
      <c r="E149" s="139">
        <v>1</v>
      </c>
      <c r="F149" s="142"/>
      <c r="G149" s="143">
        <f>ROUND(E149*F149,2)</f>
        <v>0</v>
      </c>
      <c r="H149" s="134">
        <v>0.03</v>
      </c>
      <c r="I149" s="134">
        <f>ROUND(E149*H149,5)</f>
        <v>0.03</v>
      </c>
      <c r="J149" s="135">
        <v>0.3</v>
      </c>
      <c r="K149" s="134">
        <f>ROUND(E149*J149,5)</f>
        <v>0.3</v>
      </c>
      <c r="L149" s="134" t="s">
        <v>451</v>
      </c>
      <c r="M149" s="130"/>
      <c r="N149" s="130"/>
      <c r="O149" s="130"/>
      <c r="P149" s="130"/>
      <c r="Q149" s="130"/>
    </row>
    <row r="150" spans="1:17" outlineLevel="1" x14ac:dyDescent="0.2">
      <c r="A150" s="131"/>
      <c r="B150" s="131"/>
      <c r="C150" s="160" t="s">
        <v>271</v>
      </c>
      <c r="D150" s="160"/>
      <c r="E150" s="160"/>
      <c r="F150" s="160"/>
      <c r="G150" s="160"/>
      <c r="H150" s="134"/>
      <c r="I150" s="134"/>
      <c r="J150" s="135"/>
      <c r="K150" s="134"/>
      <c r="L150" s="134"/>
      <c r="M150" s="130"/>
      <c r="N150" s="130"/>
      <c r="O150" s="130"/>
      <c r="P150" s="130"/>
      <c r="Q150" s="130"/>
    </row>
    <row r="151" spans="1:17" outlineLevel="1" x14ac:dyDescent="0.2">
      <c r="A151" s="131"/>
      <c r="B151" s="131"/>
      <c r="C151" s="160" t="s">
        <v>214</v>
      </c>
      <c r="D151" s="160"/>
      <c r="E151" s="160"/>
      <c r="F151" s="160"/>
      <c r="G151" s="160"/>
      <c r="H151" s="134"/>
      <c r="I151" s="134"/>
      <c r="J151" s="135"/>
      <c r="K151" s="134"/>
      <c r="L151" s="134"/>
      <c r="M151" s="130"/>
      <c r="N151" s="130"/>
      <c r="O151" s="130"/>
      <c r="P151" s="130"/>
      <c r="Q151" s="130"/>
    </row>
    <row r="152" spans="1:17" outlineLevel="1" x14ac:dyDescent="0.2">
      <c r="A152" s="131"/>
      <c r="B152" s="131"/>
      <c r="C152" s="160" t="s">
        <v>215</v>
      </c>
      <c r="D152" s="160"/>
      <c r="E152" s="160"/>
      <c r="F152" s="160"/>
      <c r="G152" s="160"/>
      <c r="H152" s="134"/>
      <c r="I152" s="134"/>
      <c r="J152" s="135"/>
      <c r="K152" s="134"/>
      <c r="L152" s="134"/>
      <c r="M152" s="130"/>
      <c r="N152" s="130"/>
      <c r="O152" s="130"/>
      <c r="P152" s="130"/>
      <c r="Q152" s="130"/>
    </row>
    <row r="153" spans="1:17" ht="26.45" customHeight="1" outlineLevel="1" x14ac:dyDescent="0.2">
      <c r="A153" s="131"/>
      <c r="B153" s="131"/>
      <c r="C153" s="160" t="s">
        <v>572</v>
      </c>
      <c r="D153" s="160"/>
      <c r="E153" s="160"/>
      <c r="F153" s="160"/>
      <c r="G153" s="160"/>
      <c r="H153" s="134"/>
      <c r="I153" s="134"/>
      <c r="J153" s="135"/>
      <c r="K153" s="134"/>
      <c r="L153" s="134"/>
      <c r="M153" s="130"/>
      <c r="N153" s="130"/>
      <c r="O153" s="130"/>
      <c r="P153" s="130"/>
      <c r="Q153" s="130"/>
    </row>
    <row r="154" spans="1:17" ht="25.9" customHeight="1" outlineLevel="1" x14ac:dyDescent="0.2">
      <c r="A154" s="131"/>
      <c r="B154" s="131"/>
      <c r="C154" s="160" t="s">
        <v>573</v>
      </c>
      <c r="D154" s="160"/>
      <c r="E154" s="160"/>
      <c r="F154" s="160"/>
      <c r="G154" s="160"/>
      <c r="H154" s="134"/>
      <c r="I154" s="134"/>
      <c r="J154" s="135"/>
      <c r="K154" s="134"/>
      <c r="L154" s="134"/>
      <c r="M154" s="130"/>
      <c r="N154" s="130"/>
      <c r="O154" s="130"/>
      <c r="P154" s="130"/>
      <c r="Q154" s="130"/>
    </row>
    <row r="155" spans="1:17" ht="26.45" customHeight="1" outlineLevel="1" x14ac:dyDescent="0.2">
      <c r="A155" s="131">
        <v>50</v>
      </c>
      <c r="B155" s="131" t="s">
        <v>216</v>
      </c>
      <c r="C155" s="155" t="s">
        <v>217</v>
      </c>
      <c r="D155" s="134" t="s">
        <v>108</v>
      </c>
      <c r="E155" s="139">
        <v>22</v>
      </c>
      <c r="F155" s="142"/>
      <c r="G155" s="143">
        <f>ROUND(E155*F155,2)</f>
        <v>0</v>
      </c>
      <c r="H155" s="134">
        <v>6.9999999999999999E-4</v>
      </c>
      <c r="I155" s="134">
        <f>ROUND(E155*H155,5)</f>
        <v>1.54E-2</v>
      </c>
      <c r="J155" s="135">
        <v>0.3</v>
      </c>
      <c r="K155" s="134">
        <f>ROUND(E155*J155,5)</f>
        <v>6.6</v>
      </c>
      <c r="L155" s="134" t="s">
        <v>451</v>
      </c>
      <c r="M155" s="130"/>
      <c r="N155" s="130"/>
      <c r="O155" s="130"/>
      <c r="P155" s="130"/>
      <c r="Q155" s="130"/>
    </row>
    <row r="156" spans="1:17" ht="38.450000000000003" customHeight="1" outlineLevel="1" x14ac:dyDescent="0.2">
      <c r="A156" s="131">
        <v>51</v>
      </c>
      <c r="B156" s="131" t="s">
        <v>213</v>
      </c>
      <c r="C156" s="155" t="s">
        <v>631</v>
      </c>
      <c r="D156" s="134" t="s">
        <v>218</v>
      </c>
      <c r="E156" s="139">
        <v>1</v>
      </c>
      <c r="F156" s="142"/>
      <c r="G156" s="143">
        <f>ROUND(E156*F156,2)</f>
        <v>0</v>
      </c>
      <c r="H156" s="134">
        <v>0</v>
      </c>
      <c r="I156" s="134">
        <f>ROUND(E156*H156,5)</f>
        <v>0</v>
      </c>
      <c r="J156" s="135">
        <v>5.0000000000000001E-3</v>
      </c>
      <c r="K156" s="134">
        <f>ROUND(E156*J156,5)</f>
        <v>5.0000000000000001E-3</v>
      </c>
      <c r="L156" s="134" t="s">
        <v>451</v>
      </c>
      <c r="M156" s="130"/>
      <c r="N156" s="130"/>
      <c r="O156" s="130"/>
      <c r="P156" s="130"/>
      <c r="Q156" s="130"/>
    </row>
    <row r="157" spans="1:17" outlineLevel="1" x14ac:dyDescent="0.2">
      <c r="A157" s="131"/>
      <c r="B157" s="131"/>
      <c r="C157" s="160" t="s">
        <v>632</v>
      </c>
      <c r="D157" s="160"/>
      <c r="E157" s="160"/>
      <c r="F157" s="160"/>
      <c r="G157" s="160"/>
      <c r="H157" s="134"/>
      <c r="I157" s="134"/>
      <c r="J157" s="135"/>
      <c r="K157" s="134"/>
      <c r="L157" s="134"/>
      <c r="M157" s="130"/>
      <c r="N157" s="130"/>
      <c r="O157" s="130"/>
      <c r="P157" s="130"/>
      <c r="Q157" s="130"/>
    </row>
    <row r="158" spans="1:17" ht="22.5" outlineLevel="1" x14ac:dyDescent="0.2">
      <c r="A158" s="131">
        <v>52</v>
      </c>
      <c r="B158" s="131" t="s">
        <v>208</v>
      </c>
      <c r="C158" s="155" t="s">
        <v>574</v>
      </c>
      <c r="D158" s="134" t="s">
        <v>218</v>
      </c>
      <c r="E158" s="139">
        <v>1</v>
      </c>
      <c r="F158" s="142"/>
      <c r="G158" s="143">
        <f>ROUND(E158*F158,2)</f>
        <v>0</v>
      </c>
      <c r="H158" s="134">
        <v>0.3</v>
      </c>
      <c r="I158" s="134">
        <f>ROUND(E158*H158,5)</f>
        <v>0.3</v>
      </c>
      <c r="J158" s="135">
        <v>0</v>
      </c>
      <c r="K158" s="134">
        <f>ROUND(E158*J158,5)</f>
        <v>0</v>
      </c>
      <c r="L158" s="134"/>
      <c r="M158" s="130"/>
      <c r="N158" s="130"/>
      <c r="O158" s="130"/>
      <c r="P158" s="130"/>
      <c r="Q158" s="130"/>
    </row>
    <row r="159" spans="1:17" outlineLevel="1" x14ac:dyDescent="0.2">
      <c r="A159" s="131"/>
      <c r="B159" s="131"/>
      <c r="C159" s="160" t="s">
        <v>219</v>
      </c>
      <c r="D159" s="160"/>
      <c r="E159" s="160"/>
      <c r="F159" s="160"/>
      <c r="G159" s="160"/>
      <c r="H159" s="134"/>
      <c r="I159" s="134"/>
      <c r="J159" s="135"/>
      <c r="K159" s="134"/>
      <c r="L159" s="134"/>
      <c r="M159" s="130"/>
      <c r="N159" s="130"/>
      <c r="O159" s="130"/>
      <c r="P159" s="130"/>
      <c r="Q159" s="130"/>
    </row>
    <row r="160" spans="1:17" outlineLevel="1" x14ac:dyDescent="0.2">
      <c r="A160" s="131"/>
      <c r="B160" s="131"/>
      <c r="C160" s="160" t="s">
        <v>220</v>
      </c>
      <c r="D160" s="160"/>
      <c r="E160" s="160"/>
      <c r="F160" s="160"/>
      <c r="G160" s="160"/>
      <c r="H160" s="134"/>
      <c r="I160" s="134"/>
      <c r="J160" s="135"/>
      <c r="K160" s="134"/>
      <c r="L160" s="134"/>
      <c r="M160" s="130"/>
      <c r="N160" s="130"/>
      <c r="O160" s="130"/>
      <c r="P160" s="130"/>
      <c r="Q160" s="130"/>
    </row>
    <row r="161" spans="1:17" outlineLevel="1" x14ac:dyDescent="0.2">
      <c r="A161" s="131"/>
      <c r="B161" s="131"/>
      <c r="C161" s="160" t="s">
        <v>272</v>
      </c>
      <c r="D161" s="160"/>
      <c r="E161" s="160"/>
      <c r="F161" s="160"/>
      <c r="G161" s="160"/>
      <c r="H161" s="134"/>
      <c r="I161" s="134"/>
      <c r="J161" s="135"/>
      <c r="K161" s="134"/>
      <c r="L161" s="134"/>
      <c r="M161" s="130"/>
      <c r="N161" s="130"/>
      <c r="O161" s="130"/>
      <c r="P161" s="130"/>
      <c r="Q161" s="130"/>
    </row>
    <row r="162" spans="1:17" outlineLevel="1" x14ac:dyDescent="0.2">
      <c r="A162" s="131"/>
      <c r="B162" s="131"/>
      <c r="C162" s="160" t="s">
        <v>273</v>
      </c>
      <c r="D162" s="160"/>
      <c r="E162" s="160"/>
      <c r="F162" s="160"/>
      <c r="G162" s="160"/>
      <c r="H162" s="134"/>
      <c r="I162" s="134"/>
      <c r="J162" s="135"/>
      <c r="K162" s="134"/>
      <c r="L162" s="134"/>
      <c r="M162" s="130"/>
      <c r="N162" s="130"/>
      <c r="O162" s="130"/>
      <c r="P162" s="130"/>
      <c r="Q162" s="130"/>
    </row>
    <row r="163" spans="1:17" outlineLevel="1" x14ac:dyDescent="0.2">
      <c r="A163" s="131"/>
      <c r="B163" s="131"/>
      <c r="C163" s="160" t="s">
        <v>221</v>
      </c>
      <c r="D163" s="160"/>
      <c r="E163" s="160"/>
      <c r="F163" s="160"/>
      <c r="G163" s="160"/>
      <c r="H163" s="134"/>
      <c r="I163" s="134"/>
      <c r="J163" s="135"/>
      <c r="K163" s="134"/>
      <c r="L163" s="134"/>
      <c r="M163" s="130"/>
      <c r="N163" s="130"/>
      <c r="O163" s="130"/>
      <c r="P163" s="130"/>
      <c r="Q163" s="130"/>
    </row>
    <row r="164" spans="1:17" outlineLevel="1" x14ac:dyDescent="0.2">
      <c r="A164" s="131"/>
      <c r="B164" s="131"/>
      <c r="C164" s="160" t="s">
        <v>559</v>
      </c>
      <c r="D164" s="160"/>
      <c r="E164" s="160"/>
      <c r="F164" s="160"/>
      <c r="G164" s="160"/>
      <c r="H164" s="134"/>
      <c r="I164" s="134"/>
      <c r="J164" s="135"/>
      <c r="K164" s="134"/>
      <c r="L164" s="134"/>
      <c r="M164" s="130"/>
      <c r="N164" s="130"/>
      <c r="O164" s="130"/>
      <c r="P164" s="130"/>
      <c r="Q164" s="130"/>
    </row>
    <row r="165" spans="1:17" ht="22.5" outlineLevel="1" x14ac:dyDescent="0.2">
      <c r="A165" s="131">
        <v>53</v>
      </c>
      <c r="B165" s="131" t="s">
        <v>222</v>
      </c>
      <c r="C165" s="155" t="s">
        <v>604</v>
      </c>
      <c r="D165" s="134" t="s">
        <v>218</v>
      </c>
      <c r="E165" s="139">
        <v>1</v>
      </c>
      <c r="F165" s="142"/>
      <c r="G165" s="143">
        <f>ROUND(E165*F165,2)</f>
        <v>0</v>
      </c>
      <c r="H165" s="134">
        <v>0.3</v>
      </c>
      <c r="I165" s="134">
        <f>ROUND(E165*H165,5)</f>
        <v>0.3</v>
      </c>
      <c r="J165" s="135">
        <v>0</v>
      </c>
      <c r="K165" s="134">
        <f>ROUND(E165*J165,5)</f>
        <v>0</v>
      </c>
      <c r="L165" s="134" t="s">
        <v>451</v>
      </c>
      <c r="M165" s="130"/>
      <c r="N165" s="130"/>
      <c r="O165" s="130"/>
      <c r="P165" s="130"/>
      <c r="Q165" s="130"/>
    </row>
    <row r="166" spans="1:17" outlineLevel="1" x14ac:dyDescent="0.2">
      <c r="A166" s="131"/>
      <c r="B166" s="131"/>
      <c r="C166" s="160" t="s">
        <v>575</v>
      </c>
      <c r="D166" s="160"/>
      <c r="E166" s="160"/>
      <c r="F166" s="160"/>
      <c r="G166" s="160"/>
      <c r="H166" s="134"/>
      <c r="I166" s="134"/>
      <c r="J166" s="135"/>
      <c r="K166" s="134"/>
      <c r="L166" s="134"/>
      <c r="M166" s="130"/>
      <c r="N166" s="130"/>
      <c r="O166" s="130"/>
      <c r="P166" s="130"/>
      <c r="Q166" s="130"/>
    </row>
    <row r="167" spans="1:17" ht="22.5" outlineLevel="1" x14ac:dyDescent="0.2">
      <c r="A167" s="131">
        <v>54</v>
      </c>
      <c r="B167" s="131" t="s">
        <v>223</v>
      </c>
      <c r="C167" s="155" t="s">
        <v>224</v>
      </c>
      <c r="D167" s="134" t="s">
        <v>101</v>
      </c>
      <c r="E167" s="139">
        <v>32</v>
      </c>
      <c r="F167" s="142"/>
      <c r="G167" s="143">
        <f>ROUND(E167*F167,2)</f>
        <v>0</v>
      </c>
      <c r="H167" s="134">
        <v>6.9999999999999999E-4</v>
      </c>
      <c r="I167" s="134">
        <f>ROUND(E167*H167,5)</f>
        <v>2.24E-2</v>
      </c>
      <c r="J167" s="135">
        <v>0</v>
      </c>
      <c r="K167" s="134">
        <f>ROUND(E167*J167,5)</f>
        <v>0</v>
      </c>
      <c r="L167" s="134" t="s">
        <v>451</v>
      </c>
      <c r="M167" s="130"/>
      <c r="N167" s="130"/>
      <c r="O167" s="130"/>
      <c r="P167" s="130"/>
      <c r="Q167" s="130"/>
    </row>
    <row r="168" spans="1:17" outlineLevel="1" x14ac:dyDescent="0.2">
      <c r="A168" s="131">
        <v>55</v>
      </c>
      <c r="B168" s="131" t="s">
        <v>225</v>
      </c>
      <c r="C168" s="155" t="s">
        <v>226</v>
      </c>
      <c r="D168" s="134" t="s">
        <v>0</v>
      </c>
      <c r="E168" s="139">
        <f>SUM(G107:G167)/100</f>
        <v>0</v>
      </c>
      <c r="F168" s="142"/>
      <c r="G168" s="143">
        <f>ROUND(E168*F168,2)</f>
        <v>0</v>
      </c>
      <c r="H168" s="134">
        <v>0</v>
      </c>
      <c r="I168" s="134">
        <f>ROUND(E168*H168,5)</f>
        <v>0</v>
      </c>
      <c r="J168" s="135">
        <v>0</v>
      </c>
      <c r="K168" s="134">
        <f>ROUND(E168*J168,5)</f>
        <v>0</v>
      </c>
      <c r="L168" s="134" t="s">
        <v>469</v>
      </c>
      <c r="M168" s="130"/>
      <c r="N168" s="130"/>
      <c r="O168" s="130"/>
      <c r="P168" s="130"/>
      <c r="Q168" s="130"/>
    </row>
    <row r="169" spans="1:17" x14ac:dyDescent="0.2">
      <c r="A169" s="132" t="s">
        <v>95</v>
      </c>
      <c r="B169" s="132" t="s">
        <v>69</v>
      </c>
      <c r="C169" s="157" t="s">
        <v>70</v>
      </c>
      <c r="D169" s="137"/>
      <c r="E169" s="141"/>
      <c r="F169" s="144"/>
      <c r="G169" s="144">
        <f>SUM(G170:G182)</f>
        <v>0</v>
      </c>
      <c r="H169" s="137"/>
      <c r="I169" s="137">
        <f>SUM(I170:I182)</f>
        <v>0.64910000000000001</v>
      </c>
      <c r="J169" s="138"/>
      <c r="K169" s="137">
        <f>SUM(K170:K182)</f>
        <v>0.19725000000000001</v>
      </c>
      <c r="L169" s="137"/>
    </row>
    <row r="170" spans="1:17" outlineLevel="1" x14ac:dyDescent="0.2">
      <c r="A170" s="131">
        <v>56</v>
      </c>
      <c r="B170" s="131" t="s">
        <v>227</v>
      </c>
      <c r="C170" s="155" t="s">
        <v>458</v>
      </c>
      <c r="D170" s="134" t="s">
        <v>97</v>
      </c>
      <c r="E170" s="139">
        <v>7.89</v>
      </c>
      <c r="F170" s="142"/>
      <c r="G170" s="143">
        <f>ROUND(E170*F170,2)</f>
        <v>0</v>
      </c>
      <c r="H170" s="134">
        <v>2.5000000000000001E-2</v>
      </c>
      <c r="I170" s="134">
        <f>ROUND(E170*H170,5)</f>
        <v>0.19725000000000001</v>
      </c>
      <c r="J170" s="135">
        <v>2.5000000000000001E-2</v>
      </c>
      <c r="K170" s="134">
        <f>ROUND(E170*J170,5)</f>
        <v>0.19725000000000001</v>
      </c>
      <c r="L170" s="134" t="s">
        <v>451</v>
      </c>
      <c r="M170" s="130"/>
      <c r="N170" s="130"/>
      <c r="O170" s="130"/>
      <c r="P170" s="130"/>
      <c r="Q170" s="130"/>
    </row>
    <row r="171" spans="1:17" outlineLevel="1" x14ac:dyDescent="0.2">
      <c r="A171" s="131"/>
      <c r="B171" s="131"/>
      <c r="C171" s="160" t="s">
        <v>228</v>
      </c>
      <c r="D171" s="160"/>
      <c r="E171" s="160"/>
      <c r="F171" s="160"/>
      <c r="G171" s="160"/>
      <c r="H171" s="134"/>
      <c r="I171" s="134"/>
      <c r="J171" s="135"/>
      <c r="K171" s="134"/>
      <c r="L171" s="134"/>
      <c r="M171" s="130"/>
      <c r="N171" s="130"/>
      <c r="O171" s="130"/>
      <c r="P171" s="130"/>
      <c r="Q171" s="130"/>
    </row>
    <row r="172" spans="1:17" outlineLevel="1" x14ac:dyDescent="0.2">
      <c r="A172" s="131"/>
      <c r="B172" s="131"/>
      <c r="C172" s="160" t="s">
        <v>229</v>
      </c>
      <c r="D172" s="160"/>
      <c r="E172" s="160"/>
      <c r="F172" s="160"/>
      <c r="G172" s="160"/>
      <c r="H172" s="134"/>
      <c r="I172" s="134"/>
      <c r="J172" s="135"/>
      <c r="K172" s="134"/>
      <c r="L172" s="134"/>
      <c r="M172" s="130"/>
      <c r="N172" s="130"/>
      <c r="O172" s="130"/>
      <c r="P172" s="130"/>
      <c r="Q172" s="130"/>
    </row>
    <row r="173" spans="1:17" outlineLevel="1" x14ac:dyDescent="0.2">
      <c r="A173" s="131"/>
      <c r="B173" s="131"/>
      <c r="C173" s="160" t="s">
        <v>230</v>
      </c>
      <c r="D173" s="160"/>
      <c r="E173" s="160"/>
      <c r="F173" s="160"/>
      <c r="G173" s="160"/>
      <c r="H173" s="134"/>
      <c r="I173" s="134"/>
      <c r="J173" s="135"/>
      <c r="K173" s="134"/>
      <c r="L173" s="134"/>
      <c r="M173" s="130"/>
      <c r="N173" s="130"/>
      <c r="O173" s="130"/>
      <c r="P173" s="130"/>
      <c r="Q173" s="130"/>
    </row>
    <row r="174" spans="1:17" ht="36.6" customHeight="1" outlineLevel="1" x14ac:dyDescent="0.2">
      <c r="A174" s="131"/>
      <c r="B174" s="131"/>
      <c r="C174" s="160" t="s">
        <v>231</v>
      </c>
      <c r="D174" s="160"/>
      <c r="E174" s="160"/>
      <c r="F174" s="160"/>
      <c r="G174" s="160"/>
      <c r="H174" s="134"/>
      <c r="I174" s="134"/>
      <c r="J174" s="135"/>
      <c r="K174" s="134"/>
      <c r="L174" s="134"/>
      <c r="M174" s="130"/>
      <c r="N174" s="130"/>
      <c r="O174" s="130"/>
      <c r="P174" s="130"/>
      <c r="Q174" s="130"/>
    </row>
    <row r="175" spans="1:17" outlineLevel="1" x14ac:dyDescent="0.2">
      <c r="A175" s="131"/>
      <c r="B175" s="131"/>
      <c r="C175" s="160" t="s">
        <v>232</v>
      </c>
      <c r="D175" s="160"/>
      <c r="E175" s="160"/>
      <c r="F175" s="160"/>
      <c r="G175" s="160"/>
      <c r="H175" s="134"/>
      <c r="I175" s="134"/>
      <c r="J175" s="135"/>
      <c r="K175" s="134"/>
      <c r="L175" s="134"/>
      <c r="M175" s="130"/>
      <c r="N175" s="130"/>
      <c r="O175" s="130"/>
      <c r="P175" s="130"/>
      <c r="Q175" s="130"/>
    </row>
    <row r="176" spans="1:17" outlineLevel="1" x14ac:dyDescent="0.2">
      <c r="A176" s="131"/>
      <c r="B176" s="131"/>
      <c r="C176" s="156" t="s">
        <v>233</v>
      </c>
      <c r="D176" s="136"/>
      <c r="E176" s="140">
        <v>7.89</v>
      </c>
      <c r="F176" s="143"/>
      <c r="G176" s="143"/>
      <c r="H176" s="134"/>
      <c r="I176" s="134"/>
      <c r="J176" s="135"/>
      <c r="K176" s="134"/>
      <c r="L176" s="134"/>
      <c r="M176" s="130"/>
      <c r="N176" s="130"/>
      <c r="O176" s="130"/>
      <c r="P176" s="130"/>
      <c r="Q176" s="130"/>
    </row>
    <row r="177" spans="1:17" ht="22.5" outlineLevel="1" x14ac:dyDescent="0.2">
      <c r="A177" s="131">
        <v>57</v>
      </c>
      <c r="B177" s="131" t="s">
        <v>227</v>
      </c>
      <c r="C177" s="155" t="s">
        <v>457</v>
      </c>
      <c r="D177" s="134" t="s">
        <v>97</v>
      </c>
      <c r="E177" s="139">
        <f>E179</f>
        <v>17.518750000000001</v>
      </c>
      <c r="F177" s="142"/>
      <c r="G177" s="143">
        <f>ROUND(E177*F177,2)</f>
        <v>0</v>
      </c>
      <c r="H177" s="134">
        <v>2.5420000000000002E-2</v>
      </c>
      <c r="I177" s="134">
        <f>ROUND(E177*H177,5)</f>
        <v>0.44533</v>
      </c>
      <c r="J177" s="135">
        <v>0</v>
      </c>
      <c r="K177" s="134">
        <f>ROUND(E177*J177,5)</f>
        <v>0</v>
      </c>
      <c r="L177" s="134" t="s">
        <v>451</v>
      </c>
      <c r="M177" s="130"/>
      <c r="N177" s="130"/>
      <c r="O177" s="130"/>
      <c r="P177" s="130"/>
      <c r="Q177" s="130"/>
    </row>
    <row r="178" spans="1:17" ht="51.6" customHeight="1" outlineLevel="1" x14ac:dyDescent="0.2">
      <c r="A178" s="131"/>
      <c r="B178" s="131"/>
      <c r="C178" s="160" t="s">
        <v>633</v>
      </c>
      <c r="D178" s="160"/>
      <c r="E178" s="160"/>
      <c r="F178" s="160"/>
      <c r="G178" s="160"/>
      <c r="H178" s="134"/>
      <c r="I178" s="134"/>
      <c r="J178" s="135"/>
      <c r="K178" s="134"/>
      <c r="L178" s="134"/>
      <c r="M178" s="130"/>
      <c r="N178" s="130"/>
      <c r="O178" s="130"/>
      <c r="P178" s="130"/>
      <c r="Q178" s="130"/>
    </row>
    <row r="179" spans="1:17" ht="15.75" customHeight="1" outlineLevel="1" x14ac:dyDescent="0.2">
      <c r="A179" s="131"/>
      <c r="B179" s="131"/>
      <c r="C179" s="156" t="s">
        <v>460</v>
      </c>
      <c r="D179" s="136"/>
      <c r="E179" s="140">
        <f>5.12+11.9+0.19*2.625</f>
        <v>17.518750000000001</v>
      </c>
      <c r="F179" s="143"/>
      <c r="G179" s="143"/>
      <c r="H179" s="134"/>
      <c r="I179" s="134"/>
      <c r="J179" s="135"/>
      <c r="K179" s="134"/>
      <c r="L179" s="134"/>
      <c r="M179" s="130"/>
      <c r="N179" s="130"/>
      <c r="O179" s="130"/>
      <c r="P179" s="130"/>
      <c r="Q179" s="130"/>
    </row>
    <row r="180" spans="1:17" outlineLevel="1" x14ac:dyDescent="0.2">
      <c r="A180" s="131">
        <v>58</v>
      </c>
      <c r="B180" s="131" t="s">
        <v>234</v>
      </c>
      <c r="C180" s="155" t="s">
        <v>576</v>
      </c>
      <c r="D180" s="134" t="s">
        <v>108</v>
      </c>
      <c r="E180" s="139">
        <v>19</v>
      </c>
      <c r="F180" s="142"/>
      <c r="G180" s="143">
        <f>ROUND(E180*F180,2)</f>
        <v>0</v>
      </c>
      <c r="H180" s="134">
        <v>3.2000000000000003E-4</v>
      </c>
      <c r="I180" s="134">
        <f>ROUND(E180*H180,5)</f>
        <v>6.0800000000000003E-3</v>
      </c>
      <c r="J180" s="135">
        <v>0</v>
      </c>
      <c r="K180" s="134">
        <f>ROUND(E180*J180,5)</f>
        <v>0</v>
      </c>
      <c r="L180" s="134" t="s">
        <v>469</v>
      </c>
      <c r="M180" s="130"/>
      <c r="N180" s="130"/>
      <c r="O180" s="130"/>
      <c r="P180" s="130"/>
      <c r="Q180" s="130"/>
    </row>
    <row r="181" spans="1:17" outlineLevel="1" x14ac:dyDescent="0.2">
      <c r="A181" s="131">
        <v>59</v>
      </c>
      <c r="B181" s="131" t="s">
        <v>235</v>
      </c>
      <c r="C181" s="155" t="s">
        <v>605</v>
      </c>
      <c r="D181" s="134" t="s">
        <v>108</v>
      </c>
      <c r="E181" s="139">
        <v>1</v>
      </c>
      <c r="F181" s="142"/>
      <c r="G181" s="143">
        <f>ROUND(E181*F181,2)</f>
        <v>0</v>
      </c>
      <c r="H181" s="134">
        <v>4.4000000000000002E-4</v>
      </c>
      <c r="I181" s="134">
        <f>ROUND(E181*H181,5)</f>
        <v>4.4000000000000002E-4</v>
      </c>
      <c r="J181" s="135">
        <v>0</v>
      </c>
      <c r="K181" s="134">
        <f>ROUND(E181*J181,5)</f>
        <v>0</v>
      </c>
      <c r="L181" s="134" t="s">
        <v>469</v>
      </c>
      <c r="M181" s="130"/>
      <c r="N181" s="130"/>
      <c r="O181" s="130"/>
      <c r="P181" s="130"/>
      <c r="Q181" s="130"/>
    </row>
    <row r="182" spans="1:17" outlineLevel="1" x14ac:dyDescent="0.2">
      <c r="A182" s="131">
        <v>60</v>
      </c>
      <c r="B182" s="131" t="s">
        <v>236</v>
      </c>
      <c r="C182" s="155" t="s">
        <v>237</v>
      </c>
      <c r="D182" s="134" t="s">
        <v>0</v>
      </c>
      <c r="E182" s="139">
        <f>SUM(G170:G181)/100</f>
        <v>0</v>
      </c>
      <c r="F182" s="142"/>
      <c r="G182" s="143">
        <f>ROUND(E182*F182,2)</f>
        <v>0</v>
      </c>
      <c r="H182" s="134">
        <v>0</v>
      </c>
      <c r="I182" s="134">
        <f>ROUND(E182*H182,5)</f>
        <v>0</v>
      </c>
      <c r="J182" s="135">
        <v>0</v>
      </c>
      <c r="K182" s="134">
        <f>ROUND(E182*J182,5)</f>
        <v>0</v>
      </c>
      <c r="L182" s="134" t="s">
        <v>469</v>
      </c>
      <c r="M182" s="130"/>
      <c r="N182" s="130"/>
      <c r="O182" s="130"/>
      <c r="P182" s="130"/>
      <c r="Q182" s="130"/>
    </row>
    <row r="183" spans="1:17" x14ac:dyDescent="0.2">
      <c r="A183" s="132" t="s">
        <v>95</v>
      </c>
      <c r="B183" s="132" t="s">
        <v>71</v>
      </c>
      <c r="C183" s="157" t="s">
        <v>72</v>
      </c>
      <c r="D183" s="137"/>
      <c r="E183" s="141"/>
      <c r="F183" s="144"/>
      <c r="G183" s="144">
        <f>SUM(G184:G186)</f>
        <v>0</v>
      </c>
      <c r="H183" s="137"/>
      <c r="I183" s="137">
        <f>SUM(I184:I186)</f>
        <v>0</v>
      </c>
      <c r="J183" s="138"/>
      <c r="K183" s="137">
        <f>SUM(K184:K186)</f>
        <v>3.4040000000000001E-2</v>
      </c>
      <c r="L183" s="137"/>
    </row>
    <row r="184" spans="1:17" ht="22.5" outlineLevel="1" x14ac:dyDescent="0.2">
      <c r="A184" s="131">
        <v>61</v>
      </c>
      <c r="B184" s="131" t="s">
        <v>238</v>
      </c>
      <c r="C184" s="155" t="s">
        <v>459</v>
      </c>
      <c r="D184" s="134" t="s">
        <v>97</v>
      </c>
      <c r="E184" s="139">
        <f>E185</f>
        <v>17.02</v>
      </c>
      <c r="F184" s="142"/>
      <c r="G184" s="143">
        <f>ROUND(E184*F184,2)</f>
        <v>0</v>
      </c>
      <c r="H184" s="134">
        <v>0</v>
      </c>
      <c r="I184" s="134">
        <f>ROUND(E184*H184,5)</f>
        <v>0</v>
      </c>
      <c r="J184" s="135">
        <v>2E-3</v>
      </c>
      <c r="K184" s="134">
        <f>ROUND(E184*J184,5)</f>
        <v>3.4040000000000001E-2</v>
      </c>
      <c r="L184" s="134" t="s">
        <v>451</v>
      </c>
      <c r="M184" s="130"/>
      <c r="N184" s="130"/>
      <c r="O184" s="130"/>
      <c r="P184" s="130"/>
      <c r="Q184" s="130"/>
    </row>
    <row r="185" spans="1:17" outlineLevel="1" x14ac:dyDescent="0.2">
      <c r="A185" s="131"/>
      <c r="B185" s="131"/>
      <c r="C185" s="156" t="s">
        <v>239</v>
      </c>
      <c r="D185" s="136"/>
      <c r="E185" s="140">
        <v>17.02</v>
      </c>
      <c r="F185" s="143"/>
      <c r="G185" s="143"/>
      <c r="H185" s="134"/>
      <c r="I185" s="134"/>
      <c r="J185" s="135"/>
      <c r="K185" s="134"/>
      <c r="L185" s="134"/>
      <c r="M185" s="130"/>
      <c r="N185" s="130"/>
      <c r="O185" s="130"/>
      <c r="P185" s="130"/>
      <c r="Q185" s="130"/>
    </row>
    <row r="186" spans="1:17" outlineLevel="1" x14ac:dyDescent="0.2">
      <c r="A186" s="131">
        <v>62</v>
      </c>
      <c r="B186" s="131" t="s">
        <v>240</v>
      </c>
      <c r="C186" s="155" t="s">
        <v>241</v>
      </c>
      <c r="D186" s="134" t="s">
        <v>0</v>
      </c>
      <c r="E186" s="139">
        <f>F184/100</f>
        <v>0</v>
      </c>
      <c r="F186" s="142"/>
      <c r="G186" s="143">
        <f>ROUND(E186*F186,2)</f>
        <v>0</v>
      </c>
      <c r="H186" s="134">
        <v>0</v>
      </c>
      <c r="I186" s="134">
        <f>ROUND(E186*H186,5)</f>
        <v>0</v>
      </c>
      <c r="J186" s="135">
        <v>0</v>
      </c>
      <c r="K186" s="134">
        <f>ROUND(E186*J186,5)</f>
        <v>0</v>
      </c>
      <c r="L186" s="134" t="s">
        <v>469</v>
      </c>
      <c r="M186" s="312"/>
      <c r="N186" s="130"/>
      <c r="O186" s="130"/>
      <c r="P186" s="130"/>
      <c r="Q186" s="130"/>
    </row>
    <row r="187" spans="1:17" x14ac:dyDescent="0.2">
      <c r="A187" s="132" t="s">
        <v>95</v>
      </c>
      <c r="B187" s="132" t="s">
        <v>73</v>
      </c>
      <c r="C187" s="157" t="s">
        <v>74</v>
      </c>
      <c r="D187" s="137"/>
      <c r="E187" s="141"/>
      <c r="F187" s="144"/>
      <c r="G187" s="144">
        <f>SUM(G188:G190)</f>
        <v>0</v>
      </c>
      <c r="H187" s="137"/>
      <c r="I187" s="144">
        <f>SUM(I188:I190)</f>
        <v>0.25380000000000003</v>
      </c>
      <c r="J187" s="138"/>
      <c r="K187" s="144">
        <f>SUM(K188:K190)</f>
        <v>0</v>
      </c>
      <c r="L187" s="137"/>
      <c r="M187" s="313"/>
    </row>
    <row r="188" spans="1:17" outlineLevel="1" x14ac:dyDescent="0.2">
      <c r="A188" s="131">
        <v>63</v>
      </c>
      <c r="B188" s="131" t="s">
        <v>242</v>
      </c>
      <c r="C188" s="155" t="s">
        <v>243</v>
      </c>
      <c r="D188" s="134" t="s">
        <v>97</v>
      </c>
      <c r="E188" s="139">
        <v>55.055</v>
      </c>
      <c r="F188" s="142"/>
      <c r="G188" s="143">
        <f>ROUND(E188*F188,2)</f>
        <v>0</v>
      </c>
      <c r="H188" s="134">
        <v>4.6100000000000004E-3</v>
      </c>
      <c r="I188" s="134">
        <f>ROUND(E188*H188,5)</f>
        <v>0.25380000000000003</v>
      </c>
      <c r="J188" s="135">
        <v>0</v>
      </c>
      <c r="K188" s="134">
        <f>ROUND(E188*J188,5)</f>
        <v>0</v>
      </c>
      <c r="L188" s="134" t="s">
        <v>451</v>
      </c>
      <c r="M188" s="312"/>
      <c r="N188" s="130"/>
      <c r="O188" s="130"/>
      <c r="P188" s="130"/>
      <c r="Q188" s="130"/>
    </row>
    <row r="189" spans="1:17" ht="22.5" outlineLevel="1" x14ac:dyDescent="0.2">
      <c r="A189" s="131"/>
      <c r="B189" s="131"/>
      <c r="C189" s="156" t="s">
        <v>244</v>
      </c>
      <c r="D189" s="136"/>
      <c r="E189" s="140">
        <v>55.055</v>
      </c>
      <c r="F189" s="143"/>
      <c r="G189" s="143"/>
      <c r="H189" s="134"/>
      <c r="I189" s="134"/>
      <c r="J189" s="135"/>
      <c r="K189" s="134"/>
      <c r="L189" s="134"/>
      <c r="M189" s="312"/>
      <c r="N189" s="130"/>
      <c r="O189" s="130"/>
      <c r="P189" s="130"/>
      <c r="Q189" s="130"/>
    </row>
    <row r="190" spans="1:17" ht="22.5" outlineLevel="1" x14ac:dyDescent="0.2">
      <c r="A190" s="131">
        <v>64</v>
      </c>
      <c r="B190" s="131" t="s">
        <v>280</v>
      </c>
      <c r="C190" s="155" t="s">
        <v>279</v>
      </c>
      <c r="D190" s="134" t="s">
        <v>0</v>
      </c>
      <c r="E190" s="139">
        <f>F188/100</f>
        <v>0</v>
      </c>
      <c r="F190" s="142"/>
      <c r="G190" s="143">
        <f>ROUND(E190*F190,2)</f>
        <v>0</v>
      </c>
      <c r="H190" s="134">
        <v>0</v>
      </c>
      <c r="I190" s="134">
        <f>ROUND(E190*H190,5)</f>
        <v>0</v>
      </c>
      <c r="J190" s="135">
        <v>0</v>
      </c>
      <c r="K190" s="134">
        <f>ROUND(E190*J190,5)</f>
        <v>0</v>
      </c>
      <c r="L190" s="134" t="s">
        <v>469</v>
      </c>
      <c r="M190" s="312"/>
      <c r="N190" s="130"/>
      <c r="O190" s="130"/>
      <c r="P190" s="130"/>
      <c r="Q190" s="130"/>
    </row>
    <row r="191" spans="1:17" x14ac:dyDescent="0.2">
      <c r="A191" s="132" t="s">
        <v>95</v>
      </c>
      <c r="B191" s="132" t="s">
        <v>75</v>
      </c>
      <c r="C191" s="157" t="s">
        <v>76</v>
      </c>
      <c r="D191" s="137"/>
      <c r="E191" s="141"/>
      <c r="F191" s="144"/>
      <c r="G191" s="144">
        <f>SUM(G192:G201)</f>
        <v>0</v>
      </c>
      <c r="H191" s="137"/>
      <c r="I191" s="137">
        <f>SUM(I192:I201)</f>
        <v>2.4212699999999998</v>
      </c>
      <c r="J191" s="138"/>
      <c r="K191" s="137">
        <f>SUM(K192:K201)</f>
        <v>0</v>
      </c>
      <c r="L191" s="137"/>
    </row>
    <row r="192" spans="1:17" ht="22.5" outlineLevel="1" x14ac:dyDescent="0.2">
      <c r="A192" s="131">
        <v>65</v>
      </c>
      <c r="B192" s="131" t="s">
        <v>245</v>
      </c>
      <c r="C192" s="155" t="s">
        <v>246</v>
      </c>
      <c r="D192" s="134" t="s">
        <v>97</v>
      </c>
      <c r="E192" s="139">
        <v>11.311999999999999</v>
      </c>
      <c r="F192" s="142"/>
      <c r="G192" s="143">
        <f>ROUND(E192*F192,2)</f>
        <v>0</v>
      </c>
      <c r="H192" s="134">
        <v>8.5309999999999997E-2</v>
      </c>
      <c r="I192" s="134">
        <f>ROUND(E192*H192,5)</f>
        <v>0.96503000000000005</v>
      </c>
      <c r="J192" s="135">
        <v>0</v>
      </c>
      <c r="K192" s="134">
        <f>ROUND(E192*J192,5)</f>
        <v>0</v>
      </c>
      <c r="L192" s="134" t="s">
        <v>469</v>
      </c>
      <c r="M192" s="130"/>
      <c r="N192" s="130"/>
      <c r="O192" s="130"/>
      <c r="P192" s="130"/>
      <c r="Q192" s="130"/>
    </row>
    <row r="193" spans="1:17" outlineLevel="1" x14ac:dyDescent="0.2">
      <c r="A193" s="131"/>
      <c r="B193" s="131"/>
      <c r="C193" s="160" t="s">
        <v>247</v>
      </c>
      <c r="D193" s="160"/>
      <c r="E193" s="160"/>
      <c r="F193" s="160"/>
      <c r="G193" s="160"/>
      <c r="H193" s="134"/>
      <c r="I193" s="134"/>
      <c r="J193" s="135"/>
      <c r="K193" s="134"/>
      <c r="L193" s="134"/>
      <c r="M193" s="130"/>
      <c r="N193" s="130"/>
      <c r="O193" s="130"/>
      <c r="P193" s="130"/>
      <c r="Q193" s="130"/>
    </row>
    <row r="194" spans="1:17" ht="56.25" outlineLevel="1" x14ac:dyDescent="0.2">
      <c r="A194" s="131"/>
      <c r="B194" s="131"/>
      <c r="C194" s="160" t="s">
        <v>248</v>
      </c>
      <c r="D194" s="160"/>
      <c r="E194" s="160"/>
      <c r="F194" s="160"/>
      <c r="G194" s="160"/>
      <c r="H194" s="134"/>
      <c r="I194" s="134"/>
      <c r="J194" s="135"/>
      <c r="K194" s="134"/>
      <c r="L194" s="134"/>
      <c r="M194" s="130"/>
      <c r="N194" s="130"/>
      <c r="O194" s="130"/>
      <c r="P194" s="130"/>
      <c r="Q194" s="130"/>
    </row>
    <row r="195" spans="1:17" outlineLevel="1" x14ac:dyDescent="0.2">
      <c r="A195" s="131"/>
      <c r="B195" s="131"/>
      <c r="C195" s="156" t="s">
        <v>249</v>
      </c>
      <c r="D195" s="136"/>
      <c r="E195" s="140">
        <v>3.052</v>
      </c>
      <c r="F195" s="143"/>
      <c r="G195" s="143"/>
      <c r="H195" s="134"/>
      <c r="I195" s="134"/>
      <c r="J195" s="135"/>
      <c r="K195" s="134"/>
      <c r="L195" s="134"/>
      <c r="M195" s="130"/>
      <c r="N195" s="130"/>
      <c r="O195" s="130"/>
      <c r="P195" s="130"/>
      <c r="Q195" s="130"/>
    </row>
    <row r="196" spans="1:17" outlineLevel="1" x14ac:dyDescent="0.2">
      <c r="A196" s="131"/>
      <c r="B196" s="131"/>
      <c r="C196" s="156" t="s">
        <v>174</v>
      </c>
      <c r="D196" s="136"/>
      <c r="E196" s="140">
        <v>7.3</v>
      </c>
      <c r="F196" s="143"/>
      <c r="G196" s="143"/>
      <c r="H196" s="134"/>
      <c r="I196" s="134"/>
      <c r="J196" s="135"/>
      <c r="K196" s="134"/>
      <c r="L196" s="134"/>
      <c r="M196" s="130"/>
      <c r="N196" s="130"/>
      <c r="O196" s="130"/>
      <c r="P196" s="130"/>
      <c r="Q196" s="130"/>
    </row>
    <row r="197" spans="1:17" outlineLevel="1" x14ac:dyDescent="0.2">
      <c r="A197" s="131">
        <v>66</v>
      </c>
      <c r="B197" s="131" t="s">
        <v>454</v>
      </c>
      <c r="C197" s="155" t="s">
        <v>455</v>
      </c>
      <c r="D197" s="134" t="s">
        <v>97</v>
      </c>
      <c r="E197" s="139">
        <f>E200</f>
        <v>17.070000000000004</v>
      </c>
      <c r="F197" s="142"/>
      <c r="G197" s="143">
        <f>ROUND(E197*F197,2)</f>
        <v>0</v>
      </c>
      <c r="H197" s="134">
        <v>8.5309999999999997E-2</v>
      </c>
      <c r="I197" s="134">
        <f>ROUND(E197*H197,5)</f>
        <v>1.45624</v>
      </c>
      <c r="J197" s="135">
        <v>0</v>
      </c>
      <c r="K197" s="134">
        <f>ROUND(E197*J197,5)</f>
        <v>0</v>
      </c>
      <c r="L197" s="134" t="s">
        <v>469</v>
      </c>
      <c r="M197" s="130"/>
      <c r="N197" s="130"/>
      <c r="O197" s="130"/>
      <c r="P197" s="130"/>
      <c r="Q197" s="130"/>
    </row>
    <row r="198" spans="1:17" outlineLevel="1" x14ac:dyDescent="0.2">
      <c r="A198" s="131"/>
      <c r="B198" s="131"/>
      <c r="C198" s="160" t="s">
        <v>247</v>
      </c>
      <c r="D198" s="160"/>
      <c r="E198" s="160"/>
      <c r="F198" s="160"/>
      <c r="G198" s="143"/>
      <c r="H198" s="134"/>
      <c r="I198" s="134"/>
      <c r="J198" s="135"/>
      <c r="K198" s="134"/>
      <c r="L198" s="134"/>
      <c r="M198" s="130"/>
      <c r="N198" s="130"/>
      <c r="O198" s="130"/>
      <c r="P198" s="130"/>
      <c r="Q198" s="130"/>
    </row>
    <row r="199" spans="1:17" ht="56.25" outlineLevel="1" x14ac:dyDescent="0.2">
      <c r="A199" s="131"/>
      <c r="B199" s="131"/>
      <c r="C199" s="160" t="s">
        <v>248</v>
      </c>
      <c r="D199" s="160"/>
      <c r="E199" s="160"/>
      <c r="F199" s="160"/>
      <c r="G199" s="143"/>
      <c r="H199" s="134"/>
      <c r="I199" s="134"/>
      <c r="J199" s="135"/>
      <c r="K199" s="134"/>
      <c r="L199" s="134"/>
      <c r="M199" s="130"/>
      <c r="N199" s="130"/>
      <c r="O199" s="130"/>
      <c r="P199" s="130"/>
      <c r="Q199" s="130"/>
    </row>
    <row r="200" spans="1:17" outlineLevel="1" x14ac:dyDescent="0.2">
      <c r="A200" s="131"/>
      <c r="B200" s="131"/>
      <c r="C200" s="156" t="s">
        <v>456</v>
      </c>
      <c r="D200" s="136"/>
      <c r="E200" s="140">
        <f>(29.6-1.15)*3*0.2</f>
        <v>17.070000000000004</v>
      </c>
      <c r="F200" s="143"/>
      <c r="G200" s="143">
        <f t="shared" ref="G200" si="0">ROUND(E200*F200,2)</f>
        <v>0</v>
      </c>
      <c r="H200" s="134">
        <v>8.5309999999999997E-2</v>
      </c>
      <c r="I200" s="134">
        <v>0</v>
      </c>
      <c r="J200" s="135"/>
      <c r="K200" s="134"/>
      <c r="L200" s="134"/>
      <c r="M200" s="130"/>
      <c r="N200" s="130"/>
      <c r="O200" s="130"/>
      <c r="P200" s="130"/>
      <c r="Q200" s="130"/>
    </row>
    <row r="201" spans="1:17" outlineLevel="1" x14ac:dyDescent="0.2">
      <c r="A201" s="131">
        <v>67</v>
      </c>
      <c r="B201" s="131" t="s">
        <v>281</v>
      </c>
      <c r="C201" s="155" t="s">
        <v>250</v>
      </c>
      <c r="D201" s="134" t="s">
        <v>0</v>
      </c>
      <c r="E201" s="139">
        <f>SUM(G192:G200)/100</f>
        <v>0</v>
      </c>
      <c r="F201" s="142"/>
      <c r="G201" s="143">
        <f>ROUND(E201*F201,2)</f>
        <v>0</v>
      </c>
      <c r="H201" s="134">
        <v>0</v>
      </c>
      <c r="I201" s="134">
        <f>ROUND(E201*H201,5)</f>
        <v>0</v>
      </c>
      <c r="J201" s="135">
        <v>0</v>
      </c>
      <c r="K201" s="134">
        <f>ROUND(E201*J201,5)</f>
        <v>0</v>
      </c>
      <c r="L201" s="134" t="s">
        <v>469</v>
      </c>
      <c r="M201" s="130"/>
      <c r="N201" s="130"/>
      <c r="O201" s="130"/>
      <c r="P201" s="130"/>
      <c r="Q201" s="130"/>
    </row>
    <row r="202" spans="1:17" x14ac:dyDescent="0.2">
      <c r="A202" s="132" t="s">
        <v>95</v>
      </c>
      <c r="B202" s="132" t="s">
        <v>77</v>
      </c>
      <c r="C202" s="157" t="s">
        <v>78</v>
      </c>
      <c r="D202" s="137"/>
      <c r="E202" s="141"/>
      <c r="F202" s="144"/>
      <c r="G202" s="144">
        <f>SUM(G203:G213)</f>
        <v>0</v>
      </c>
      <c r="H202" s="137"/>
      <c r="I202" s="137">
        <f>SUM(I203:I213)</f>
        <v>3.7940000000000002E-2</v>
      </c>
      <c r="J202" s="138"/>
      <c r="K202" s="137">
        <f>SUM(K203:K213)</f>
        <v>0</v>
      </c>
      <c r="L202" s="137"/>
    </row>
    <row r="203" spans="1:17" ht="22.5" outlineLevel="1" x14ac:dyDescent="0.2">
      <c r="A203" s="131">
        <v>68</v>
      </c>
      <c r="B203" s="131" t="s">
        <v>251</v>
      </c>
      <c r="C203" s="155" t="s">
        <v>252</v>
      </c>
      <c r="D203" s="134" t="s">
        <v>97</v>
      </c>
      <c r="E203" s="139">
        <f>SUM(E205:E213)</f>
        <v>145.45008000000001</v>
      </c>
      <c r="F203" s="142"/>
      <c r="G203" s="143">
        <f>ROUND(E203*F203,2)</f>
        <v>0</v>
      </c>
      <c r="H203" s="134">
        <v>2.2000000000000001E-4</v>
      </c>
      <c r="I203" s="134">
        <f>ROUND(E203*H203,5)</f>
        <v>3.2000000000000001E-2</v>
      </c>
      <c r="J203" s="135">
        <v>0</v>
      </c>
      <c r="K203" s="134">
        <f>ROUND(E203*J203,5)</f>
        <v>0</v>
      </c>
      <c r="L203" s="134" t="s">
        <v>451</v>
      </c>
      <c r="M203" s="130"/>
      <c r="N203" s="130"/>
      <c r="O203" s="130"/>
      <c r="P203" s="130"/>
      <c r="Q203" s="130"/>
    </row>
    <row r="204" spans="1:17" outlineLevel="1" x14ac:dyDescent="0.2">
      <c r="A204" s="131"/>
      <c r="B204" s="131"/>
      <c r="C204" s="156" t="s">
        <v>253</v>
      </c>
      <c r="D204" s="136"/>
      <c r="E204" s="140">
        <v>8.14</v>
      </c>
      <c r="F204" s="143"/>
      <c r="G204" s="143"/>
      <c r="H204" s="134"/>
      <c r="I204" s="134"/>
      <c r="J204" s="135"/>
      <c r="K204" s="134"/>
      <c r="L204" s="134"/>
      <c r="M204" s="130"/>
      <c r="N204" s="130"/>
      <c r="O204" s="130"/>
      <c r="P204" s="130"/>
      <c r="Q204" s="130"/>
    </row>
    <row r="205" spans="1:17" outlineLevel="1" x14ac:dyDescent="0.2">
      <c r="A205" s="131"/>
      <c r="B205" s="131"/>
      <c r="C205" s="156" t="s">
        <v>254</v>
      </c>
      <c r="D205" s="136"/>
      <c r="E205" s="140">
        <v>63.27</v>
      </c>
      <c r="F205" s="143"/>
      <c r="G205" s="143"/>
      <c r="H205" s="134"/>
      <c r="I205" s="134"/>
      <c r="J205" s="135"/>
      <c r="K205" s="134"/>
      <c r="L205" s="134"/>
      <c r="M205" s="130"/>
      <c r="N205" s="130"/>
      <c r="O205" s="130"/>
      <c r="P205" s="130"/>
      <c r="Q205" s="130"/>
    </row>
    <row r="206" spans="1:17" ht="21.75" customHeight="1" outlineLevel="1" x14ac:dyDescent="0.2">
      <c r="A206" s="131">
        <v>69</v>
      </c>
      <c r="B206" s="131" t="s">
        <v>557</v>
      </c>
      <c r="C206" s="155" t="s">
        <v>255</v>
      </c>
      <c r="D206" s="134" t="s">
        <v>97</v>
      </c>
      <c r="E206" s="139">
        <v>15</v>
      </c>
      <c r="F206" s="142"/>
      <c r="G206" s="143">
        <f>ROUND(E206*F206,2)</f>
        <v>0</v>
      </c>
      <c r="H206" s="134">
        <v>2.2000000000000001E-4</v>
      </c>
      <c r="I206" s="134">
        <f>ROUND(E206*H206,5)</f>
        <v>3.3E-3</v>
      </c>
      <c r="J206" s="135">
        <v>0</v>
      </c>
      <c r="K206" s="134">
        <f>ROUND(E206*J206,5)</f>
        <v>0</v>
      </c>
      <c r="L206" s="134" t="s">
        <v>451</v>
      </c>
      <c r="M206" s="130"/>
      <c r="N206" s="130"/>
      <c r="O206" s="130"/>
      <c r="P206" s="130"/>
      <c r="Q206" s="130"/>
    </row>
    <row r="207" spans="1:17" ht="22.5" outlineLevel="1" x14ac:dyDescent="0.2">
      <c r="A207" s="131"/>
      <c r="B207" s="131"/>
      <c r="C207" s="156" t="s">
        <v>560</v>
      </c>
      <c r="D207" s="136"/>
      <c r="E207" s="140">
        <v>20</v>
      </c>
      <c r="F207" s="143"/>
      <c r="G207" s="143"/>
      <c r="H207" s="134"/>
      <c r="I207" s="134"/>
      <c r="J207" s="135"/>
      <c r="K207" s="134"/>
      <c r="L207" s="134"/>
      <c r="M207" s="130"/>
      <c r="N207" s="130"/>
      <c r="O207" s="130"/>
      <c r="P207" s="130"/>
      <c r="Q207" s="130"/>
    </row>
    <row r="208" spans="1:17" outlineLevel="1" x14ac:dyDescent="0.2">
      <c r="A208" s="131"/>
      <c r="B208" s="131"/>
      <c r="C208" s="156" t="s">
        <v>562</v>
      </c>
      <c r="D208" s="136"/>
      <c r="E208" s="140">
        <v>2</v>
      </c>
      <c r="F208" s="143"/>
      <c r="G208" s="143"/>
      <c r="H208" s="134"/>
      <c r="I208" s="134"/>
      <c r="J208" s="135"/>
      <c r="K208" s="134"/>
      <c r="L208" s="134"/>
      <c r="M208" s="130"/>
      <c r="N208" s="130"/>
      <c r="O208" s="130"/>
      <c r="P208" s="130"/>
      <c r="Q208" s="130"/>
    </row>
    <row r="209" spans="1:17" ht="26.45" customHeight="1" outlineLevel="1" x14ac:dyDescent="0.2">
      <c r="A209" s="131">
        <v>70</v>
      </c>
      <c r="B209" s="131" t="s">
        <v>558</v>
      </c>
      <c r="C209" s="155" t="s">
        <v>577</v>
      </c>
      <c r="D209" s="134" t="s">
        <v>97</v>
      </c>
      <c r="E209" s="139">
        <v>12</v>
      </c>
      <c r="F209" s="142"/>
      <c r="G209" s="143">
        <f>ROUND(E209*F209,2)</f>
        <v>0</v>
      </c>
      <c r="H209" s="134">
        <v>2.2000000000000001E-4</v>
      </c>
      <c r="I209" s="134">
        <f>ROUND(E209*H209,5)</f>
        <v>2.64E-3</v>
      </c>
      <c r="J209" s="135">
        <v>0</v>
      </c>
      <c r="K209" s="134">
        <f>ROUND(E209*J209,5)</f>
        <v>0</v>
      </c>
      <c r="L209" s="134" t="s">
        <v>451</v>
      </c>
      <c r="M209" s="130"/>
      <c r="N209" s="130"/>
      <c r="O209" s="130"/>
      <c r="P209" s="130"/>
      <c r="Q209" s="130"/>
    </row>
    <row r="210" spans="1:17" ht="22.5" outlineLevel="1" x14ac:dyDescent="0.2">
      <c r="A210" s="131"/>
      <c r="B210" s="131"/>
      <c r="C210" s="156" t="s">
        <v>561</v>
      </c>
      <c r="D210" s="136"/>
      <c r="E210" s="140">
        <f>(33.2*3.4-4.02*2.98)*0.2+6</f>
        <v>26.180080000000004</v>
      </c>
      <c r="F210" s="143"/>
      <c r="G210" s="143"/>
      <c r="H210" s="134"/>
      <c r="I210" s="134"/>
      <c r="J210" s="135"/>
      <c r="K210" s="134"/>
      <c r="L210" s="134"/>
      <c r="M210" s="130"/>
      <c r="N210" s="130"/>
      <c r="O210" s="130"/>
      <c r="P210" s="130"/>
      <c r="Q210" s="130"/>
    </row>
    <row r="211" spans="1:17" outlineLevel="1" x14ac:dyDescent="0.2">
      <c r="A211" s="131"/>
      <c r="B211" s="131"/>
      <c r="C211" s="156" t="s">
        <v>256</v>
      </c>
      <c r="D211" s="136"/>
      <c r="E211" s="140">
        <v>3</v>
      </c>
      <c r="F211" s="143"/>
      <c r="G211" s="143"/>
      <c r="H211" s="134"/>
      <c r="I211" s="134"/>
      <c r="J211" s="135"/>
      <c r="K211" s="134"/>
      <c r="L211" s="134"/>
      <c r="M211" s="130"/>
      <c r="N211" s="130"/>
      <c r="O211" s="130"/>
      <c r="P211" s="130"/>
      <c r="Q211" s="130"/>
    </row>
    <row r="212" spans="1:17" outlineLevel="1" x14ac:dyDescent="0.2">
      <c r="A212" s="131"/>
      <c r="B212" s="131"/>
      <c r="C212" s="156" t="s">
        <v>562</v>
      </c>
      <c r="D212" s="136"/>
      <c r="E212" s="140">
        <v>2</v>
      </c>
      <c r="F212" s="143"/>
      <c r="G212" s="143"/>
      <c r="H212" s="134"/>
      <c r="I212" s="134"/>
      <c r="J212" s="135"/>
      <c r="K212" s="134"/>
      <c r="L212" s="134"/>
      <c r="M212" s="130"/>
      <c r="N212" s="130"/>
      <c r="O212" s="130"/>
      <c r="P212" s="130"/>
      <c r="Q212" s="130"/>
    </row>
    <row r="213" spans="1:17" outlineLevel="1" x14ac:dyDescent="0.2">
      <c r="A213" s="131"/>
      <c r="B213" s="131"/>
      <c r="C213" s="156" t="s">
        <v>257</v>
      </c>
      <c r="D213" s="136"/>
      <c r="E213" s="140">
        <v>2</v>
      </c>
      <c r="F213" s="143"/>
      <c r="G213" s="143"/>
      <c r="H213" s="134"/>
      <c r="I213" s="134"/>
      <c r="J213" s="135"/>
      <c r="K213" s="134"/>
      <c r="L213" s="134"/>
      <c r="M213" s="130"/>
      <c r="N213" s="130"/>
      <c r="O213" s="130"/>
      <c r="P213" s="130"/>
      <c r="Q213" s="130"/>
    </row>
    <row r="214" spans="1:17" x14ac:dyDescent="0.2">
      <c r="A214" s="132" t="s">
        <v>95</v>
      </c>
      <c r="B214" s="132" t="s">
        <v>79</v>
      </c>
      <c r="C214" s="157" t="s">
        <v>80</v>
      </c>
      <c r="D214" s="137"/>
      <c r="E214" s="141"/>
      <c r="F214" s="144"/>
      <c r="G214" s="144">
        <f>SUM(G215:G227)</f>
        <v>0</v>
      </c>
      <c r="H214" s="137"/>
      <c r="I214" s="137">
        <f>SUM(I215:I225)</f>
        <v>0.26466000000000001</v>
      </c>
      <c r="J214" s="138"/>
      <c r="K214" s="137">
        <f>SUM(K215:K225)</f>
        <v>0</v>
      </c>
      <c r="L214" s="137"/>
    </row>
    <row r="215" spans="1:17" outlineLevel="1" x14ac:dyDescent="0.2">
      <c r="A215" s="131">
        <v>71</v>
      </c>
      <c r="B215" s="131" t="s">
        <v>258</v>
      </c>
      <c r="C215" s="155" t="s">
        <v>259</v>
      </c>
      <c r="D215" s="134" t="s">
        <v>97</v>
      </c>
      <c r="E215" s="139">
        <v>1</v>
      </c>
      <c r="F215" s="142"/>
      <c r="G215" s="143">
        <f t="shared" ref="G215:G223" si="1">ROUND(E215*F215,2)</f>
        <v>0</v>
      </c>
      <c r="H215" s="134">
        <v>5.9999999999999995E-4</v>
      </c>
      <c r="I215" s="134">
        <f t="shared" ref="I215:I223" si="2">ROUND(E215*H215,5)</f>
        <v>5.9999999999999995E-4</v>
      </c>
      <c r="J215" s="135">
        <v>0</v>
      </c>
      <c r="K215" s="134">
        <f t="shared" ref="K215:K223" si="3">ROUND(E215*J215,5)</f>
        <v>0</v>
      </c>
      <c r="L215" s="134" t="s">
        <v>451</v>
      </c>
      <c r="M215" s="130"/>
      <c r="N215" s="130"/>
      <c r="O215" s="130"/>
      <c r="P215" s="130"/>
      <c r="Q215" s="130"/>
    </row>
    <row r="216" spans="1:17" outlineLevel="1" x14ac:dyDescent="0.2">
      <c r="A216" s="131">
        <v>72</v>
      </c>
      <c r="B216" s="131" t="s">
        <v>260</v>
      </c>
      <c r="C216" s="155" t="s">
        <v>261</v>
      </c>
      <c r="D216" s="134" t="s">
        <v>97</v>
      </c>
      <c r="E216" s="139">
        <v>1</v>
      </c>
      <c r="F216" s="142"/>
      <c r="G216" s="143">
        <f t="shared" si="1"/>
        <v>0</v>
      </c>
      <c r="H216" s="134">
        <v>4.0000000000000002E-4</v>
      </c>
      <c r="I216" s="134">
        <f t="shared" si="2"/>
        <v>4.0000000000000002E-4</v>
      </c>
      <c r="J216" s="135">
        <v>0</v>
      </c>
      <c r="K216" s="134">
        <f t="shared" si="3"/>
        <v>0</v>
      </c>
      <c r="L216" s="134" t="s">
        <v>451</v>
      </c>
      <c r="M216" s="130"/>
      <c r="N216" s="130"/>
      <c r="O216" s="130"/>
      <c r="P216" s="130"/>
      <c r="Q216" s="130"/>
    </row>
    <row r="217" spans="1:17" ht="33.75" outlineLevel="1" x14ac:dyDescent="0.2">
      <c r="A217" s="131">
        <v>73</v>
      </c>
      <c r="B217" s="131" t="s">
        <v>595</v>
      </c>
      <c r="C217" s="155" t="s">
        <v>596</v>
      </c>
      <c r="D217" s="134" t="s">
        <v>97</v>
      </c>
      <c r="E217" s="139">
        <v>1</v>
      </c>
      <c r="F217" s="142"/>
      <c r="G217" s="143">
        <f t="shared" si="1"/>
        <v>0</v>
      </c>
      <c r="H217" s="134">
        <v>1E-3</v>
      </c>
      <c r="I217" s="134">
        <f t="shared" si="2"/>
        <v>1E-3</v>
      </c>
      <c r="J217" s="135">
        <v>0</v>
      </c>
      <c r="K217" s="134">
        <f t="shared" si="3"/>
        <v>0</v>
      </c>
      <c r="L217" s="134" t="s">
        <v>451</v>
      </c>
      <c r="M217" s="130"/>
      <c r="N217" s="130"/>
      <c r="O217" s="130"/>
      <c r="P217" s="130"/>
      <c r="Q217" s="130"/>
    </row>
    <row r="218" spans="1:17" outlineLevel="1" x14ac:dyDescent="0.2">
      <c r="A218" s="131">
        <v>74</v>
      </c>
      <c r="B218" s="131" t="s">
        <v>262</v>
      </c>
      <c r="C218" s="155" t="s">
        <v>263</v>
      </c>
      <c r="D218" s="134" t="s">
        <v>101</v>
      </c>
      <c r="E218" s="139">
        <v>1</v>
      </c>
      <c r="F218" s="142"/>
      <c r="G218" s="143">
        <f t="shared" si="1"/>
        <v>0</v>
      </c>
      <c r="H218" s="134">
        <v>3.2000000000000002E-3</v>
      </c>
      <c r="I218" s="134">
        <f t="shared" si="2"/>
        <v>3.2000000000000002E-3</v>
      </c>
      <c r="J218" s="135">
        <v>0</v>
      </c>
      <c r="K218" s="134">
        <f t="shared" si="3"/>
        <v>0</v>
      </c>
      <c r="L218" s="134" t="s">
        <v>451</v>
      </c>
      <c r="M218" s="130"/>
      <c r="N218" s="130"/>
      <c r="O218" s="130"/>
      <c r="P218" s="130"/>
      <c r="Q218" s="130"/>
    </row>
    <row r="219" spans="1:17" outlineLevel="1" x14ac:dyDescent="0.2">
      <c r="A219" s="131">
        <v>75</v>
      </c>
      <c r="B219" s="131" t="s">
        <v>258</v>
      </c>
      <c r="C219" s="155" t="s">
        <v>606</v>
      </c>
      <c r="D219" s="134" t="s">
        <v>218</v>
      </c>
      <c r="E219" s="139">
        <v>3</v>
      </c>
      <c r="F219" s="142"/>
      <c r="G219" s="143">
        <f t="shared" si="1"/>
        <v>0</v>
      </c>
      <c r="H219" s="134">
        <v>0</v>
      </c>
      <c r="I219" s="134">
        <f t="shared" si="2"/>
        <v>0</v>
      </c>
      <c r="J219" s="135">
        <v>0</v>
      </c>
      <c r="K219" s="134">
        <f t="shared" si="3"/>
        <v>0</v>
      </c>
      <c r="L219" s="134" t="s">
        <v>451</v>
      </c>
      <c r="M219" s="130"/>
      <c r="N219" s="130"/>
      <c r="O219" s="130"/>
      <c r="P219" s="130"/>
      <c r="Q219" s="130"/>
    </row>
    <row r="220" spans="1:17" ht="22.5" outlineLevel="1" x14ac:dyDescent="0.2">
      <c r="A220" s="131">
        <v>76</v>
      </c>
      <c r="B220" s="131" t="s">
        <v>264</v>
      </c>
      <c r="C220" s="155" t="s">
        <v>607</v>
      </c>
      <c r="D220" s="134" t="s">
        <v>145</v>
      </c>
      <c r="E220" s="139">
        <v>15</v>
      </c>
      <c r="F220" s="142"/>
      <c r="G220" s="143">
        <f t="shared" si="1"/>
        <v>0</v>
      </c>
      <c r="H220" s="134">
        <v>4.0000000000000001E-3</v>
      </c>
      <c r="I220" s="134">
        <f t="shared" si="2"/>
        <v>0.06</v>
      </c>
      <c r="J220" s="135">
        <v>0</v>
      </c>
      <c r="K220" s="134">
        <f t="shared" si="3"/>
        <v>0</v>
      </c>
      <c r="L220" s="134" t="s">
        <v>451</v>
      </c>
      <c r="M220" s="130"/>
      <c r="N220" s="130"/>
      <c r="O220" s="130"/>
      <c r="P220" s="130"/>
      <c r="Q220" s="130"/>
    </row>
    <row r="221" spans="1:17" ht="22.5" outlineLevel="1" x14ac:dyDescent="0.2">
      <c r="A221" s="131">
        <v>77</v>
      </c>
      <c r="B221" s="131" t="s">
        <v>265</v>
      </c>
      <c r="C221" s="155" t="s">
        <v>608</v>
      </c>
      <c r="D221" s="134" t="s">
        <v>145</v>
      </c>
      <c r="E221" s="139">
        <v>1</v>
      </c>
      <c r="F221" s="142"/>
      <c r="G221" s="143">
        <f t="shared" si="1"/>
        <v>0</v>
      </c>
      <c r="H221" s="134">
        <v>5.0000000000000001E-4</v>
      </c>
      <c r="I221" s="134">
        <f t="shared" si="2"/>
        <v>5.0000000000000001E-4</v>
      </c>
      <c r="J221" s="135">
        <v>0</v>
      </c>
      <c r="K221" s="134">
        <f t="shared" si="3"/>
        <v>0</v>
      </c>
      <c r="L221" s="134" t="s">
        <v>451</v>
      </c>
      <c r="M221" s="130"/>
      <c r="N221" s="130"/>
      <c r="O221" s="130"/>
      <c r="P221" s="130"/>
      <c r="Q221" s="130"/>
    </row>
    <row r="222" spans="1:17" ht="22.5" outlineLevel="1" x14ac:dyDescent="0.2">
      <c r="A222" s="131">
        <v>78</v>
      </c>
      <c r="B222" s="131" t="s">
        <v>266</v>
      </c>
      <c r="C222" s="155" t="s">
        <v>609</v>
      </c>
      <c r="D222" s="134" t="s">
        <v>145</v>
      </c>
      <c r="E222" s="139">
        <v>30</v>
      </c>
      <c r="F222" s="142"/>
      <c r="G222" s="143">
        <f t="shared" si="1"/>
        <v>0</v>
      </c>
      <c r="H222" s="134">
        <v>5.0000000000000001E-3</v>
      </c>
      <c r="I222" s="134">
        <f t="shared" si="2"/>
        <v>0.15</v>
      </c>
      <c r="J222" s="135">
        <v>0</v>
      </c>
      <c r="K222" s="134">
        <f t="shared" si="3"/>
        <v>0</v>
      </c>
      <c r="L222" s="134" t="s">
        <v>451</v>
      </c>
      <c r="M222" s="130"/>
      <c r="N222" s="130"/>
      <c r="O222" s="130"/>
      <c r="P222" s="130"/>
      <c r="Q222" s="130"/>
    </row>
    <row r="223" spans="1:17" ht="22.5" outlineLevel="1" x14ac:dyDescent="0.2">
      <c r="A223" s="131">
        <v>79</v>
      </c>
      <c r="B223" s="131" t="s">
        <v>267</v>
      </c>
      <c r="C223" s="155" t="s">
        <v>610</v>
      </c>
      <c r="D223" s="134" t="s">
        <v>97</v>
      </c>
      <c r="E223" s="139">
        <v>9.7919999999999998</v>
      </c>
      <c r="F223" s="142"/>
      <c r="G223" s="143">
        <f t="shared" si="1"/>
        <v>0</v>
      </c>
      <c r="H223" s="134">
        <v>5.0000000000000001E-3</v>
      </c>
      <c r="I223" s="134">
        <f t="shared" si="2"/>
        <v>4.8959999999999997E-2</v>
      </c>
      <c r="J223" s="135">
        <v>0</v>
      </c>
      <c r="K223" s="134">
        <f t="shared" si="3"/>
        <v>0</v>
      </c>
      <c r="L223" s="134" t="s">
        <v>451</v>
      </c>
      <c r="M223" s="130"/>
      <c r="N223" s="130"/>
      <c r="O223" s="130"/>
      <c r="P223" s="130"/>
      <c r="Q223" s="130"/>
    </row>
    <row r="224" spans="1:17" outlineLevel="1" x14ac:dyDescent="0.2">
      <c r="A224" s="131"/>
      <c r="B224" s="131"/>
      <c r="C224" s="160" t="s">
        <v>268</v>
      </c>
      <c r="D224" s="160"/>
      <c r="E224" s="160"/>
      <c r="F224" s="160"/>
      <c r="G224" s="160"/>
      <c r="H224" s="134"/>
      <c r="I224" s="134"/>
      <c r="J224" s="135"/>
      <c r="K224" s="134"/>
      <c r="L224" s="134"/>
      <c r="M224" s="130"/>
      <c r="N224" s="130"/>
      <c r="O224" s="130"/>
      <c r="P224" s="130"/>
      <c r="Q224" s="130"/>
    </row>
    <row r="225" spans="1:17" outlineLevel="1" x14ac:dyDescent="0.2">
      <c r="A225" s="131"/>
      <c r="B225" s="131"/>
      <c r="C225" s="156" t="s">
        <v>269</v>
      </c>
      <c r="D225" s="136"/>
      <c r="E225" s="140">
        <v>9.7919999999999998</v>
      </c>
      <c r="F225" s="143"/>
      <c r="G225" s="143"/>
      <c r="H225" s="134"/>
      <c r="I225" s="134"/>
      <c r="J225" s="135"/>
      <c r="K225" s="134"/>
      <c r="L225" s="134"/>
      <c r="M225" s="130"/>
      <c r="N225" s="130"/>
      <c r="O225" s="130"/>
      <c r="P225" s="130"/>
      <c r="Q225" s="130"/>
    </row>
    <row r="226" spans="1:17" ht="56.25" outlineLevel="1" x14ac:dyDescent="0.2">
      <c r="A226" s="131">
        <v>80</v>
      </c>
      <c r="B226" s="131" t="s">
        <v>634</v>
      </c>
      <c r="C226" s="155" t="s">
        <v>635</v>
      </c>
      <c r="D226" s="134" t="s">
        <v>101</v>
      </c>
      <c r="E226" s="139">
        <v>1</v>
      </c>
      <c r="F226" s="142"/>
      <c r="G226" s="143">
        <f>ROUND(E226*F226,2)</f>
        <v>0</v>
      </c>
      <c r="H226" s="134">
        <v>0</v>
      </c>
      <c r="I226" s="134">
        <f>ROUND(E226*H226,5)</f>
        <v>0</v>
      </c>
      <c r="J226" s="135">
        <v>0</v>
      </c>
      <c r="K226" s="134">
        <f>ROUND(E226*J226,5)</f>
        <v>0</v>
      </c>
      <c r="L226" s="134" t="s">
        <v>451</v>
      </c>
      <c r="M226" s="130"/>
      <c r="N226" s="130"/>
      <c r="O226" s="130"/>
      <c r="P226" s="130"/>
      <c r="Q226" s="130"/>
    </row>
    <row r="227" spans="1:17" ht="33.75" outlineLevel="1" x14ac:dyDescent="0.2">
      <c r="A227" s="151"/>
      <c r="B227" s="151"/>
      <c r="C227" s="314" t="s">
        <v>636</v>
      </c>
      <c r="D227" s="153"/>
      <c r="E227" s="315"/>
      <c r="F227" s="324"/>
      <c r="G227" s="152"/>
      <c r="H227" s="153"/>
      <c r="I227" s="153"/>
      <c r="J227" s="154"/>
      <c r="K227" s="153"/>
      <c r="L227" s="153"/>
      <c r="M227" s="130"/>
      <c r="N227" s="130"/>
      <c r="O227" s="130"/>
      <c r="P227" s="130"/>
      <c r="Q227" s="130"/>
    </row>
    <row r="228" spans="1:17" x14ac:dyDescent="0.2">
      <c r="A228" s="3"/>
      <c r="B228" s="4" t="s">
        <v>274</v>
      </c>
      <c r="C228" s="158" t="s">
        <v>274</v>
      </c>
      <c r="D228" s="3"/>
      <c r="E228" s="3"/>
      <c r="F228" s="3"/>
      <c r="G228" s="3"/>
      <c r="H228" s="3"/>
      <c r="I228" s="3"/>
      <c r="J228" s="3"/>
      <c r="K228" s="3"/>
      <c r="L228" s="3"/>
    </row>
    <row r="229" spans="1:17" x14ac:dyDescent="0.2">
      <c r="A229" s="316"/>
      <c r="B229" s="317" t="s">
        <v>277</v>
      </c>
      <c r="C229" s="318" t="s">
        <v>274</v>
      </c>
      <c r="D229" s="319"/>
      <c r="E229" s="319"/>
      <c r="F229" s="319"/>
      <c r="G229" s="320">
        <f>G8+G23+G27+G37+G43+G67+G70+G81+G88+G90+G95+G101+G103+G106+G169+G183+G187+G191+G202+G214</f>
        <v>0</v>
      </c>
      <c r="H229" s="3"/>
      <c r="I229" s="3"/>
      <c r="J229" s="3"/>
      <c r="K229" s="3"/>
      <c r="L229" s="3"/>
    </row>
    <row r="230" spans="1:17" x14ac:dyDescent="0.2">
      <c r="A230" s="3"/>
      <c r="B230" s="4" t="s">
        <v>274</v>
      </c>
      <c r="C230" s="158" t="s">
        <v>274</v>
      </c>
      <c r="D230" s="3"/>
      <c r="E230" s="3"/>
      <c r="F230" s="3"/>
      <c r="G230" s="3"/>
      <c r="H230" s="3"/>
      <c r="I230" s="3"/>
      <c r="J230" s="3"/>
      <c r="K230" s="3"/>
      <c r="L230" s="3"/>
    </row>
    <row r="231" spans="1:17" ht="89.25" x14ac:dyDescent="0.2">
      <c r="A231" s="164"/>
      <c r="B231" s="164" t="s">
        <v>275</v>
      </c>
      <c r="C231" s="168" t="s">
        <v>276</v>
      </c>
      <c r="D231" s="3"/>
      <c r="E231" s="3"/>
      <c r="F231" s="3"/>
      <c r="G231" s="3"/>
      <c r="H231" s="3"/>
      <c r="I231" s="3"/>
      <c r="J231" s="3"/>
      <c r="K231" s="3"/>
      <c r="L231" s="3"/>
      <c r="O231" s="80"/>
    </row>
    <row r="232" spans="1:17" x14ac:dyDescent="0.2">
      <c r="A232" s="3"/>
      <c r="B232" s="4" t="s">
        <v>274</v>
      </c>
      <c r="C232" s="158" t="s">
        <v>274</v>
      </c>
      <c r="D232" s="3"/>
      <c r="E232" s="3"/>
      <c r="F232" s="3"/>
      <c r="G232" s="3"/>
      <c r="H232" s="3"/>
      <c r="I232" s="3"/>
      <c r="J232" s="3"/>
      <c r="K232" s="3"/>
      <c r="L232" s="3"/>
      <c r="O232" s="80"/>
    </row>
    <row r="233" spans="1:17" x14ac:dyDescent="0.2">
      <c r="C233" s="159"/>
    </row>
    <row r="234" spans="1:17" x14ac:dyDescent="0.2">
      <c r="C234"/>
    </row>
    <row r="235" spans="1:17" x14ac:dyDescent="0.2">
      <c r="C235"/>
    </row>
    <row r="236" spans="1:17" x14ac:dyDescent="0.2">
      <c r="C236"/>
    </row>
  </sheetData>
  <sheetProtection sheet="1" objects="1" scenarios="1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9" orientation="landscape" verticalDpi="0" r:id="rId1"/>
  <rowBreaks count="1" manualBreakCount="1">
    <brk id="9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19"/>
  <sheetViews>
    <sheetView workbookViewId="0">
      <selection sqref="A1:F1"/>
    </sheetView>
  </sheetViews>
  <sheetFormatPr defaultColWidth="10" defaultRowHeight="15" x14ac:dyDescent="0.25"/>
  <cols>
    <col min="1" max="1" width="10" style="265"/>
    <col min="2" max="2" width="13.85546875" style="265" customWidth="1"/>
    <col min="3" max="3" width="10" style="265"/>
    <col min="4" max="4" width="58.42578125" style="265" customWidth="1"/>
    <col min="5" max="6" width="10" style="265"/>
    <col min="7" max="10" width="13" style="265" customWidth="1"/>
    <col min="12" max="16384" width="10" style="265"/>
  </cols>
  <sheetData>
    <row r="1" spans="1:253" s="165" customFormat="1" ht="15.75" x14ac:dyDescent="0.25">
      <c r="A1" s="416" t="s">
        <v>282</v>
      </c>
      <c r="B1" s="417"/>
      <c r="C1" s="416"/>
      <c r="D1" s="416"/>
      <c r="E1" s="416"/>
      <c r="F1" s="416"/>
      <c r="K1"/>
    </row>
    <row r="2" spans="1:253" s="165" customFormat="1" ht="12.75" x14ac:dyDescent="0.2">
      <c r="A2" s="167" t="s">
        <v>283</v>
      </c>
      <c r="B2" s="259"/>
      <c r="C2" s="418" t="s">
        <v>39</v>
      </c>
      <c r="D2" s="419"/>
      <c r="E2" s="419"/>
      <c r="F2" s="419"/>
      <c r="G2" s="419"/>
      <c r="H2" s="419"/>
      <c r="I2" s="420"/>
      <c r="K2"/>
    </row>
    <row r="3" spans="1:253" s="165" customFormat="1" ht="13.5" thickBot="1" x14ac:dyDescent="0.25">
      <c r="A3" s="260" t="s">
        <v>284</v>
      </c>
      <c r="B3" s="261"/>
      <c r="C3" s="418" t="s">
        <v>36</v>
      </c>
      <c r="D3" s="419"/>
      <c r="E3" s="419"/>
      <c r="F3" s="419"/>
      <c r="G3" s="419"/>
      <c r="H3" s="419"/>
      <c r="I3" s="420"/>
      <c r="K3"/>
    </row>
    <row r="4" spans="1:253" ht="24.6" customHeight="1" thickBot="1" x14ac:dyDescent="0.3">
      <c r="A4" s="262" t="s">
        <v>285</v>
      </c>
      <c r="B4" s="262" t="s">
        <v>286</v>
      </c>
      <c r="C4" s="421" t="s">
        <v>287</v>
      </c>
      <c r="D4" s="422"/>
      <c r="E4" s="262" t="s">
        <v>87</v>
      </c>
      <c r="F4" s="262" t="s">
        <v>288</v>
      </c>
      <c r="G4" s="263" t="s">
        <v>289</v>
      </c>
      <c r="H4" s="263" t="s">
        <v>290</v>
      </c>
      <c r="I4" s="263" t="s">
        <v>291</v>
      </c>
      <c r="J4" s="264" t="s">
        <v>292</v>
      </c>
      <c r="K4" s="414" t="s">
        <v>94</v>
      </c>
      <c r="HV4" s="266" t="s">
        <v>293</v>
      </c>
      <c r="HW4" s="266" t="s">
        <v>294</v>
      </c>
    </row>
    <row r="5" spans="1:253" ht="15" customHeight="1" x14ac:dyDescent="0.25">
      <c r="A5" s="267" t="s">
        <v>295</v>
      </c>
      <c r="B5" s="267" t="s">
        <v>296</v>
      </c>
      <c r="C5" s="423" t="s">
        <v>297</v>
      </c>
      <c r="D5" s="424"/>
      <c r="E5" s="267" t="s">
        <v>295</v>
      </c>
      <c r="F5" s="268" t="s">
        <v>295</v>
      </c>
      <c r="G5" s="268" t="s">
        <v>295</v>
      </c>
      <c r="H5" s="269">
        <f>SUM(H6:H14)</f>
        <v>0</v>
      </c>
      <c r="I5" s="269">
        <f>SUM(I6:I14)</f>
        <v>0</v>
      </c>
      <c r="J5" s="269">
        <f>SUM(J6:J14)</f>
        <v>0</v>
      </c>
      <c r="K5" s="415"/>
    </row>
    <row r="6" spans="1:253" ht="15" customHeight="1" x14ac:dyDescent="0.25">
      <c r="A6" s="270">
        <v>1</v>
      </c>
      <c r="B6" s="271" t="s">
        <v>298</v>
      </c>
      <c r="C6" s="410" t="s">
        <v>299</v>
      </c>
      <c r="D6" s="411"/>
      <c r="E6" s="271" t="s">
        <v>101</v>
      </c>
      <c r="F6" s="322">
        <v>1</v>
      </c>
      <c r="G6" s="166"/>
      <c r="H6" s="272">
        <f>IR6*F6</f>
        <v>0</v>
      </c>
      <c r="I6" s="272">
        <f>IS6*F6</f>
        <v>0</v>
      </c>
      <c r="J6" s="272">
        <f>F6*G6</f>
        <v>0</v>
      </c>
      <c r="K6" s="134" t="s">
        <v>469</v>
      </c>
      <c r="HV6" s="273" t="s">
        <v>296</v>
      </c>
      <c r="HW6" s="273" t="s">
        <v>300</v>
      </c>
      <c r="IR6" s="274">
        <f>G6*0.237925913815888</f>
        <v>0</v>
      </c>
      <c r="IS6" s="274">
        <f>G6*(1-0.237925913815888)</f>
        <v>0</v>
      </c>
    </row>
    <row r="7" spans="1:253" ht="15" customHeight="1" x14ac:dyDescent="0.25">
      <c r="A7" s="270">
        <v>2</v>
      </c>
      <c r="B7" s="271" t="s">
        <v>301</v>
      </c>
      <c r="C7" s="410" t="s">
        <v>302</v>
      </c>
      <c r="D7" s="411"/>
      <c r="E7" s="271" t="s">
        <v>108</v>
      </c>
      <c r="F7" s="322">
        <v>20</v>
      </c>
      <c r="G7" s="166"/>
      <c r="H7" s="272">
        <f>IR7*F7</f>
        <v>0</v>
      </c>
      <c r="I7" s="272">
        <f>IS7*F7</f>
        <v>0</v>
      </c>
      <c r="J7" s="272">
        <f t="shared" ref="J7:J31" si="0">F7*G7</f>
        <v>0</v>
      </c>
      <c r="K7" s="134" t="s">
        <v>469</v>
      </c>
      <c r="HV7" s="273" t="s">
        <v>296</v>
      </c>
      <c r="HW7" s="273" t="s">
        <v>300</v>
      </c>
      <c r="IR7" s="274">
        <f>G7*0.600425531914894</f>
        <v>0</v>
      </c>
      <c r="IS7" s="274">
        <f>G7*(1-0.600425531914894)</f>
        <v>0</v>
      </c>
    </row>
    <row r="8" spans="1:253" ht="13.5" customHeight="1" x14ac:dyDescent="0.25">
      <c r="A8" s="275"/>
      <c r="B8" s="275"/>
      <c r="C8" s="412" t="s">
        <v>303</v>
      </c>
      <c r="D8" s="413"/>
      <c r="E8" s="275"/>
      <c r="F8" s="323"/>
      <c r="G8" s="275"/>
      <c r="H8" s="275"/>
      <c r="I8" s="275"/>
      <c r="J8" s="272"/>
      <c r="K8" s="134"/>
    </row>
    <row r="9" spans="1:253" ht="15" customHeight="1" x14ac:dyDescent="0.25">
      <c r="A9" s="270">
        <v>3</v>
      </c>
      <c r="B9" s="271" t="s">
        <v>304</v>
      </c>
      <c r="C9" s="410" t="s">
        <v>305</v>
      </c>
      <c r="D9" s="411"/>
      <c r="E9" s="271" t="s">
        <v>108</v>
      </c>
      <c r="F9" s="322">
        <v>5</v>
      </c>
      <c r="G9" s="166"/>
      <c r="H9" s="272">
        <f>IR9*F9</f>
        <v>0</v>
      </c>
      <c r="I9" s="272">
        <f>IS9*F9</f>
        <v>0</v>
      </c>
      <c r="J9" s="272">
        <f t="shared" si="0"/>
        <v>0</v>
      </c>
      <c r="K9" s="134" t="s">
        <v>469</v>
      </c>
      <c r="HV9" s="273" t="s">
        <v>296</v>
      </c>
      <c r="HW9" s="273" t="s">
        <v>300</v>
      </c>
      <c r="IR9" s="274">
        <f>G9*0.69545045045045</f>
        <v>0</v>
      </c>
      <c r="IS9" s="274">
        <f>G9*(1-0.69545045045045)</f>
        <v>0</v>
      </c>
    </row>
    <row r="10" spans="1:253" ht="13.5" customHeight="1" x14ac:dyDescent="0.25">
      <c r="A10" s="275"/>
      <c r="B10" s="275"/>
      <c r="C10" s="412" t="s">
        <v>306</v>
      </c>
      <c r="D10" s="413"/>
      <c r="E10" s="275"/>
      <c r="F10" s="323"/>
      <c r="G10" s="275"/>
      <c r="H10" s="275"/>
      <c r="I10" s="275"/>
      <c r="J10" s="272"/>
      <c r="K10" s="134"/>
    </row>
    <row r="11" spans="1:253" ht="15" customHeight="1" x14ac:dyDescent="0.25">
      <c r="A11" s="270">
        <v>4</v>
      </c>
      <c r="B11" s="271" t="s">
        <v>307</v>
      </c>
      <c r="C11" s="410" t="s">
        <v>308</v>
      </c>
      <c r="D11" s="411"/>
      <c r="E11" s="271" t="s">
        <v>101</v>
      </c>
      <c r="F11" s="322">
        <v>1</v>
      </c>
      <c r="G11" s="166"/>
      <c r="H11" s="272">
        <f>IR11*F11</f>
        <v>0</v>
      </c>
      <c r="I11" s="272">
        <f>IS11*F11</f>
        <v>0</v>
      </c>
      <c r="J11" s="272">
        <f t="shared" si="0"/>
        <v>0</v>
      </c>
      <c r="K11" s="134" t="s">
        <v>469</v>
      </c>
      <c r="HV11" s="273" t="s">
        <v>296</v>
      </c>
      <c r="HW11" s="273" t="s">
        <v>300</v>
      </c>
      <c r="IR11" s="274">
        <f>G11*0.296193556244164</f>
        <v>0</v>
      </c>
      <c r="IS11" s="274">
        <f>G11*(1-0.296193556244164)</f>
        <v>0</v>
      </c>
    </row>
    <row r="12" spans="1:253" ht="15" customHeight="1" x14ac:dyDescent="0.25">
      <c r="A12" s="270">
        <v>5</v>
      </c>
      <c r="B12" s="271" t="s">
        <v>309</v>
      </c>
      <c r="C12" s="410" t="s">
        <v>310</v>
      </c>
      <c r="D12" s="411"/>
      <c r="E12" s="271" t="s">
        <v>108</v>
      </c>
      <c r="F12" s="322">
        <v>1</v>
      </c>
      <c r="G12" s="166"/>
      <c r="H12" s="272">
        <f>IR12*F12</f>
        <v>0</v>
      </c>
      <c r="I12" s="272">
        <f>IS12*F12</f>
        <v>0</v>
      </c>
      <c r="J12" s="272">
        <f t="shared" si="0"/>
        <v>0</v>
      </c>
      <c r="K12" s="134" t="s">
        <v>469</v>
      </c>
      <c r="HV12" s="273" t="s">
        <v>296</v>
      </c>
      <c r="HW12" s="273" t="s">
        <v>300</v>
      </c>
      <c r="IR12" s="274">
        <f>G12*0.387809847198642</f>
        <v>0</v>
      </c>
      <c r="IS12" s="274">
        <f>G12*(1-0.387809847198642)</f>
        <v>0</v>
      </c>
    </row>
    <row r="13" spans="1:253" ht="15" customHeight="1" x14ac:dyDescent="0.25">
      <c r="A13" s="270">
        <v>6</v>
      </c>
      <c r="B13" s="271" t="s">
        <v>311</v>
      </c>
      <c r="C13" s="410" t="s">
        <v>312</v>
      </c>
      <c r="D13" s="411"/>
      <c r="E13" s="271" t="s">
        <v>101</v>
      </c>
      <c r="F13" s="322">
        <v>2</v>
      </c>
      <c r="G13" s="166"/>
      <c r="H13" s="272">
        <f>IR13*F13</f>
        <v>0</v>
      </c>
      <c r="I13" s="272">
        <f>IS13*F13</f>
        <v>0</v>
      </c>
      <c r="J13" s="272">
        <f t="shared" si="0"/>
        <v>0</v>
      </c>
      <c r="K13" s="134" t="s">
        <v>469</v>
      </c>
      <c r="HV13" s="273" t="s">
        <v>296</v>
      </c>
      <c r="HW13" s="273" t="s">
        <v>300</v>
      </c>
      <c r="IR13" s="274">
        <f>G13*0</f>
        <v>0</v>
      </c>
      <c r="IS13" s="274">
        <f>G13*(1-0)</f>
        <v>0</v>
      </c>
    </row>
    <row r="14" spans="1:253" ht="15" customHeight="1" x14ac:dyDescent="0.25">
      <c r="A14" s="270">
        <v>7</v>
      </c>
      <c r="B14" s="271" t="s">
        <v>313</v>
      </c>
      <c r="C14" s="410" t="s">
        <v>314</v>
      </c>
      <c r="D14" s="411"/>
      <c r="E14" s="271" t="s">
        <v>108</v>
      </c>
      <c r="F14" s="322">
        <v>6</v>
      </c>
      <c r="G14" s="166"/>
      <c r="H14" s="272">
        <f>IR14*F14</f>
        <v>0</v>
      </c>
      <c r="I14" s="272">
        <f>IS14*F14</f>
        <v>0</v>
      </c>
      <c r="J14" s="272">
        <f t="shared" si="0"/>
        <v>0</v>
      </c>
      <c r="K14" s="134" t="s">
        <v>469</v>
      </c>
      <c r="HV14" s="273" t="s">
        <v>296</v>
      </c>
      <c r="HW14" s="273" t="s">
        <v>300</v>
      </c>
      <c r="IR14" s="274">
        <f>G14*0.0297491039426523</f>
        <v>0</v>
      </c>
      <c r="IS14" s="274">
        <f>G14*(1-0.0297491039426523)</f>
        <v>0</v>
      </c>
    </row>
    <row r="15" spans="1:253" ht="15" customHeight="1" x14ac:dyDescent="0.25">
      <c r="A15" s="276" t="s">
        <v>295</v>
      </c>
      <c r="B15" s="276" t="s">
        <v>315</v>
      </c>
      <c r="C15" s="403" t="s">
        <v>316</v>
      </c>
      <c r="D15" s="404"/>
      <c r="E15" s="276" t="s">
        <v>295</v>
      </c>
      <c r="F15" s="277" t="s">
        <v>295</v>
      </c>
      <c r="G15" s="277"/>
      <c r="H15" s="278">
        <f>SUM(H16:H29)</f>
        <v>0</v>
      </c>
      <c r="I15" s="278">
        <f>SUM(I16:I29)</f>
        <v>0</v>
      </c>
      <c r="J15" s="278">
        <f>SUM(J16:J29)</f>
        <v>0</v>
      </c>
      <c r="K15" s="279"/>
    </row>
    <row r="16" spans="1:253" ht="15" customHeight="1" x14ac:dyDescent="0.25">
      <c r="A16" s="270">
        <v>8</v>
      </c>
      <c r="B16" s="271" t="s">
        <v>317</v>
      </c>
      <c r="C16" s="410" t="s">
        <v>318</v>
      </c>
      <c r="D16" s="411"/>
      <c r="E16" s="271" t="s">
        <v>108</v>
      </c>
      <c r="F16" s="322">
        <v>10</v>
      </c>
      <c r="G16" s="166"/>
      <c r="H16" s="272">
        <f>IR16*F16</f>
        <v>0</v>
      </c>
      <c r="I16" s="272">
        <f>IS16*F16</f>
        <v>0</v>
      </c>
      <c r="J16" s="272">
        <f t="shared" si="0"/>
        <v>0</v>
      </c>
      <c r="K16" s="134" t="s">
        <v>469</v>
      </c>
      <c r="HV16" s="273" t="s">
        <v>315</v>
      </c>
      <c r="HW16" s="273" t="s">
        <v>300</v>
      </c>
      <c r="IR16" s="274">
        <f>G16*0.283424317617866</f>
        <v>0</v>
      </c>
      <c r="IS16" s="274">
        <f>G16*(1-0.283424317617866)</f>
        <v>0</v>
      </c>
    </row>
    <row r="17" spans="1:253" ht="15" customHeight="1" x14ac:dyDescent="0.25">
      <c r="A17" s="270">
        <v>9</v>
      </c>
      <c r="B17" s="271" t="s">
        <v>319</v>
      </c>
      <c r="C17" s="410" t="s">
        <v>320</v>
      </c>
      <c r="D17" s="411"/>
      <c r="E17" s="271" t="s">
        <v>108</v>
      </c>
      <c r="F17" s="322">
        <v>15</v>
      </c>
      <c r="G17" s="166"/>
      <c r="H17" s="272">
        <f>IR17*F17</f>
        <v>0</v>
      </c>
      <c r="I17" s="272">
        <f>IS17*F17</f>
        <v>0</v>
      </c>
      <c r="J17" s="272">
        <f t="shared" si="0"/>
        <v>0</v>
      </c>
      <c r="K17" s="134" t="s">
        <v>469</v>
      </c>
      <c r="HV17" s="273" t="s">
        <v>315</v>
      </c>
      <c r="HW17" s="273" t="s">
        <v>300</v>
      </c>
      <c r="IR17" s="274">
        <f>G17*0.318207452165156</f>
        <v>0</v>
      </c>
      <c r="IS17" s="274">
        <f>G17*(1-0.318207452165156)</f>
        <v>0</v>
      </c>
    </row>
    <row r="18" spans="1:253" ht="15" customHeight="1" x14ac:dyDescent="0.25">
      <c r="A18" s="270">
        <v>10</v>
      </c>
      <c r="B18" s="271" t="s">
        <v>321</v>
      </c>
      <c r="C18" s="410" t="s">
        <v>578</v>
      </c>
      <c r="D18" s="411"/>
      <c r="E18" s="271" t="s">
        <v>101</v>
      </c>
      <c r="F18" s="322">
        <v>2</v>
      </c>
      <c r="G18" s="166"/>
      <c r="H18" s="272">
        <f>IR18*F18</f>
        <v>0</v>
      </c>
      <c r="I18" s="272">
        <f>IS18*F18</f>
        <v>0</v>
      </c>
      <c r="J18" s="272">
        <f t="shared" si="0"/>
        <v>0</v>
      </c>
      <c r="K18" s="134" t="s">
        <v>469</v>
      </c>
      <c r="HV18" s="273" t="s">
        <v>315</v>
      </c>
      <c r="HW18" s="273" t="s">
        <v>300</v>
      </c>
      <c r="IR18" s="274">
        <f>G18*0</f>
        <v>0</v>
      </c>
      <c r="IS18" s="274">
        <f>G18*(1-0)</f>
        <v>0</v>
      </c>
    </row>
    <row r="19" spans="1:253" ht="15" customHeight="1" x14ac:dyDescent="0.25">
      <c r="A19" s="270">
        <v>11</v>
      </c>
      <c r="B19" s="271" t="s">
        <v>322</v>
      </c>
      <c r="C19" s="410" t="s">
        <v>323</v>
      </c>
      <c r="D19" s="411"/>
      <c r="E19" s="271" t="s">
        <v>108</v>
      </c>
      <c r="F19" s="322">
        <v>25</v>
      </c>
      <c r="G19" s="166"/>
      <c r="H19" s="272">
        <f>IR19*F19</f>
        <v>0</v>
      </c>
      <c r="I19" s="272">
        <f>IS19*F19</f>
        <v>0</v>
      </c>
      <c r="J19" s="272">
        <f t="shared" si="0"/>
        <v>0</v>
      </c>
      <c r="K19" s="134" t="s">
        <v>469</v>
      </c>
      <c r="HV19" s="273" t="s">
        <v>315</v>
      </c>
      <c r="HW19" s="273" t="s">
        <v>300</v>
      </c>
      <c r="IR19" s="274">
        <f>G19*0.101635220125786</f>
        <v>0</v>
      </c>
      <c r="IS19" s="274">
        <f>G19*(1-0.101635220125786)</f>
        <v>0</v>
      </c>
    </row>
    <row r="20" spans="1:253" ht="15" customHeight="1" x14ac:dyDescent="0.25">
      <c r="A20" s="270">
        <v>12</v>
      </c>
      <c r="B20" s="271" t="s">
        <v>324</v>
      </c>
      <c r="C20" s="410" t="s">
        <v>325</v>
      </c>
      <c r="D20" s="411"/>
      <c r="E20" s="271" t="s">
        <v>108</v>
      </c>
      <c r="F20" s="322">
        <v>10</v>
      </c>
      <c r="G20" s="166"/>
      <c r="H20" s="272">
        <f>IR20*F20</f>
        <v>0</v>
      </c>
      <c r="I20" s="272">
        <f>IS20*F20</f>
        <v>0</v>
      </c>
      <c r="J20" s="272">
        <f t="shared" si="0"/>
        <v>0</v>
      </c>
      <c r="K20" s="134" t="s">
        <v>469</v>
      </c>
      <c r="HV20" s="273" t="s">
        <v>315</v>
      </c>
      <c r="HW20" s="273" t="s">
        <v>300</v>
      </c>
      <c r="IR20" s="274">
        <f>G20*0.183885560581978</f>
        <v>0</v>
      </c>
      <c r="IS20" s="274">
        <f>G20*(1-0.183885560581978)</f>
        <v>0</v>
      </c>
    </row>
    <row r="21" spans="1:253" ht="13.5" customHeight="1" x14ac:dyDescent="0.25">
      <c r="A21" s="275"/>
      <c r="B21" s="275"/>
      <c r="C21" s="412" t="s">
        <v>326</v>
      </c>
      <c r="D21" s="413"/>
      <c r="E21" s="275"/>
      <c r="F21" s="322"/>
      <c r="G21" s="322"/>
      <c r="H21" s="275"/>
      <c r="I21" s="275"/>
      <c r="J21" s="272"/>
      <c r="K21" s="134" t="s">
        <v>469</v>
      </c>
    </row>
    <row r="22" spans="1:253" ht="15" customHeight="1" x14ac:dyDescent="0.25">
      <c r="A22" s="270">
        <v>13</v>
      </c>
      <c r="B22" s="271" t="s">
        <v>327</v>
      </c>
      <c r="C22" s="410" t="s">
        <v>325</v>
      </c>
      <c r="D22" s="411"/>
      <c r="E22" s="271" t="s">
        <v>108</v>
      </c>
      <c r="F22" s="322">
        <v>5</v>
      </c>
      <c r="G22" s="166"/>
      <c r="H22" s="272">
        <f>IR22*F22</f>
        <v>0</v>
      </c>
      <c r="I22" s="272">
        <f>IS22*F22</f>
        <v>0</v>
      </c>
      <c r="J22" s="272">
        <f t="shared" si="0"/>
        <v>0</v>
      </c>
      <c r="K22" s="134" t="s">
        <v>469</v>
      </c>
      <c r="HV22" s="273" t="s">
        <v>315</v>
      </c>
      <c r="HW22" s="273" t="s">
        <v>300</v>
      </c>
      <c r="IR22" s="274">
        <f>G22*0.270648372343288</f>
        <v>0</v>
      </c>
      <c r="IS22" s="274">
        <f>G22*(1-0.270648372343288)</f>
        <v>0</v>
      </c>
    </row>
    <row r="23" spans="1:253" ht="27" customHeight="1" x14ac:dyDescent="0.25">
      <c r="A23" s="275"/>
      <c r="B23" s="275"/>
      <c r="C23" s="412" t="s">
        <v>328</v>
      </c>
      <c r="D23" s="413"/>
      <c r="E23" s="275"/>
      <c r="F23" s="323"/>
      <c r="G23" s="275"/>
      <c r="H23" s="275"/>
      <c r="I23" s="275"/>
      <c r="J23" s="272"/>
      <c r="K23" s="134"/>
    </row>
    <row r="24" spans="1:253" ht="15" customHeight="1" x14ac:dyDescent="0.25">
      <c r="A24" s="270">
        <v>14</v>
      </c>
      <c r="B24" s="271" t="s">
        <v>329</v>
      </c>
      <c r="C24" s="410" t="s">
        <v>330</v>
      </c>
      <c r="D24" s="411"/>
      <c r="E24" s="271" t="s">
        <v>101</v>
      </c>
      <c r="F24" s="322">
        <v>2</v>
      </c>
      <c r="G24" s="166"/>
      <c r="H24" s="272">
        <f t="shared" ref="H24:H29" si="1">IR24*F24</f>
        <v>0</v>
      </c>
      <c r="I24" s="272">
        <f t="shared" ref="I24:I29" si="2">IS24*F24</f>
        <v>0</v>
      </c>
      <c r="J24" s="272">
        <f t="shared" si="0"/>
        <v>0</v>
      </c>
      <c r="K24" s="134" t="s">
        <v>469</v>
      </c>
      <c r="HV24" s="273" t="s">
        <v>315</v>
      </c>
      <c r="HW24" s="273" t="s">
        <v>300</v>
      </c>
      <c r="IR24" s="274">
        <f>G24*0</f>
        <v>0</v>
      </c>
      <c r="IS24" s="274">
        <f>G24*(1-0)</f>
        <v>0</v>
      </c>
    </row>
    <row r="25" spans="1:253" ht="15" customHeight="1" x14ac:dyDescent="0.25">
      <c r="A25" s="270">
        <v>15</v>
      </c>
      <c r="B25" s="271" t="s">
        <v>331</v>
      </c>
      <c r="C25" s="410" t="s">
        <v>332</v>
      </c>
      <c r="D25" s="411"/>
      <c r="E25" s="271" t="s">
        <v>101</v>
      </c>
      <c r="F25" s="322">
        <v>2</v>
      </c>
      <c r="G25" s="166"/>
      <c r="H25" s="272">
        <f t="shared" si="1"/>
        <v>0</v>
      </c>
      <c r="I25" s="272">
        <f t="shared" si="2"/>
        <v>0</v>
      </c>
      <c r="J25" s="272">
        <f t="shared" si="0"/>
        <v>0</v>
      </c>
      <c r="K25" s="134" t="s">
        <v>469</v>
      </c>
      <c r="HV25" s="273" t="s">
        <v>315</v>
      </c>
      <c r="HW25" s="273" t="s">
        <v>300</v>
      </c>
      <c r="IR25" s="274">
        <f>G25*0</f>
        <v>0</v>
      </c>
      <c r="IS25" s="274">
        <f>G25*(1-0)</f>
        <v>0</v>
      </c>
    </row>
    <row r="26" spans="1:253" ht="15" customHeight="1" x14ac:dyDescent="0.25">
      <c r="A26" s="270">
        <v>16</v>
      </c>
      <c r="B26" s="271" t="s">
        <v>333</v>
      </c>
      <c r="C26" s="410" t="s">
        <v>334</v>
      </c>
      <c r="D26" s="411"/>
      <c r="E26" s="271" t="s">
        <v>185</v>
      </c>
      <c r="F26" s="322">
        <v>2</v>
      </c>
      <c r="G26" s="166"/>
      <c r="H26" s="272">
        <f t="shared" si="1"/>
        <v>0</v>
      </c>
      <c r="I26" s="272">
        <f t="shared" si="2"/>
        <v>0</v>
      </c>
      <c r="J26" s="272">
        <f t="shared" si="0"/>
        <v>0</v>
      </c>
      <c r="K26" s="134" t="s">
        <v>469</v>
      </c>
      <c r="HV26" s="273" t="s">
        <v>315</v>
      </c>
      <c r="HW26" s="273" t="s">
        <v>300</v>
      </c>
      <c r="IR26" s="274">
        <f>G26*0.734112359550562</f>
        <v>0</v>
      </c>
      <c r="IS26" s="274">
        <f>G26*(1-0.734112359550562)</f>
        <v>0</v>
      </c>
    </row>
    <row r="27" spans="1:253" ht="15" customHeight="1" x14ac:dyDescent="0.25">
      <c r="A27" s="270">
        <v>17</v>
      </c>
      <c r="B27" s="271" t="s">
        <v>335</v>
      </c>
      <c r="C27" s="410" t="s">
        <v>336</v>
      </c>
      <c r="D27" s="411"/>
      <c r="E27" s="271" t="s">
        <v>101</v>
      </c>
      <c r="F27" s="322">
        <v>2</v>
      </c>
      <c r="G27" s="166"/>
      <c r="H27" s="272">
        <f t="shared" si="1"/>
        <v>0</v>
      </c>
      <c r="I27" s="272">
        <f t="shared" si="2"/>
        <v>0</v>
      </c>
      <c r="J27" s="272">
        <f t="shared" si="0"/>
        <v>0</v>
      </c>
      <c r="K27" s="134" t="s">
        <v>469</v>
      </c>
      <c r="HV27" s="273" t="s">
        <v>315</v>
      </c>
      <c r="HW27" s="273" t="s">
        <v>300</v>
      </c>
      <c r="IR27" s="274">
        <f>G27*0.428373983739837</f>
        <v>0</v>
      </c>
      <c r="IS27" s="274">
        <f>G27*(1-0.428373983739837)</f>
        <v>0</v>
      </c>
    </row>
    <row r="28" spans="1:253" ht="15" customHeight="1" x14ac:dyDescent="0.25">
      <c r="A28" s="270">
        <v>18</v>
      </c>
      <c r="B28" s="271" t="s">
        <v>337</v>
      </c>
      <c r="C28" s="410" t="s">
        <v>338</v>
      </c>
      <c r="D28" s="411"/>
      <c r="E28" s="271" t="s">
        <v>108</v>
      </c>
      <c r="F28" s="322">
        <v>25</v>
      </c>
      <c r="G28" s="166"/>
      <c r="H28" s="272">
        <f t="shared" si="1"/>
        <v>0</v>
      </c>
      <c r="I28" s="272">
        <f t="shared" si="2"/>
        <v>0</v>
      </c>
      <c r="J28" s="272">
        <f t="shared" si="0"/>
        <v>0</v>
      </c>
      <c r="K28" s="134" t="s">
        <v>469</v>
      </c>
      <c r="HV28" s="273" t="s">
        <v>315</v>
      </c>
      <c r="HW28" s="273" t="s">
        <v>300</v>
      </c>
      <c r="IR28" s="274">
        <f>G28*0.0156626506024096</f>
        <v>0</v>
      </c>
      <c r="IS28" s="274">
        <f>G28*(1-0.0156626506024096)</f>
        <v>0</v>
      </c>
    </row>
    <row r="29" spans="1:253" ht="15" customHeight="1" x14ac:dyDescent="0.25">
      <c r="A29" s="270">
        <v>19</v>
      </c>
      <c r="B29" s="271" t="s">
        <v>339</v>
      </c>
      <c r="C29" s="410" t="s">
        <v>340</v>
      </c>
      <c r="D29" s="411"/>
      <c r="E29" s="271" t="s">
        <v>108</v>
      </c>
      <c r="F29" s="322">
        <v>25</v>
      </c>
      <c r="G29" s="166"/>
      <c r="H29" s="272">
        <f t="shared" si="1"/>
        <v>0</v>
      </c>
      <c r="I29" s="272">
        <f t="shared" si="2"/>
        <v>0</v>
      </c>
      <c r="J29" s="272">
        <f t="shared" si="0"/>
        <v>0</v>
      </c>
      <c r="K29" s="134" t="s">
        <v>469</v>
      </c>
      <c r="HV29" s="273" t="s">
        <v>315</v>
      </c>
      <c r="HW29" s="273" t="s">
        <v>300</v>
      </c>
      <c r="IR29" s="274">
        <f>G29*0.0543243243243243</f>
        <v>0</v>
      </c>
      <c r="IS29" s="274">
        <f>G29*(1-0.0543243243243243)</f>
        <v>0</v>
      </c>
    </row>
    <row r="30" spans="1:253" ht="15" customHeight="1" x14ac:dyDescent="0.25">
      <c r="A30" s="276" t="s">
        <v>295</v>
      </c>
      <c r="B30" s="276" t="s">
        <v>341</v>
      </c>
      <c r="C30" s="403" t="s">
        <v>342</v>
      </c>
      <c r="D30" s="404"/>
      <c r="E30" s="276" t="s">
        <v>295</v>
      </c>
      <c r="F30" s="277" t="s">
        <v>295</v>
      </c>
      <c r="G30" s="277"/>
      <c r="H30" s="278">
        <f>SUM(H31:H31)</f>
        <v>0</v>
      </c>
      <c r="I30" s="278">
        <f>SUM(I31:I31)</f>
        <v>0</v>
      </c>
      <c r="J30" s="278">
        <f>SUM(J31:J32)</f>
        <v>0</v>
      </c>
      <c r="K30" s="279"/>
    </row>
    <row r="31" spans="1:253" ht="15" customHeight="1" x14ac:dyDescent="0.25">
      <c r="A31" s="270">
        <v>20</v>
      </c>
      <c r="B31" s="271" t="s">
        <v>343</v>
      </c>
      <c r="C31" s="410" t="s">
        <v>344</v>
      </c>
      <c r="D31" s="411"/>
      <c r="E31" s="271" t="s">
        <v>218</v>
      </c>
      <c r="F31" s="322">
        <v>1</v>
      </c>
      <c r="G31" s="166"/>
      <c r="H31" s="272">
        <f>IR31*F31</f>
        <v>0</v>
      </c>
      <c r="I31" s="272">
        <f>IS31*F31</f>
        <v>0</v>
      </c>
      <c r="J31" s="272">
        <f t="shared" si="0"/>
        <v>0</v>
      </c>
      <c r="K31" s="134" t="s">
        <v>469</v>
      </c>
      <c r="HV31" s="273" t="s">
        <v>341</v>
      </c>
      <c r="HW31" s="273" t="s">
        <v>300</v>
      </c>
      <c r="IR31" s="274">
        <f>G31*0.975558475689882</f>
        <v>0</v>
      </c>
      <c r="IS31" s="274">
        <f>G31*(1-0.975558475689882)</f>
        <v>0</v>
      </c>
    </row>
    <row r="32" spans="1:253" ht="40.5" customHeight="1" x14ac:dyDescent="0.25">
      <c r="A32" s="275"/>
      <c r="B32" s="275"/>
      <c r="C32" s="412" t="s">
        <v>345</v>
      </c>
      <c r="D32" s="413"/>
      <c r="E32" s="275"/>
      <c r="F32" s="275"/>
      <c r="G32" s="275"/>
      <c r="H32" s="275"/>
      <c r="I32" s="275"/>
      <c r="J32" s="275"/>
      <c r="K32" s="134"/>
    </row>
    <row r="33" spans="1:253" ht="15" customHeight="1" x14ac:dyDescent="0.25">
      <c r="A33" s="276" t="s">
        <v>295</v>
      </c>
      <c r="B33" s="276" t="s">
        <v>65</v>
      </c>
      <c r="C33" s="403" t="s">
        <v>66</v>
      </c>
      <c r="D33" s="404"/>
      <c r="E33" s="276" t="s">
        <v>295</v>
      </c>
      <c r="F33" s="277" t="s">
        <v>295</v>
      </c>
      <c r="G33" s="277"/>
      <c r="H33" s="278">
        <f>SUM(H34:H40)</f>
        <v>0</v>
      </c>
      <c r="I33" s="278">
        <f>SUM(I34:I40)</f>
        <v>0</v>
      </c>
      <c r="J33" s="278">
        <f>SUM(J34:J40)</f>
        <v>0</v>
      </c>
      <c r="K33" s="279"/>
    </row>
    <row r="34" spans="1:253" ht="15" customHeight="1" x14ac:dyDescent="0.25">
      <c r="A34" s="270">
        <v>21</v>
      </c>
      <c r="B34" s="271" t="s">
        <v>346</v>
      </c>
      <c r="C34" s="410" t="s">
        <v>347</v>
      </c>
      <c r="D34" s="411"/>
      <c r="E34" s="271" t="s">
        <v>185</v>
      </c>
      <c r="F34" s="322">
        <v>1</v>
      </c>
      <c r="G34" s="166"/>
      <c r="H34" s="272">
        <f>IR34*F34</f>
        <v>0</v>
      </c>
      <c r="I34" s="272">
        <f>IS34*F34</f>
        <v>0</v>
      </c>
      <c r="J34" s="272">
        <f t="shared" ref="J34:J68" si="3">F34*G34</f>
        <v>0</v>
      </c>
      <c r="K34" s="134" t="s">
        <v>469</v>
      </c>
      <c r="HV34" s="273" t="s">
        <v>65</v>
      </c>
      <c r="HW34" s="273" t="s">
        <v>300</v>
      </c>
      <c r="IR34" s="274">
        <f>G34*0.801009708737864</f>
        <v>0</v>
      </c>
      <c r="IS34" s="274">
        <f>G34*(1-0.801009708737864)</f>
        <v>0</v>
      </c>
    </row>
    <row r="35" spans="1:253" ht="13.5" customHeight="1" x14ac:dyDescent="0.25">
      <c r="A35" s="275"/>
      <c r="B35" s="275"/>
      <c r="C35" s="412" t="s">
        <v>348</v>
      </c>
      <c r="D35" s="413"/>
      <c r="E35" s="275"/>
      <c r="F35" s="323"/>
      <c r="G35" s="275"/>
      <c r="H35" s="275"/>
      <c r="I35" s="275"/>
      <c r="J35" s="272"/>
      <c r="K35" s="134"/>
    </row>
    <row r="36" spans="1:253" ht="15" customHeight="1" x14ac:dyDescent="0.25">
      <c r="A36" s="270">
        <v>22</v>
      </c>
      <c r="B36" s="271" t="s">
        <v>349</v>
      </c>
      <c r="C36" s="410" t="s">
        <v>350</v>
      </c>
      <c r="D36" s="411"/>
      <c r="E36" s="271" t="s">
        <v>185</v>
      </c>
      <c r="F36" s="322">
        <v>1</v>
      </c>
      <c r="G36" s="166"/>
      <c r="H36" s="272">
        <f>IR36*F36</f>
        <v>0</v>
      </c>
      <c r="I36" s="272">
        <f>IS36*F36</f>
        <v>0</v>
      </c>
      <c r="J36" s="272">
        <f t="shared" si="3"/>
        <v>0</v>
      </c>
      <c r="K36" s="134" t="s">
        <v>469</v>
      </c>
      <c r="HV36" s="273" t="s">
        <v>65</v>
      </c>
      <c r="HW36" s="273" t="s">
        <v>300</v>
      </c>
      <c r="IR36" s="274">
        <f>G36*0.862560590094837</f>
        <v>0</v>
      </c>
      <c r="IS36" s="274">
        <f>G36*(1-0.862560590094837)</f>
        <v>0</v>
      </c>
    </row>
    <row r="37" spans="1:253" ht="15" customHeight="1" x14ac:dyDescent="0.25">
      <c r="A37" s="270">
        <v>23</v>
      </c>
      <c r="B37" s="271" t="s">
        <v>351</v>
      </c>
      <c r="C37" s="410" t="s">
        <v>352</v>
      </c>
      <c r="D37" s="411"/>
      <c r="E37" s="271" t="s">
        <v>185</v>
      </c>
      <c r="F37" s="322">
        <v>2</v>
      </c>
      <c r="G37" s="166"/>
      <c r="H37" s="272">
        <f>IR37*F37</f>
        <v>0</v>
      </c>
      <c r="I37" s="272">
        <f>IS37*F37</f>
        <v>0</v>
      </c>
      <c r="J37" s="272">
        <f t="shared" si="3"/>
        <v>0</v>
      </c>
      <c r="K37" s="134" t="s">
        <v>469</v>
      </c>
      <c r="HV37" s="273" t="s">
        <v>65</v>
      </c>
      <c r="HW37" s="273" t="s">
        <v>300</v>
      </c>
      <c r="IR37" s="274">
        <f>G37*0.816162732559669</f>
        <v>0</v>
      </c>
      <c r="IS37" s="274">
        <f>G37*(1-0.816162732559669)</f>
        <v>0</v>
      </c>
    </row>
    <row r="38" spans="1:253" ht="15" customHeight="1" x14ac:dyDescent="0.25">
      <c r="A38" s="270">
        <v>24</v>
      </c>
      <c r="B38" s="271" t="s">
        <v>353</v>
      </c>
      <c r="C38" s="410" t="s">
        <v>354</v>
      </c>
      <c r="D38" s="411"/>
      <c r="E38" s="271" t="s">
        <v>101</v>
      </c>
      <c r="F38" s="322">
        <v>1</v>
      </c>
      <c r="G38" s="166"/>
      <c r="H38" s="272">
        <f>IR38*F38</f>
        <v>0</v>
      </c>
      <c r="I38" s="272">
        <f>IS38*F38</f>
        <v>0</v>
      </c>
      <c r="J38" s="272">
        <f t="shared" si="3"/>
        <v>0</v>
      </c>
      <c r="K38" s="134" t="s">
        <v>469</v>
      </c>
      <c r="HV38" s="273" t="s">
        <v>65</v>
      </c>
      <c r="HW38" s="273" t="s">
        <v>300</v>
      </c>
      <c r="IR38" s="274">
        <f>G38*0.919514990417305</f>
        <v>0</v>
      </c>
      <c r="IS38" s="274">
        <f>G38*(1-0.919514990417305)</f>
        <v>0</v>
      </c>
    </row>
    <row r="39" spans="1:253" ht="15" customHeight="1" x14ac:dyDescent="0.25">
      <c r="A39" s="270">
        <v>25</v>
      </c>
      <c r="B39" s="271" t="s">
        <v>355</v>
      </c>
      <c r="C39" s="410" t="s">
        <v>356</v>
      </c>
      <c r="D39" s="411"/>
      <c r="E39" s="271" t="s">
        <v>101</v>
      </c>
      <c r="F39" s="322">
        <v>1</v>
      </c>
      <c r="G39" s="166"/>
      <c r="H39" s="272">
        <f>IR39*F39</f>
        <v>0</v>
      </c>
      <c r="I39" s="272">
        <f>IS39*F39</f>
        <v>0</v>
      </c>
      <c r="J39" s="272">
        <f t="shared" si="3"/>
        <v>0</v>
      </c>
      <c r="K39" s="134" t="s">
        <v>469</v>
      </c>
      <c r="HV39" s="273" t="s">
        <v>65</v>
      </c>
      <c r="HW39" s="273" t="s">
        <v>300</v>
      </c>
      <c r="IR39" s="274">
        <f>G39*0.838261376896149</f>
        <v>0</v>
      </c>
      <c r="IS39" s="274">
        <f>G39*(1-0.838261376896149)</f>
        <v>0</v>
      </c>
    </row>
    <row r="40" spans="1:253" ht="15" customHeight="1" x14ac:dyDescent="0.25">
      <c r="A40" s="270">
        <v>26</v>
      </c>
      <c r="B40" s="271" t="s">
        <v>357</v>
      </c>
      <c r="C40" s="410" t="s">
        <v>358</v>
      </c>
      <c r="D40" s="411"/>
      <c r="E40" s="271" t="s">
        <v>101</v>
      </c>
      <c r="F40" s="322">
        <v>1</v>
      </c>
      <c r="G40" s="166"/>
      <c r="H40" s="272">
        <f>IR40*F40</f>
        <v>0</v>
      </c>
      <c r="I40" s="272">
        <f>IS40*F40</f>
        <v>0</v>
      </c>
      <c r="J40" s="272">
        <f t="shared" si="3"/>
        <v>0</v>
      </c>
      <c r="K40" s="134" t="s">
        <v>469</v>
      </c>
      <c r="HV40" s="273" t="s">
        <v>65</v>
      </c>
      <c r="HW40" s="273" t="s">
        <v>300</v>
      </c>
      <c r="IR40" s="274">
        <f>G40*0.822830188679245</f>
        <v>0</v>
      </c>
      <c r="IS40" s="274">
        <f>G40*(1-0.822830188679245)</f>
        <v>0</v>
      </c>
    </row>
    <row r="41" spans="1:253" ht="15" customHeight="1" x14ac:dyDescent="0.25">
      <c r="A41" s="276" t="s">
        <v>295</v>
      </c>
      <c r="B41" s="276" t="s">
        <v>359</v>
      </c>
      <c r="C41" s="403" t="s">
        <v>360</v>
      </c>
      <c r="D41" s="404"/>
      <c r="E41" s="276" t="s">
        <v>295</v>
      </c>
      <c r="F41" s="277" t="s">
        <v>295</v>
      </c>
      <c r="G41" s="277"/>
      <c r="H41" s="278">
        <f>SUM(H42:H47)</f>
        <v>0</v>
      </c>
      <c r="I41" s="278">
        <f>SUM(I42:I47)</f>
        <v>0</v>
      </c>
      <c r="J41" s="278">
        <f>SUM(J42:J47)</f>
        <v>0</v>
      </c>
      <c r="K41" s="279"/>
    </row>
    <row r="42" spans="1:253" ht="15" customHeight="1" x14ac:dyDescent="0.25">
      <c r="A42" s="270">
        <v>27</v>
      </c>
      <c r="B42" s="271" t="s">
        <v>361</v>
      </c>
      <c r="C42" s="410" t="s">
        <v>362</v>
      </c>
      <c r="D42" s="411"/>
      <c r="E42" s="271" t="s">
        <v>108</v>
      </c>
      <c r="F42" s="322">
        <v>5</v>
      </c>
      <c r="G42" s="166"/>
      <c r="H42" s="272">
        <f t="shared" ref="H42:H47" si="4">IR42*F42</f>
        <v>0</v>
      </c>
      <c r="I42" s="272">
        <f t="shared" ref="I42:I47" si="5">IS42*F42</f>
        <v>0</v>
      </c>
      <c r="J42" s="272">
        <f t="shared" si="3"/>
        <v>0</v>
      </c>
      <c r="K42" s="134" t="s">
        <v>469</v>
      </c>
      <c r="HV42" s="273" t="s">
        <v>359</v>
      </c>
      <c r="HW42" s="273" t="s">
        <v>300</v>
      </c>
      <c r="IR42" s="274">
        <f>G42*0.179192546583851</f>
        <v>0</v>
      </c>
      <c r="IS42" s="274">
        <f>G42*(1-0.179192546583851)</f>
        <v>0</v>
      </c>
    </row>
    <row r="43" spans="1:253" ht="15" customHeight="1" x14ac:dyDescent="0.25">
      <c r="A43" s="270">
        <v>28</v>
      </c>
      <c r="B43" s="271" t="s">
        <v>363</v>
      </c>
      <c r="C43" s="410" t="s">
        <v>364</v>
      </c>
      <c r="D43" s="411"/>
      <c r="E43" s="271" t="s">
        <v>101</v>
      </c>
      <c r="F43" s="322">
        <v>2</v>
      </c>
      <c r="G43" s="166"/>
      <c r="H43" s="272">
        <f t="shared" si="4"/>
        <v>0</v>
      </c>
      <c r="I43" s="272">
        <f t="shared" si="5"/>
        <v>0</v>
      </c>
      <c r="J43" s="272">
        <f t="shared" si="3"/>
        <v>0</v>
      </c>
      <c r="K43" s="134" t="s">
        <v>469</v>
      </c>
      <c r="HV43" s="273" t="s">
        <v>359</v>
      </c>
      <c r="HW43" s="273" t="s">
        <v>300</v>
      </c>
      <c r="IR43" s="274">
        <f>G43*0</f>
        <v>0</v>
      </c>
      <c r="IS43" s="274">
        <f>G43*(1-0)</f>
        <v>0</v>
      </c>
    </row>
    <row r="44" spans="1:253" ht="15" customHeight="1" x14ac:dyDescent="0.25">
      <c r="A44" s="270">
        <v>29</v>
      </c>
      <c r="B44" s="271" t="s">
        <v>365</v>
      </c>
      <c r="C44" s="410" t="s">
        <v>366</v>
      </c>
      <c r="D44" s="411"/>
      <c r="E44" s="271" t="s">
        <v>101</v>
      </c>
      <c r="F44" s="322">
        <v>2</v>
      </c>
      <c r="G44" s="166"/>
      <c r="H44" s="272">
        <f t="shared" si="4"/>
        <v>0</v>
      </c>
      <c r="I44" s="272">
        <f t="shared" si="5"/>
        <v>0</v>
      </c>
      <c r="J44" s="272">
        <f t="shared" si="3"/>
        <v>0</v>
      </c>
      <c r="K44" s="134" t="s">
        <v>469</v>
      </c>
      <c r="HV44" s="273" t="s">
        <v>359</v>
      </c>
      <c r="HW44" s="273" t="s">
        <v>300</v>
      </c>
      <c r="IR44" s="274">
        <f>G44*0.541925465838509</f>
        <v>0</v>
      </c>
      <c r="IS44" s="274">
        <f>G44*(1-0.541925465838509)</f>
        <v>0</v>
      </c>
    </row>
    <row r="45" spans="1:253" ht="15" customHeight="1" x14ac:dyDescent="0.25">
      <c r="A45" s="270">
        <v>30</v>
      </c>
      <c r="B45" s="271" t="s">
        <v>367</v>
      </c>
      <c r="C45" s="410" t="s">
        <v>368</v>
      </c>
      <c r="D45" s="411"/>
      <c r="E45" s="271" t="s">
        <v>108</v>
      </c>
      <c r="F45" s="322">
        <v>20</v>
      </c>
      <c r="G45" s="166"/>
      <c r="H45" s="272">
        <f t="shared" si="4"/>
        <v>0</v>
      </c>
      <c r="I45" s="272">
        <f t="shared" si="5"/>
        <v>0</v>
      </c>
      <c r="J45" s="272">
        <f t="shared" si="3"/>
        <v>0</v>
      </c>
      <c r="K45" s="134" t="s">
        <v>469</v>
      </c>
      <c r="HV45" s="273" t="s">
        <v>359</v>
      </c>
      <c r="HW45" s="273" t="s">
        <v>300</v>
      </c>
      <c r="IR45" s="274">
        <f>G45*0.0247855100095329</f>
        <v>0</v>
      </c>
      <c r="IS45" s="274">
        <f>G45*(1-0.0247855100095329)</f>
        <v>0</v>
      </c>
    </row>
    <row r="46" spans="1:253" ht="15" customHeight="1" x14ac:dyDescent="0.25">
      <c r="A46" s="270">
        <v>31</v>
      </c>
      <c r="B46" s="271" t="s">
        <v>369</v>
      </c>
      <c r="C46" s="410" t="s">
        <v>370</v>
      </c>
      <c r="D46" s="411"/>
      <c r="E46" s="271" t="s">
        <v>101</v>
      </c>
      <c r="F46" s="322">
        <v>6</v>
      </c>
      <c r="G46" s="166"/>
      <c r="H46" s="272">
        <f t="shared" si="4"/>
        <v>0</v>
      </c>
      <c r="I46" s="272">
        <f t="shared" si="5"/>
        <v>0</v>
      </c>
      <c r="J46" s="272">
        <f t="shared" si="3"/>
        <v>0</v>
      </c>
      <c r="K46" s="134" t="s">
        <v>469</v>
      </c>
      <c r="HV46" s="273" t="s">
        <v>359</v>
      </c>
      <c r="HW46" s="273" t="s">
        <v>300</v>
      </c>
      <c r="IR46" s="274">
        <f>G46*0.338461538461538</f>
        <v>0</v>
      </c>
      <c r="IS46" s="274">
        <f>G46*(1-0.338461538461538)</f>
        <v>0</v>
      </c>
    </row>
    <row r="47" spans="1:253" ht="15" customHeight="1" x14ac:dyDescent="0.25">
      <c r="A47" s="270">
        <v>32</v>
      </c>
      <c r="B47" s="271" t="s">
        <v>371</v>
      </c>
      <c r="C47" s="410" t="s">
        <v>372</v>
      </c>
      <c r="D47" s="411"/>
      <c r="E47" s="271" t="s">
        <v>108</v>
      </c>
      <c r="F47" s="322">
        <v>1</v>
      </c>
      <c r="G47" s="166"/>
      <c r="H47" s="272">
        <f t="shared" si="4"/>
        <v>0</v>
      </c>
      <c r="I47" s="272">
        <f t="shared" si="5"/>
        <v>0</v>
      </c>
      <c r="J47" s="272">
        <f t="shared" si="3"/>
        <v>0</v>
      </c>
      <c r="K47" s="134" t="s">
        <v>469</v>
      </c>
      <c r="HV47" s="273" t="s">
        <v>359</v>
      </c>
      <c r="HW47" s="273" t="s">
        <v>300</v>
      </c>
      <c r="IR47" s="274">
        <f>G47*0.390779661016949</f>
        <v>0</v>
      </c>
      <c r="IS47" s="274">
        <f>G47*(1-0.390779661016949)</f>
        <v>0</v>
      </c>
    </row>
    <row r="48" spans="1:253" ht="15" customHeight="1" x14ac:dyDescent="0.25">
      <c r="A48" s="276" t="s">
        <v>295</v>
      </c>
      <c r="B48" s="276" t="s">
        <v>373</v>
      </c>
      <c r="C48" s="403" t="s">
        <v>374</v>
      </c>
      <c r="D48" s="404"/>
      <c r="E48" s="276" t="s">
        <v>295</v>
      </c>
      <c r="F48" s="277" t="s">
        <v>295</v>
      </c>
      <c r="G48" s="277"/>
      <c r="H48" s="278">
        <f>SUM(H49:H50)</f>
        <v>0</v>
      </c>
      <c r="I48" s="278">
        <f>SUM(I49:I50)</f>
        <v>0</v>
      </c>
      <c r="J48" s="278">
        <f>SUM(J49:J50)</f>
        <v>0</v>
      </c>
      <c r="K48" s="279"/>
    </row>
    <row r="49" spans="1:253" ht="15" customHeight="1" x14ac:dyDescent="0.25">
      <c r="A49" s="270">
        <v>33</v>
      </c>
      <c r="B49" s="271" t="s">
        <v>375</v>
      </c>
      <c r="C49" s="410" t="s">
        <v>376</v>
      </c>
      <c r="D49" s="411"/>
      <c r="E49" s="271" t="s">
        <v>145</v>
      </c>
      <c r="F49" s="322">
        <v>1</v>
      </c>
      <c r="G49" s="166"/>
      <c r="H49" s="272">
        <f>IR49*F49</f>
        <v>0</v>
      </c>
      <c r="I49" s="272">
        <f>IS49*F49</f>
        <v>0</v>
      </c>
      <c r="J49" s="272">
        <f t="shared" si="3"/>
        <v>0</v>
      </c>
      <c r="K49" s="134" t="s">
        <v>469</v>
      </c>
      <c r="HV49" s="273" t="s">
        <v>373</v>
      </c>
      <c r="HW49" s="273" t="s">
        <v>300</v>
      </c>
      <c r="IR49" s="274">
        <f>G49*0.181159420289855</f>
        <v>0</v>
      </c>
      <c r="IS49" s="274">
        <f>G49*(1-0.181159420289855)</f>
        <v>0</v>
      </c>
    </row>
    <row r="50" spans="1:253" ht="15" customHeight="1" x14ac:dyDescent="0.25">
      <c r="A50" s="270">
        <v>34</v>
      </c>
      <c r="B50" s="271" t="s">
        <v>377</v>
      </c>
      <c r="C50" s="410" t="s">
        <v>378</v>
      </c>
      <c r="D50" s="411"/>
      <c r="E50" s="271" t="s">
        <v>145</v>
      </c>
      <c r="F50" s="322">
        <v>1</v>
      </c>
      <c r="G50" s="166"/>
      <c r="H50" s="272">
        <f>IR50*F50</f>
        <v>0</v>
      </c>
      <c r="I50" s="272">
        <f>IS50*F50</f>
        <v>0</v>
      </c>
      <c r="J50" s="272">
        <f t="shared" si="3"/>
        <v>0</v>
      </c>
      <c r="K50" s="134" t="s">
        <v>469</v>
      </c>
      <c r="HV50" s="273" t="s">
        <v>373</v>
      </c>
      <c r="HW50" s="273" t="s">
        <v>300</v>
      </c>
      <c r="IR50" s="274">
        <f>G50*0</f>
        <v>0</v>
      </c>
      <c r="IS50" s="274">
        <f>G50*(1-0)</f>
        <v>0</v>
      </c>
    </row>
    <row r="51" spans="1:253" ht="15" customHeight="1" x14ac:dyDescent="0.25">
      <c r="A51" s="276" t="s">
        <v>295</v>
      </c>
      <c r="B51" s="276" t="s">
        <v>379</v>
      </c>
      <c r="C51" s="403" t="s">
        <v>380</v>
      </c>
      <c r="D51" s="404"/>
      <c r="E51" s="276" t="s">
        <v>295</v>
      </c>
      <c r="F51" s="277" t="s">
        <v>295</v>
      </c>
      <c r="G51" s="277"/>
      <c r="H51" s="278">
        <f>SUM(H52:H52)</f>
        <v>0</v>
      </c>
      <c r="I51" s="278">
        <f>SUM(I52:I52)</f>
        <v>0</v>
      </c>
      <c r="J51" s="278">
        <f>SUM(J52:J52)</f>
        <v>0</v>
      </c>
      <c r="K51" s="279"/>
    </row>
    <row r="52" spans="1:253" ht="15" customHeight="1" x14ac:dyDescent="0.25">
      <c r="A52" s="270">
        <v>35</v>
      </c>
      <c r="B52" s="271" t="s">
        <v>381</v>
      </c>
      <c r="C52" s="410" t="s">
        <v>382</v>
      </c>
      <c r="D52" s="411"/>
      <c r="E52" s="271" t="s">
        <v>97</v>
      </c>
      <c r="F52" s="322">
        <v>8</v>
      </c>
      <c r="G52" s="166"/>
      <c r="H52" s="272">
        <f>IR52*F52</f>
        <v>0</v>
      </c>
      <c r="I52" s="272">
        <f>IS52*F52</f>
        <v>0</v>
      </c>
      <c r="J52" s="272">
        <f t="shared" si="3"/>
        <v>0</v>
      </c>
      <c r="K52" s="134" t="s">
        <v>469</v>
      </c>
      <c r="HV52" s="273" t="s">
        <v>379</v>
      </c>
      <c r="HW52" s="273" t="s">
        <v>300</v>
      </c>
      <c r="IR52" s="274">
        <f>G52*0.407753935794722</f>
        <v>0</v>
      </c>
      <c r="IS52" s="274">
        <f>G52*(1-0.407753935794722)</f>
        <v>0</v>
      </c>
    </row>
    <row r="53" spans="1:253" ht="15" customHeight="1" x14ac:dyDescent="0.25">
      <c r="A53" s="276" t="s">
        <v>295</v>
      </c>
      <c r="B53" s="276" t="s">
        <v>383</v>
      </c>
      <c r="C53" s="403" t="s">
        <v>384</v>
      </c>
      <c r="D53" s="404"/>
      <c r="E53" s="276" t="s">
        <v>295</v>
      </c>
      <c r="F53" s="277" t="s">
        <v>295</v>
      </c>
      <c r="G53" s="277"/>
      <c r="H53" s="278">
        <f>SUM(H54:H54)</f>
        <v>0</v>
      </c>
      <c r="I53" s="278">
        <f>SUM(I54:I54)</f>
        <v>0</v>
      </c>
      <c r="J53" s="278">
        <f>SUM(J54:J54)</f>
        <v>0</v>
      </c>
      <c r="K53" s="279"/>
    </row>
    <row r="54" spans="1:253" ht="15" customHeight="1" x14ac:dyDescent="0.25">
      <c r="A54" s="270">
        <v>36</v>
      </c>
      <c r="B54" s="271" t="s">
        <v>385</v>
      </c>
      <c r="C54" s="410" t="s">
        <v>386</v>
      </c>
      <c r="D54" s="411"/>
      <c r="E54" s="271" t="s">
        <v>101</v>
      </c>
      <c r="F54" s="322">
        <v>18</v>
      </c>
      <c r="G54" s="166"/>
      <c r="H54" s="272">
        <f>IR54*F54</f>
        <v>0</v>
      </c>
      <c r="I54" s="272">
        <f>IS54*F54</f>
        <v>0</v>
      </c>
      <c r="J54" s="272">
        <f t="shared" si="3"/>
        <v>0</v>
      </c>
      <c r="K54" s="134" t="s">
        <v>469</v>
      </c>
      <c r="HV54" s="273" t="s">
        <v>383</v>
      </c>
      <c r="HW54" s="273" t="s">
        <v>300</v>
      </c>
      <c r="IR54" s="274">
        <f>G54*0.0455392675431968</f>
        <v>0</v>
      </c>
      <c r="IS54" s="274">
        <f>G54*(1-0.0455392675431968)</f>
        <v>0</v>
      </c>
    </row>
    <row r="55" spans="1:253" ht="15" customHeight="1" x14ac:dyDescent="0.25">
      <c r="A55" s="276" t="s">
        <v>295</v>
      </c>
      <c r="B55" s="276" t="s">
        <v>387</v>
      </c>
      <c r="C55" s="403" t="s">
        <v>297</v>
      </c>
      <c r="D55" s="404"/>
      <c r="E55" s="276" t="s">
        <v>295</v>
      </c>
      <c r="F55" s="277" t="s">
        <v>295</v>
      </c>
      <c r="G55" s="277"/>
      <c r="H55" s="278">
        <f>SUM(H56:H56)</f>
        <v>0</v>
      </c>
      <c r="I55" s="278">
        <f>SUM(I56:I56)</f>
        <v>0</v>
      </c>
      <c r="J55" s="278">
        <f>SUM(J56:J56)</f>
        <v>0</v>
      </c>
      <c r="K55" s="279"/>
    </row>
    <row r="56" spans="1:253" ht="15" customHeight="1" x14ac:dyDescent="0.25">
      <c r="A56" s="270">
        <v>37</v>
      </c>
      <c r="B56" s="271" t="s">
        <v>388</v>
      </c>
      <c r="C56" s="410" t="s">
        <v>389</v>
      </c>
      <c r="D56" s="411"/>
      <c r="E56" s="271" t="s">
        <v>110</v>
      </c>
      <c r="F56" s="322">
        <v>9.4000000000000004E-3</v>
      </c>
      <c r="G56" s="166"/>
      <c r="H56" s="272">
        <f>IR56*F56</f>
        <v>0</v>
      </c>
      <c r="I56" s="272">
        <f>IS56*F56</f>
        <v>0</v>
      </c>
      <c r="J56" s="272">
        <f t="shared" si="3"/>
        <v>0</v>
      </c>
      <c r="K56" s="134" t="s">
        <v>469</v>
      </c>
      <c r="HV56" s="273" t="s">
        <v>387</v>
      </c>
      <c r="HW56" s="273" t="s">
        <v>300</v>
      </c>
      <c r="IR56" s="274">
        <f>G56*0</f>
        <v>0</v>
      </c>
      <c r="IS56" s="274">
        <f>G56*(1-0)</f>
        <v>0</v>
      </c>
    </row>
    <row r="57" spans="1:253" ht="15" customHeight="1" x14ac:dyDescent="0.25">
      <c r="A57" s="276" t="s">
        <v>295</v>
      </c>
      <c r="B57" s="276" t="s">
        <v>390</v>
      </c>
      <c r="C57" s="403" t="s">
        <v>316</v>
      </c>
      <c r="D57" s="404"/>
      <c r="E57" s="276" t="s">
        <v>295</v>
      </c>
      <c r="F57" s="277" t="s">
        <v>295</v>
      </c>
      <c r="G57" s="277"/>
      <c r="H57" s="278">
        <f>SUM(H58:H58)</f>
        <v>0</v>
      </c>
      <c r="I57" s="278">
        <f>SUM(I58:I58)</f>
        <v>0</v>
      </c>
      <c r="J57" s="278">
        <f>SUM(J58:J58)</f>
        <v>0</v>
      </c>
      <c r="K57" s="279"/>
    </row>
    <row r="58" spans="1:253" ht="15" customHeight="1" x14ac:dyDescent="0.25">
      <c r="A58" s="270">
        <v>38</v>
      </c>
      <c r="B58" s="271" t="s">
        <v>391</v>
      </c>
      <c r="C58" s="410" t="s">
        <v>392</v>
      </c>
      <c r="D58" s="411"/>
      <c r="E58" s="271" t="s">
        <v>110</v>
      </c>
      <c r="F58" s="322">
        <v>0.12820000000000001</v>
      </c>
      <c r="G58" s="166"/>
      <c r="H58" s="272">
        <f>IR58*F58</f>
        <v>0</v>
      </c>
      <c r="I58" s="272">
        <f>IS58*F58</f>
        <v>0</v>
      </c>
      <c r="J58" s="272">
        <f t="shared" si="3"/>
        <v>0</v>
      </c>
      <c r="K58" s="134" t="s">
        <v>469</v>
      </c>
      <c r="HV58" s="273" t="s">
        <v>390</v>
      </c>
      <c r="HW58" s="273" t="s">
        <v>300</v>
      </c>
      <c r="IR58" s="274">
        <f>G58*0</f>
        <v>0</v>
      </c>
      <c r="IS58" s="274">
        <f>G58*(1-0)</f>
        <v>0</v>
      </c>
    </row>
    <row r="59" spans="1:253" ht="15" customHeight="1" x14ac:dyDescent="0.25">
      <c r="A59" s="276" t="s">
        <v>295</v>
      </c>
      <c r="B59" s="276" t="s">
        <v>393</v>
      </c>
      <c r="C59" s="403" t="s">
        <v>342</v>
      </c>
      <c r="D59" s="404"/>
      <c r="E59" s="276" t="s">
        <v>295</v>
      </c>
      <c r="F59" s="277" t="s">
        <v>295</v>
      </c>
      <c r="G59" s="277"/>
      <c r="H59" s="278">
        <f>SUM(H60:H60)</f>
        <v>0</v>
      </c>
      <c r="I59" s="278">
        <f>SUM(I60:I60)</f>
        <v>0</v>
      </c>
      <c r="J59" s="278">
        <f>SUM(J60:J60)</f>
        <v>0</v>
      </c>
      <c r="K59" s="279"/>
    </row>
    <row r="60" spans="1:253" ht="15" customHeight="1" x14ac:dyDescent="0.25">
      <c r="A60" s="270">
        <v>39</v>
      </c>
      <c r="B60" s="271" t="s">
        <v>394</v>
      </c>
      <c r="C60" s="410" t="s">
        <v>395</v>
      </c>
      <c r="D60" s="411"/>
      <c r="E60" s="271" t="s">
        <v>110</v>
      </c>
      <c r="F60" s="322">
        <v>0.04</v>
      </c>
      <c r="G60" s="166"/>
      <c r="H60" s="272">
        <f>IR60*F60</f>
        <v>0</v>
      </c>
      <c r="I60" s="272">
        <f>IS60*F60</f>
        <v>0</v>
      </c>
      <c r="J60" s="272">
        <f t="shared" si="3"/>
        <v>0</v>
      </c>
      <c r="K60" s="134" t="s">
        <v>469</v>
      </c>
      <c r="HV60" s="273" t="s">
        <v>393</v>
      </c>
      <c r="HW60" s="273" t="s">
        <v>300</v>
      </c>
      <c r="IR60" s="274">
        <f>G60*0</f>
        <v>0</v>
      </c>
      <c r="IS60" s="274">
        <f>G60*(1-0)</f>
        <v>0</v>
      </c>
    </row>
    <row r="61" spans="1:253" ht="15" customHeight="1" x14ac:dyDescent="0.25">
      <c r="A61" s="276" t="s">
        <v>295</v>
      </c>
      <c r="B61" s="276" t="s">
        <v>396</v>
      </c>
      <c r="C61" s="403" t="s">
        <v>66</v>
      </c>
      <c r="D61" s="404"/>
      <c r="E61" s="276" t="s">
        <v>295</v>
      </c>
      <c r="F61" s="277" t="s">
        <v>295</v>
      </c>
      <c r="G61" s="277"/>
      <c r="H61" s="278">
        <f>SUM(H62:H62)</f>
        <v>0</v>
      </c>
      <c r="I61" s="278">
        <f>SUM(I62:I62)</f>
        <v>0</v>
      </c>
      <c r="J61" s="278">
        <f>SUM(J62:J62)</f>
        <v>0</v>
      </c>
      <c r="K61" s="279"/>
    </row>
    <row r="62" spans="1:253" ht="15" customHeight="1" x14ac:dyDescent="0.25">
      <c r="A62" s="270">
        <v>40</v>
      </c>
      <c r="B62" s="271" t="s">
        <v>397</v>
      </c>
      <c r="C62" s="410" t="s">
        <v>398</v>
      </c>
      <c r="D62" s="411"/>
      <c r="E62" s="271" t="s">
        <v>110</v>
      </c>
      <c r="F62" s="322">
        <v>1.66E-2</v>
      </c>
      <c r="G62" s="166"/>
      <c r="H62" s="272">
        <f>IR62*F62</f>
        <v>0</v>
      </c>
      <c r="I62" s="272">
        <f>IS62*F62</f>
        <v>0</v>
      </c>
      <c r="J62" s="272">
        <f t="shared" si="3"/>
        <v>0</v>
      </c>
      <c r="K62" s="134" t="s">
        <v>469</v>
      </c>
      <c r="HV62" s="273" t="s">
        <v>396</v>
      </c>
      <c r="HW62" s="273" t="s">
        <v>300</v>
      </c>
      <c r="IR62" s="274">
        <f>G62*0</f>
        <v>0</v>
      </c>
      <c r="IS62" s="274">
        <f>G62*(1-0)</f>
        <v>0</v>
      </c>
    </row>
    <row r="63" spans="1:253" ht="15" customHeight="1" x14ac:dyDescent="0.25">
      <c r="A63" s="276" t="s">
        <v>295</v>
      </c>
      <c r="B63" s="276" t="s">
        <v>399</v>
      </c>
      <c r="C63" s="403" t="s">
        <v>360</v>
      </c>
      <c r="D63" s="404"/>
      <c r="E63" s="276" t="s">
        <v>295</v>
      </c>
      <c r="F63" s="277" t="s">
        <v>295</v>
      </c>
      <c r="G63" s="277"/>
      <c r="H63" s="278">
        <f>SUM(H64:H64)</f>
        <v>0</v>
      </c>
      <c r="I63" s="278">
        <f>SUM(I64:I64)</f>
        <v>0</v>
      </c>
      <c r="J63" s="278">
        <f>SUM(J64:J64)</f>
        <v>0</v>
      </c>
      <c r="K63" s="279"/>
    </row>
    <row r="64" spans="1:253" ht="15" customHeight="1" x14ac:dyDescent="0.25">
      <c r="A64" s="270">
        <v>41</v>
      </c>
      <c r="B64" s="271" t="s">
        <v>400</v>
      </c>
      <c r="C64" s="410" t="s">
        <v>401</v>
      </c>
      <c r="D64" s="411"/>
      <c r="E64" s="271" t="s">
        <v>110</v>
      </c>
      <c r="F64" s="322">
        <v>1.0200000000000001E-2</v>
      </c>
      <c r="G64" s="166"/>
      <c r="H64" s="272">
        <f>IR64*F64</f>
        <v>0</v>
      </c>
      <c r="I64" s="272">
        <f>IS64*F64</f>
        <v>0</v>
      </c>
      <c r="J64" s="272">
        <f t="shared" si="3"/>
        <v>0</v>
      </c>
      <c r="K64" s="134" t="s">
        <v>469</v>
      </c>
      <c r="HV64" s="273" t="s">
        <v>399</v>
      </c>
      <c r="HW64" s="273" t="s">
        <v>300</v>
      </c>
      <c r="IR64" s="274">
        <f>G64*0</f>
        <v>0</v>
      </c>
      <c r="IS64" s="274">
        <f>G64*(1-0)</f>
        <v>0</v>
      </c>
    </row>
    <row r="65" spans="1:253" ht="15" customHeight="1" x14ac:dyDescent="0.25">
      <c r="A65" s="276" t="s">
        <v>295</v>
      </c>
      <c r="B65" s="276" t="s">
        <v>402</v>
      </c>
      <c r="C65" s="403" t="s">
        <v>374</v>
      </c>
      <c r="D65" s="404"/>
      <c r="E65" s="276" t="s">
        <v>295</v>
      </c>
      <c r="F65" s="277" t="s">
        <v>295</v>
      </c>
      <c r="G65" s="277"/>
      <c r="H65" s="278">
        <f>SUM(H66:H66)</f>
        <v>0</v>
      </c>
      <c r="I65" s="278">
        <f>SUM(I66:I66)</f>
        <v>0</v>
      </c>
      <c r="J65" s="278">
        <f>SUM(J66:J66)</f>
        <v>0</v>
      </c>
      <c r="K65" s="279"/>
    </row>
    <row r="66" spans="1:253" ht="15" customHeight="1" x14ac:dyDescent="0.25">
      <c r="A66" s="270">
        <v>42</v>
      </c>
      <c r="B66" s="271" t="s">
        <v>403</v>
      </c>
      <c r="C66" s="410" t="s">
        <v>404</v>
      </c>
      <c r="D66" s="411"/>
      <c r="E66" s="271" t="s">
        <v>110</v>
      </c>
      <c r="F66" s="322">
        <v>2.3800000000000002E-2</v>
      </c>
      <c r="G66" s="166"/>
      <c r="H66" s="272">
        <f>IR66*F66</f>
        <v>0</v>
      </c>
      <c r="I66" s="272">
        <f>IS66*F66</f>
        <v>0</v>
      </c>
      <c r="J66" s="272">
        <f t="shared" si="3"/>
        <v>0</v>
      </c>
      <c r="K66" s="134" t="s">
        <v>469</v>
      </c>
      <c r="HV66" s="273" t="s">
        <v>402</v>
      </c>
      <c r="HW66" s="273" t="s">
        <v>300</v>
      </c>
      <c r="IR66" s="274">
        <f>G66*0</f>
        <v>0</v>
      </c>
      <c r="IS66" s="274">
        <f>G66*(1-0)</f>
        <v>0</v>
      </c>
    </row>
    <row r="67" spans="1:253" ht="15" customHeight="1" x14ac:dyDescent="0.25">
      <c r="A67" s="276" t="s">
        <v>295</v>
      </c>
      <c r="B67" s="276" t="s">
        <v>405</v>
      </c>
      <c r="C67" s="403" t="s">
        <v>406</v>
      </c>
      <c r="D67" s="404"/>
      <c r="E67" s="276" t="s">
        <v>295</v>
      </c>
      <c r="F67" s="277" t="s">
        <v>295</v>
      </c>
      <c r="G67" s="277"/>
      <c r="H67" s="278">
        <f>SUM(H68:H68)</f>
        <v>0</v>
      </c>
      <c r="I67" s="278">
        <f>SUM(I68:I68)</f>
        <v>0</v>
      </c>
      <c r="J67" s="278">
        <f>SUM(J68:J68)</f>
        <v>0</v>
      </c>
      <c r="K67" s="279"/>
    </row>
    <row r="68" spans="1:253" ht="15" customHeight="1" x14ac:dyDescent="0.25">
      <c r="A68" s="280">
        <v>43</v>
      </c>
      <c r="B68" s="281" t="s">
        <v>169</v>
      </c>
      <c r="C68" s="405" t="s">
        <v>170</v>
      </c>
      <c r="D68" s="406"/>
      <c r="E68" s="281" t="s">
        <v>110</v>
      </c>
      <c r="F68" s="321">
        <v>9.7500000000000003E-2</v>
      </c>
      <c r="G68" s="249"/>
      <c r="H68" s="282">
        <f>IR68*F68</f>
        <v>0</v>
      </c>
      <c r="I68" s="282">
        <f>IS68*F68</f>
        <v>0</v>
      </c>
      <c r="J68" s="282">
        <f t="shared" si="3"/>
        <v>0</v>
      </c>
      <c r="K68" s="283" t="s">
        <v>469</v>
      </c>
      <c r="HV68" s="273" t="s">
        <v>405</v>
      </c>
      <c r="HW68" s="273" t="s">
        <v>300</v>
      </c>
      <c r="IR68" s="274">
        <f>G68*0</f>
        <v>0</v>
      </c>
      <c r="IS68" s="274">
        <f>G68*(1-0)</f>
        <v>0</v>
      </c>
    </row>
    <row r="69" spans="1:253" ht="15" customHeight="1" x14ac:dyDescent="0.25">
      <c r="A69" s="284"/>
      <c r="B69" s="273"/>
      <c r="C69" s="285"/>
      <c r="D69" s="273"/>
      <c r="E69" s="273"/>
      <c r="F69" s="273"/>
      <c r="G69" s="286"/>
      <c r="H69" s="286"/>
      <c r="I69" s="286"/>
      <c r="J69" s="286"/>
      <c r="K69" s="265"/>
      <c r="HU69" s="273"/>
      <c r="HV69" s="273"/>
      <c r="IQ69" s="274"/>
      <c r="IR69" s="274"/>
    </row>
    <row r="70" spans="1:253" s="287" customFormat="1" ht="21" customHeight="1" x14ac:dyDescent="0.2">
      <c r="B70" s="164"/>
      <c r="C70" s="407" t="s">
        <v>407</v>
      </c>
      <c r="D70" s="407"/>
      <c r="E70" s="288"/>
      <c r="F70" s="288"/>
      <c r="G70" s="288"/>
      <c r="H70" s="288"/>
      <c r="I70" s="289"/>
      <c r="J70" s="290">
        <f>J5+J15+J30+J33+J41+J48+J51+J53+J55+J57+J59+J61+J63+J65+J67</f>
        <v>0</v>
      </c>
    </row>
    <row r="71" spans="1:253" ht="21" customHeight="1" x14ac:dyDescent="0.25">
      <c r="B71" s="164"/>
      <c r="C71" s="168"/>
      <c r="D71" s="243"/>
      <c r="I71" s="291"/>
      <c r="J71" s="292"/>
      <c r="K71" s="265"/>
    </row>
    <row r="72" spans="1:253" ht="53.25" customHeight="1" x14ac:dyDescent="0.25">
      <c r="B72" s="293" t="s">
        <v>275</v>
      </c>
      <c r="C72" s="408" t="s">
        <v>436</v>
      </c>
      <c r="D72" s="409"/>
      <c r="K72" s="265"/>
    </row>
    <row r="73" spans="1:253" x14ac:dyDescent="0.25">
      <c r="K73" s="265"/>
    </row>
    <row r="74" spans="1:253" x14ac:dyDescent="0.25">
      <c r="K74" s="265"/>
    </row>
    <row r="75" spans="1:253" x14ac:dyDescent="0.25">
      <c r="K75" s="265"/>
    </row>
    <row r="76" spans="1:253" x14ac:dyDescent="0.25">
      <c r="K76" s="265"/>
    </row>
    <row r="77" spans="1:253" x14ac:dyDescent="0.25">
      <c r="K77" s="265"/>
    </row>
    <row r="78" spans="1:253" x14ac:dyDescent="0.25">
      <c r="K78" s="265"/>
    </row>
    <row r="79" spans="1:253" x14ac:dyDescent="0.25">
      <c r="K79" s="265"/>
    </row>
    <row r="80" spans="1:253" x14ac:dyDescent="0.25">
      <c r="K80" s="265"/>
    </row>
    <row r="81" s="265" customFormat="1" x14ac:dyDescent="0.25"/>
    <row r="82" s="265" customFormat="1" x14ac:dyDescent="0.25"/>
    <row r="83" s="265" customFormat="1" x14ac:dyDescent="0.25"/>
    <row r="84" s="265" customFormat="1" x14ac:dyDescent="0.25"/>
    <row r="85" s="265" customFormat="1" x14ac:dyDescent="0.25"/>
    <row r="86" s="265" customFormat="1" x14ac:dyDescent="0.25"/>
    <row r="87" s="265" customFormat="1" x14ac:dyDescent="0.25"/>
    <row r="88" s="265" customFormat="1" x14ac:dyDescent="0.25"/>
    <row r="89" s="265" customFormat="1" x14ac:dyDescent="0.25"/>
    <row r="90" s="265" customFormat="1" x14ac:dyDescent="0.25"/>
    <row r="91" s="265" customFormat="1" x14ac:dyDescent="0.25"/>
    <row r="92" s="265" customFormat="1" x14ac:dyDescent="0.25"/>
    <row r="93" s="265" customFormat="1" x14ac:dyDescent="0.25"/>
    <row r="94" s="265" customFormat="1" x14ac:dyDescent="0.25"/>
    <row r="95" s="265" customFormat="1" x14ac:dyDescent="0.25"/>
    <row r="96" s="265" customFormat="1" x14ac:dyDescent="0.25"/>
    <row r="97" s="265" customFormat="1" x14ac:dyDescent="0.25"/>
    <row r="98" s="265" customFormat="1" x14ac:dyDescent="0.25"/>
    <row r="99" s="265" customFormat="1" x14ac:dyDescent="0.25"/>
    <row r="100" s="265" customFormat="1" x14ac:dyDescent="0.25"/>
    <row r="101" s="265" customFormat="1" x14ac:dyDescent="0.25"/>
    <row r="102" s="265" customFormat="1" x14ac:dyDescent="0.25"/>
    <row r="103" s="265" customFormat="1" x14ac:dyDescent="0.25"/>
    <row r="104" s="265" customFormat="1" x14ac:dyDescent="0.25"/>
    <row r="105" s="265" customFormat="1" x14ac:dyDescent="0.25"/>
    <row r="106" s="265" customFormat="1" x14ac:dyDescent="0.25"/>
    <row r="107" s="265" customFormat="1" x14ac:dyDescent="0.25"/>
    <row r="108" s="265" customFormat="1" x14ac:dyDescent="0.25"/>
    <row r="109" s="265" customFormat="1" x14ac:dyDescent="0.25"/>
    <row r="110" s="265" customFormat="1" x14ac:dyDescent="0.25"/>
    <row r="111" s="265" customFormat="1" x14ac:dyDescent="0.25"/>
    <row r="112" s="265" customFormat="1" x14ac:dyDescent="0.25"/>
    <row r="113" s="265" customFormat="1" x14ac:dyDescent="0.25"/>
    <row r="114" s="265" customFormat="1" x14ac:dyDescent="0.25"/>
    <row r="115" s="265" customFormat="1" x14ac:dyDescent="0.25"/>
    <row r="116" s="265" customFormat="1" x14ac:dyDescent="0.25"/>
    <row r="117" s="265" customFormat="1" x14ac:dyDescent="0.25"/>
    <row r="118" s="265" customFormat="1" x14ac:dyDescent="0.25"/>
    <row r="119" s="265" customFormat="1" x14ac:dyDescent="0.25"/>
    <row r="120" s="265" customFormat="1" x14ac:dyDescent="0.25"/>
    <row r="121" s="265" customFormat="1" x14ac:dyDescent="0.25"/>
    <row r="122" s="265" customFormat="1" x14ac:dyDescent="0.25"/>
    <row r="123" s="265" customFormat="1" x14ac:dyDescent="0.25"/>
    <row r="124" s="265" customFormat="1" x14ac:dyDescent="0.25"/>
    <row r="125" s="265" customFormat="1" x14ac:dyDescent="0.25"/>
    <row r="126" s="265" customFormat="1" x14ac:dyDescent="0.25"/>
    <row r="127" s="265" customFormat="1" x14ac:dyDescent="0.25"/>
    <row r="128" s="265" customFormat="1" x14ac:dyDescent="0.25"/>
    <row r="129" s="265" customFormat="1" x14ac:dyDescent="0.25"/>
    <row r="130" s="265" customFormat="1" x14ac:dyDescent="0.25"/>
    <row r="131" s="265" customFormat="1" x14ac:dyDescent="0.25"/>
    <row r="132" s="265" customFormat="1" x14ac:dyDescent="0.25"/>
    <row r="133" s="265" customFormat="1" x14ac:dyDescent="0.25"/>
    <row r="134" s="265" customFormat="1" x14ac:dyDescent="0.25"/>
    <row r="135" s="265" customFormat="1" x14ac:dyDescent="0.25"/>
    <row r="136" s="265" customFormat="1" x14ac:dyDescent="0.25"/>
    <row r="137" s="265" customFormat="1" x14ac:dyDescent="0.25"/>
    <row r="138" s="265" customFormat="1" x14ac:dyDescent="0.25"/>
    <row r="139" s="265" customFormat="1" x14ac:dyDescent="0.25"/>
    <row r="140" s="265" customFormat="1" x14ac:dyDescent="0.25"/>
    <row r="141" s="265" customFormat="1" x14ac:dyDescent="0.25"/>
    <row r="142" s="265" customFormat="1" x14ac:dyDescent="0.25"/>
    <row r="143" s="265" customFormat="1" x14ac:dyDescent="0.25"/>
    <row r="144" s="265" customFormat="1" x14ac:dyDescent="0.25"/>
    <row r="145" s="265" customFormat="1" x14ac:dyDescent="0.25"/>
    <row r="146" s="265" customFormat="1" x14ac:dyDescent="0.25"/>
    <row r="147" s="265" customFormat="1" x14ac:dyDescent="0.25"/>
    <row r="148" s="265" customFormat="1" x14ac:dyDescent="0.25"/>
    <row r="149" s="265" customFormat="1" x14ac:dyDescent="0.25"/>
    <row r="150" s="265" customFormat="1" x14ac:dyDescent="0.25"/>
    <row r="151" s="265" customFormat="1" x14ac:dyDescent="0.25"/>
    <row r="152" s="265" customFormat="1" x14ac:dyDescent="0.25"/>
    <row r="153" s="265" customFormat="1" x14ac:dyDescent="0.25"/>
    <row r="154" s="265" customFormat="1" x14ac:dyDescent="0.25"/>
    <row r="155" s="265" customFormat="1" x14ac:dyDescent="0.25"/>
    <row r="156" s="265" customFormat="1" x14ac:dyDescent="0.25"/>
    <row r="157" s="265" customFormat="1" x14ac:dyDescent="0.25"/>
    <row r="158" s="265" customFormat="1" x14ac:dyDescent="0.25"/>
    <row r="159" s="265" customFormat="1" x14ac:dyDescent="0.25"/>
    <row r="160" s="265" customFormat="1" x14ac:dyDescent="0.25"/>
    <row r="161" spans="11:11" x14ac:dyDescent="0.25">
      <c r="K161" s="265"/>
    </row>
    <row r="162" spans="11:11" x14ac:dyDescent="0.25">
      <c r="K162" s="265"/>
    </row>
    <row r="163" spans="11:11" x14ac:dyDescent="0.25">
      <c r="K163" s="265"/>
    </row>
    <row r="164" spans="11:11" x14ac:dyDescent="0.25">
      <c r="K164" s="265"/>
    </row>
    <row r="165" spans="11:11" x14ac:dyDescent="0.25">
      <c r="K165" s="265"/>
    </row>
    <row r="166" spans="11:11" x14ac:dyDescent="0.25">
      <c r="K166" s="265"/>
    </row>
    <row r="167" spans="11:11" x14ac:dyDescent="0.25">
      <c r="K167" s="134"/>
    </row>
    <row r="168" spans="11:11" x14ac:dyDescent="0.25">
      <c r="K168" s="134"/>
    </row>
    <row r="169" spans="11:11" x14ac:dyDescent="0.25">
      <c r="K169" s="134"/>
    </row>
    <row r="170" spans="11:11" x14ac:dyDescent="0.25">
      <c r="K170" s="134"/>
    </row>
    <row r="171" spans="11:11" x14ac:dyDescent="0.25">
      <c r="K171" s="134"/>
    </row>
    <row r="172" spans="11:11" x14ac:dyDescent="0.25">
      <c r="K172" s="134"/>
    </row>
    <row r="173" spans="11:11" x14ac:dyDescent="0.25">
      <c r="K173" s="137"/>
    </row>
    <row r="174" spans="11:11" x14ac:dyDescent="0.25">
      <c r="K174" s="134"/>
    </row>
    <row r="175" spans="11:11" x14ac:dyDescent="0.25">
      <c r="K175" s="134"/>
    </row>
    <row r="176" spans="11:11" x14ac:dyDescent="0.25">
      <c r="K176" s="134"/>
    </row>
    <row r="177" spans="11:11" x14ac:dyDescent="0.25">
      <c r="K177" s="137"/>
    </row>
    <row r="178" spans="11:11" x14ac:dyDescent="0.25">
      <c r="K178" s="134"/>
    </row>
    <row r="179" spans="11:11" x14ac:dyDescent="0.25">
      <c r="K179" s="134"/>
    </row>
    <row r="180" spans="11:11" x14ac:dyDescent="0.25">
      <c r="K180" s="134"/>
    </row>
    <row r="181" spans="11:11" x14ac:dyDescent="0.25">
      <c r="K181" s="137"/>
    </row>
    <row r="182" spans="11:11" x14ac:dyDescent="0.25">
      <c r="K182" s="134"/>
    </row>
    <row r="183" spans="11:11" x14ac:dyDescent="0.25">
      <c r="K183" s="134"/>
    </row>
    <row r="184" spans="11:11" x14ac:dyDescent="0.25">
      <c r="K184" s="134"/>
    </row>
    <row r="185" spans="11:11" x14ac:dyDescent="0.25">
      <c r="K185" s="134"/>
    </row>
    <row r="186" spans="11:11" x14ac:dyDescent="0.25">
      <c r="K186" s="134"/>
    </row>
    <row r="187" spans="11:11" x14ac:dyDescent="0.25">
      <c r="K187" s="134"/>
    </row>
    <row r="188" spans="11:11" x14ac:dyDescent="0.25">
      <c r="K188" s="134"/>
    </row>
    <row r="189" spans="11:11" x14ac:dyDescent="0.25">
      <c r="K189" s="134"/>
    </row>
    <row r="190" spans="11:11" x14ac:dyDescent="0.25">
      <c r="K190" s="134"/>
    </row>
    <row r="191" spans="11:11" x14ac:dyDescent="0.25">
      <c r="K191" s="134"/>
    </row>
    <row r="192" spans="11:11" x14ac:dyDescent="0.25">
      <c r="K192" s="137"/>
    </row>
    <row r="193" spans="11:11" x14ac:dyDescent="0.25">
      <c r="K193" s="134"/>
    </row>
    <row r="194" spans="11:11" x14ac:dyDescent="0.25">
      <c r="K194" s="134"/>
    </row>
    <row r="195" spans="11:11" x14ac:dyDescent="0.25">
      <c r="K195" s="134"/>
    </row>
    <row r="196" spans="11:11" x14ac:dyDescent="0.25">
      <c r="K196" s="134"/>
    </row>
    <row r="197" spans="11:11" x14ac:dyDescent="0.25">
      <c r="K197" s="134"/>
    </row>
    <row r="198" spans="11:11" x14ac:dyDescent="0.25">
      <c r="K198" s="134"/>
    </row>
    <row r="199" spans="11:11" x14ac:dyDescent="0.25">
      <c r="K199" s="134"/>
    </row>
    <row r="200" spans="11:11" x14ac:dyDescent="0.25">
      <c r="K200" s="134"/>
    </row>
    <row r="201" spans="11:11" x14ac:dyDescent="0.25">
      <c r="K201" s="134"/>
    </row>
    <row r="202" spans="11:11" x14ac:dyDescent="0.25">
      <c r="K202" s="134"/>
    </row>
    <row r="203" spans="11:11" x14ac:dyDescent="0.25">
      <c r="K203" s="134"/>
    </row>
    <row r="204" spans="11:11" x14ac:dyDescent="0.25">
      <c r="K204" s="137"/>
    </row>
    <row r="205" spans="11:11" x14ac:dyDescent="0.25">
      <c r="K205" s="134"/>
    </row>
    <row r="206" spans="11:11" x14ac:dyDescent="0.25">
      <c r="K206" s="134"/>
    </row>
    <row r="207" spans="11:11" x14ac:dyDescent="0.25">
      <c r="K207" s="134"/>
    </row>
    <row r="208" spans="11:11" x14ac:dyDescent="0.25">
      <c r="K208" s="134"/>
    </row>
    <row r="209" spans="10:11" x14ac:dyDescent="0.25">
      <c r="K209" s="134"/>
    </row>
    <row r="210" spans="10:11" x14ac:dyDescent="0.25">
      <c r="K210" s="134"/>
    </row>
    <row r="211" spans="10:11" x14ac:dyDescent="0.25">
      <c r="K211" s="134"/>
    </row>
    <row r="212" spans="10:11" x14ac:dyDescent="0.25">
      <c r="K212" s="134"/>
    </row>
    <row r="213" spans="10:11" x14ac:dyDescent="0.25">
      <c r="K213" s="134"/>
    </row>
    <row r="214" spans="10:11" x14ac:dyDescent="0.25">
      <c r="J214" s="153"/>
      <c r="K214" s="265"/>
    </row>
    <row r="215" spans="10:11" x14ac:dyDescent="0.25">
      <c r="K215" s="3"/>
    </row>
    <row r="216" spans="10:11" x14ac:dyDescent="0.25">
      <c r="K216" s="3"/>
    </row>
    <row r="217" spans="10:11" x14ac:dyDescent="0.25">
      <c r="K217" s="3"/>
    </row>
    <row r="218" spans="10:11" x14ac:dyDescent="0.25">
      <c r="K218" s="3"/>
    </row>
    <row r="219" spans="10:11" x14ac:dyDescent="0.25">
      <c r="K219" s="3"/>
    </row>
  </sheetData>
  <sheetProtection sheet="1" objects="1" scenarios="1"/>
  <mergeCells count="71">
    <mergeCell ref="K4:K5"/>
    <mergeCell ref="C12:D12"/>
    <mergeCell ref="A1:F1"/>
    <mergeCell ref="C2:I2"/>
    <mergeCell ref="C3:I3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7:D67"/>
    <mergeCell ref="C68:D68"/>
    <mergeCell ref="C70:D70"/>
    <mergeCell ref="C72:D72"/>
    <mergeCell ref="C61:D61"/>
    <mergeCell ref="C62:D62"/>
    <mergeCell ref="C63:D63"/>
    <mergeCell ref="C64:D64"/>
    <mergeCell ref="C65:D65"/>
    <mergeCell ref="C66:D66"/>
  </mergeCells>
  <pageMargins left="0.7" right="0.7" top="0.78740157499999996" bottom="0.78740157499999996" header="0.3" footer="0.3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selection sqref="A1:G1"/>
    </sheetView>
  </sheetViews>
  <sheetFormatPr defaultColWidth="9.140625" defaultRowHeight="12.75" x14ac:dyDescent="0.2"/>
  <cols>
    <col min="1" max="1" width="8.85546875" style="165" customWidth="1"/>
    <col min="2" max="2" width="69.140625" style="165" customWidth="1"/>
    <col min="3" max="3" width="3.7109375" style="165" customWidth="1"/>
    <col min="4" max="4" width="6.7109375" style="165" customWidth="1"/>
    <col min="5" max="5" width="10.42578125" style="165" customWidth="1"/>
    <col min="6" max="6" width="11.85546875" style="165" customWidth="1"/>
    <col min="7" max="16384" width="9.140625" style="165"/>
  </cols>
  <sheetData>
    <row r="1" spans="1:13" s="192" customFormat="1" ht="15.75" x14ac:dyDescent="0.25">
      <c r="A1" s="416" t="s">
        <v>438</v>
      </c>
      <c r="B1" s="416"/>
      <c r="C1" s="417"/>
      <c r="D1" s="416"/>
      <c r="E1" s="416"/>
      <c r="F1" s="416"/>
      <c r="G1" s="416"/>
      <c r="H1" s="191"/>
      <c r="I1" s="191"/>
      <c r="J1" s="191"/>
      <c r="K1" s="191"/>
      <c r="L1" s="191"/>
      <c r="M1" s="191"/>
    </row>
    <row r="2" spans="1:13" s="192" customFormat="1" x14ac:dyDescent="0.2">
      <c r="A2" s="193" t="s">
        <v>283</v>
      </c>
      <c r="B2" s="425" t="s">
        <v>39</v>
      </c>
      <c r="C2" s="426"/>
      <c r="D2" s="426"/>
      <c r="E2" s="426"/>
      <c r="F2" s="426"/>
      <c r="G2" s="427"/>
      <c r="H2" s="191"/>
      <c r="I2" s="191"/>
      <c r="J2" s="191"/>
      <c r="K2" s="191"/>
      <c r="L2" s="191"/>
      <c r="M2" s="191"/>
    </row>
    <row r="3" spans="1:13" s="192" customFormat="1" x14ac:dyDescent="0.2">
      <c r="A3" s="193" t="s">
        <v>284</v>
      </c>
      <c r="B3" s="425" t="s">
        <v>36</v>
      </c>
      <c r="C3" s="426"/>
      <c r="D3" s="426"/>
      <c r="E3" s="426"/>
      <c r="F3" s="426"/>
      <c r="G3" s="427"/>
      <c r="H3" s="191"/>
      <c r="I3" s="191"/>
      <c r="J3" s="191"/>
      <c r="K3" s="191"/>
      <c r="L3" s="191"/>
      <c r="M3" s="191"/>
    </row>
    <row r="4" spans="1:13" ht="25.5" x14ac:dyDescent="0.2">
      <c r="A4" s="194" t="s">
        <v>409</v>
      </c>
      <c r="B4" s="252" t="s">
        <v>439</v>
      </c>
      <c r="C4" s="194" t="s">
        <v>87</v>
      </c>
      <c r="D4" s="194" t="s">
        <v>88</v>
      </c>
      <c r="E4" s="194" t="s">
        <v>440</v>
      </c>
      <c r="F4" s="194" t="s">
        <v>441</v>
      </c>
      <c r="G4" s="194" t="s">
        <v>412</v>
      </c>
    </row>
    <row r="5" spans="1:13" x14ac:dyDescent="0.2">
      <c r="A5" s="195"/>
      <c r="B5" s="196" t="s">
        <v>442</v>
      </c>
      <c r="C5" s="196" t="s">
        <v>97</v>
      </c>
      <c r="D5" s="196">
        <v>2</v>
      </c>
      <c r="E5" s="253"/>
      <c r="F5" s="254">
        <f>D5*E5</f>
        <v>0</v>
      </c>
      <c r="G5" s="255"/>
    </row>
    <row r="6" spans="1:13" ht="25.5" x14ac:dyDescent="0.2">
      <c r="A6" s="195">
        <v>1</v>
      </c>
      <c r="B6" s="256" t="s">
        <v>579</v>
      </c>
      <c r="C6" s="196" t="s">
        <v>145</v>
      </c>
      <c r="D6" s="196">
        <v>1</v>
      </c>
      <c r="E6" s="253"/>
      <c r="F6" s="254">
        <f t="shared" ref="F6:F12" si="0">D6*E6</f>
        <v>0</v>
      </c>
      <c r="G6" s="428" t="s">
        <v>414</v>
      </c>
    </row>
    <row r="7" spans="1:13" x14ac:dyDescent="0.2">
      <c r="A7" s="195">
        <v>2</v>
      </c>
      <c r="B7" s="196" t="s">
        <v>443</v>
      </c>
      <c r="C7" s="196" t="s">
        <v>145</v>
      </c>
      <c r="D7" s="196">
        <v>1</v>
      </c>
      <c r="E7" s="253"/>
      <c r="F7" s="254">
        <f t="shared" si="0"/>
        <v>0</v>
      </c>
      <c r="G7" s="429"/>
    </row>
    <row r="8" spans="1:13" x14ac:dyDescent="0.2">
      <c r="A8" s="195">
        <v>3</v>
      </c>
      <c r="B8" s="196" t="s">
        <v>444</v>
      </c>
      <c r="C8" s="196" t="s">
        <v>218</v>
      </c>
      <c r="D8" s="196">
        <v>1</v>
      </c>
      <c r="E8" s="253"/>
      <c r="F8" s="254">
        <f t="shared" si="0"/>
        <v>0</v>
      </c>
      <c r="G8" s="429"/>
    </row>
    <row r="9" spans="1:13" x14ac:dyDescent="0.2">
      <c r="A9" s="195">
        <v>5</v>
      </c>
      <c r="B9" s="196" t="s">
        <v>445</v>
      </c>
      <c r="C9" s="196" t="s">
        <v>218</v>
      </c>
      <c r="D9" s="196">
        <v>1</v>
      </c>
      <c r="E9" s="253"/>
      <c r="F9" s="254">
        <f t="shared" si="0"/>
        <v>0</v>
      </c>
      <c r="G9" s="429"/>
    </row>
    <row r="10" spans="1:13" ht="38.25" x14ac:dyDescent="0.2">
      <c r="A10" s="195">
        <v>6</v>
      </c>
      <c r="B10" s="256" t="s">
        <v>446</v>
      </c>
      <c r="C10" s="196" t="s">
        <v>218</v>
      </c>
      <c r="D10" s="196">
        <v>1</v>
      </c>
      <c r="E10" s="253"/>
      <c r="F10" s="254">
        <f t="shared" si="0"/>
        <v>0</v>
      </c>
      <c r="G10" s="429"/>
    </row>
    <row r="11" spans="1:13" x14ac:dyDescent="0.2">
      <c r="A11" s="195">
        <v>7</v>
      </c>
      <c r="B11" s="196" t="s">
        <v>447</v>
      </c>
      <c r="C11" s="196" t="s">
        <v>218</v>
      </c>
      <c r="D11" s="196">
        <v>1</v>
      </c>
      <c r="E11" s="253"/>
      <c r="F11" s="254">
        <f t="shared" si="0"/>
        <v>0</v>
      </c>
      <c r="G11" s="429"/>
    </row>
    <row r="12" spans="1:13" ht="25.5" x14ac:dyDescent="0.2">
      <c r="A12" s="195">
        <v>8</v>
      </c>
      <c r="B12" s="256" t="s">
        <v>448</v>
      </c>
      <c r="C12" s="196" t="s">
        <v>218</v>
      </c>
      <c r="D12" s="196">
        <v>1</v>
      </c>
      <c r="E12" s="253"/>
      <c r="F12" s="254">
        <f t="shared" si="0"/>
        <v>0</v>
      </c>
      <c r="G12" s="429"/>
    </row>
    <row r="13" spans="1:13" ht="22.5" customHeight="1" x14ac:dyDescent="0.2">
      <c r="A13" s="257"/>
      <c r="B13" s="252" t="s">
        <v>449</v>
      </c>
      <c r="C13" s="258"/>
      <c r="D13" s="197"/>
      <c r="E13" s="255"/>
      <c r="F13" s="255"/>
      <c r="G13" s="429"/>
    </row>
    <row r="14" spans="1:13" ht="25.5" x14ac:dyDescent="0.2">
      <c r="A14" s="195">
        <v>9</v>
      </c>
      <c r="B14" s="256" t="s">
        <v>450</v>
      </c>
      <c r="C14" s="196" t="s">
        <v>145</v>
      </c>
      <c r="D14" s="196">
        <v>1</v>
      </c>
      <c r="E14" s="253"/>
      <c r="F14" s="254">
        <f t="shared" ref="F14:F15" si="1">D14*E14</f>
        <v>0</v>
      </c>
      <c r="G14" s="429"/>
    </row>
    <row r="15" spans="1:13" x14ac:dyDescent="0.2">
      <c r="A15" s="198">
        <v>10</v>
      </c>
      <c r="B15" s="196" t="s">
        <v>444</v>
      </c>
      <c r="C15" s="196" t="s">
        <v>218</v>
      </c>
      <c r="D15" s="196">
        <v>1</v>
      </c>
      <c r="E15" s="253"/>
      <c r="F15" s="254">
        <f t="shared" si="1"/>
        <v>0</v>
      </c>
      <c r="G15" s="430"/>
    </row>
    <row r="16" spans="1:13" ht="14.25" x14ac:dyDescent="0.2">
      <c r="A16" s="184"/>
      <c r="B16" s="184"/>
      <c r="C16" s="184"/>
      <c r="D16" s="184"/>
      <c r="E16" s="199"/>
      <c r="F16" s="199"/>
    </row>
    <row r="17" spans="1:6" ht="15.75" x14ac:dyDescent="0.25">
      <c r="A17" s="184"/>
      <c r="B17" s="200" t="s">
        <v>407</v>
      </c>
      <c r="C17" s="201"/>
      <c r="D17" s="202"/>
      <c r="E17" s="202"/>
      <c r="F17" s="251">
        <f>SUM(F5:F15)</f>
        <v>0</v>
      </c>
    </row>
    <row r="18" spans="1:6" ht="15" x14ac:dyDescent="0.25">
      <c r="A18" s="184"/>
      <c r="B18" s="189"/>
      <c r="C18" s="184"/>
      <c r="D18" s="184"/>
      <c r="E18" s="199"/>
      <c r="F18" s="199"/>
    </row>
    <row r="19" spans="1:6" ht="51" x14ac:dyDescent="0.2">
      <c r="A19" s="164" t="s">
        <v>275</v>
      </c>
      <c r="B19" s="168" t="s">
        <v>436</v>
      </c>
      <c r="C19" s="184"/>
      <c r="D19" s="184"/>
      <c r="E19" s="199"/>
      <c r="F19" s="199"/>
    </row>
    <row r="20" spans="1:6" ht="14.25" x14ac:dyDescent="0.2">
      <c r="A20" s="184"/>
      <c r="B20" s="184"/>
      <c r="C20" s="184"/>
      <c r="D20" s="184"/>
      <c r="E20" s="199"/>
      <c r="F20" s="199"/>
    </row>
    <row r="21" spans="1:6" ht="14.25" x14ac:dyDescent="0.2">
      <c r="A21" s="184"/>
      <c r="B21" s="184"/>
      <c r="C21" s="184"/>
      <c r="D21" s="184"/>
      <c r="E21" s="199"/>
      <c r="F21" s="199"/>
    </row>
    <row r="22" spans="1:6" ht="14.25" x14ac:dyDescent="0.2">
      <c r="A22" s="184"/>
      <c r="B22" s="184"/>
      <c r="C22" s="184"/>
      <c r="D22" s="184"/>
      <c r="E22" s="199"/>
      <c r="F22" s="199"/>
    </row>
    <row r="23" spans="1:6" ht="14.25" x14ac:dyDescent="0.2">
      <c r="A23" s="184"/>
    </row>
    <row r="24" spans="1:6" ht="15" x14ac:dyDescent="0.25">
      <c r="A24" s="189"/>
    </row>
  </sheetData>
  <sheetProtection algorithmName="SHA-512" hashValue="U0HDKrarknaFRwvQWOMbMPyvbQDoJnhYilAdUDhuc6ixQ84XLOaMXlOkfSRV8I6cNDTh404vgXmScOWveDeGpg==" saltValue="lJ/X3bDWMtxh8Q9Vl10C4g==" spinCount="100000" sheet="1" objects="1" scenarios="1"/>
  <mergeCells count="4">
    <mergeCell ref="A1:G1"/>
    <mergeCell ref="B2:G2"/>
    <mergeCell ref="B3:G3"/>
    <mergeCell ref="G6:G1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sqref="A1:H1"/>
    </sheetView>
  </sheetViews>
  <sheetFormatPr defaultRowHeight="12.75" x14ac:dyDescent="0.2"/>
  <cols>
    <col min="3" max="3" width="74.5703125" customWidth="1"/>
    <col min="6" max="7" width="9.85546875" customWidth="1"/>
    <col min="8" max="8" width="13.140625" customWidth="1"/>
  </cols>
  <sheetData>
    <row r="1" spans="1:9" ht="12.75" customHeight="1" x14ac:dyDescent="0.25">
      <c r="A1" s="416" t="s">
        <v>408</v>
      </c>
      <c r="B1" s="416"/>
      <c r="C1" s="417"/>
      <c r="D1" s="416"/>
      <c r="E1" s="416"/>
      <c r="F1" s="416"/>
      <c r="G1" s="416"/>
      <c r="H1" s="416"/>
    </row>
    <row r="2" spans="1:9" ht="12.75" customHeight="1" x14ac:dyDescent="0.2">
      <c r="A2" s="167" t="s">
        <v>283</v>
      </c>
      <c r="B2" s="431" t="s">
        <v>39</v>
      </c>
      <c r="C2" s="432"/>
      <c r="D2" s="432"/>
      <c r="E2" s="432"/>
      <c r="F2" s="432"/>
      <c r="G2" s="432"/>
      <c r="H2" s="433"/>
    </row>
    <row r="3" spans="1:9" ht="12.75" customHeight="1" x14ac:dyDescent="0.2">
      <c r="A3" s="167" t="s">
        <v>284</v>
      </c>
      <c r="B3" s="418" t="s">
        <v>36</v>
      </c>
      <c r="C3" s="432"/>
      <c r="D3" s="432"/>
      <c r="E3" s="432"/>
      <c r="F3" s="432"/>
      <c r="G3" s="432"/>
      <c r="H3" s="433"/>
    </row>
    <row r="4" spans="1:9" ht="26.25" customHeight="1" x14ac:dyDescent="0.2">
      <c r="A4" s="173" t="s">
        <v>409</v>
      </c>
      <c r="B4" s="173" t="s">
        <v>437</v>
      </c>
      <c r="C4" s="173" t="s">
        <v>410</v>
      </c>
      <c r="D4" s="173" t="s">
        <v>87</v>
      </c>
      <c r="E4" s="173" t="s">
        <v>88</v>
      </c>
      <c r="F4" s="173" t="s">
        <v>591</v>
      </c>
      <c r="G4" s="173" t="s">
        <v>590</v>
      </c>
      <c r="H4" s="173" t="s">
        <v>411</v>
      </c>
      <c r="I4" s="173" t="s">
        <v>412</v>
      </c>
    </row>
    <row r="5" spans="1:9" ht="12.75" customHeight="1" x14ac:dyDescent="0.2">
      <c r="A5" s="174"/>
      <c r="B5" s="174"/>
      <c r="C5" s="174" t="s">
        <v>413</v>
      </c>
      <c r="D5" s="175"/>
      <c r="E5" s="176"/>
      <c r="F5" s="177"/>
      <c r="G5" s="177"/>
      <c r="H5" s="177"/>
      <c r="I5" s="434" t="s">
        <v>414</v>
      </c>
    </row>
    <row r="6" spans="1:9" ht="12.75" customHeight="1" x14ac:dyDescent="0.2">
      <c r="A6" s="178">
        <v>1</v>
      </c>
      <c r="B6" s="178"/>
      <c r="C6" s="179" t="s">
        <v>415</v>
      </c>
      <c r="D6" s="180" t="s">
        <v>145</v>
      </c>
      <c r="E6" s="180">
        <v>2</v>
      </c>
      <c r="F6" s="181"/>
      <c r="G6" s="181"/>
      <c r="H6" s="180">
        <f>E6*F6+E6*G6</f>
        <v>0</v>
      </c>
      <c r="I6" s="435"/>
    </row>
    <row r="7" spans="1:9" ht="12.75" customHeight="1" x14ac:dyDescent="0.2">
      <c r="A7" s="178">
        <v>2</v>
      </c>
      <c r="B7" s="178"/>
      <c r="C7" s="179" t="s">
        <v>416</v>
      </c>
      <c r="D7" s="180" t="s">
        <v>145</v>
      </c>
      <c r="E7" s="180">
        <v>1</v>
      </c>
      <c r="F7" s="181"/>
      <c r="G7" s="181"/>
      <c r="H7" s="180">
        <f t="shared" ref="H7:H32" si="0">E7*F7+E7*G7</f>
        <v>0</v>
      </c>
      <c r="I7" s="435"/>
    </row>
    <row r="8" spans="1:9" ht="12.75" customHeight="1" x14ac:dyDescent="0.2">
      <c r="A8" s="178">
        <v>3</v>
      </c>
      <c r="B8" s="178"/>
      <c r="C8" s="179" t="s">
        <v>417</v>
      </c>
      <c r="D8" s="180" t="s">
        <v>145</v>
      </c>
      <c r="E8" s="180">
        <v>4</v>
      </c>
      <c r="F8" s="181"/>
      <c r="G8" s="181"/>
      <c r="H8" s="180">
        <f t="shared" si="0"/>
        <v>0</v>
      </c>
      <c r="I8" s="435"/>
    </row>
    <row r="9" spans="1:9" ht="12.75" customHeight="1" x14ac:dyDescent="0.2">
      <c r="A9" s="178">
        <v>4</v>
      </c>
      <c r="B9" s="178"/>
      <c r="C9" s="179" t="s">
        <v>466</v>
      </c>
      <c r="D9" s="180" t="s">
        <v>218</v>
      </c>
      <c r="E9" s="180">
        <v>1</v>
      </c>
      <c r="F9" s="181"/>
      <c r="G9" s="181"/>
      <c r="H9" s="180">
        <f t="shared" si="0"/>
        <v>0</v>
      </c>
      <c r="I9" s="435"/>
    </row>
    <row r="10" spans="1:9" ht="12.75" customHeight="1" x14ac:dyDescent="0.2">
      <c r="A10" s="178">
        <v>5</v>
      </c>
      <c r="B10" s="178"/>
      <c r="C10" s="179" t="s">
        <v>419</v>
      </c>
      <c r="D10" s="180" t="s">
        <v>218</v>
      </c>
      <c r="E10" s="180">
        <v>1</v>
      </c>
      <c r="F10" s="181"/>
      <c r="G10" s="181"/>
      <c r="H10" s="180">
        <f t="shared" si="0"/>
        <v>0</v>
      </c>
      <c r="I10" s="435"/>
    </row>
    <row r="11" spans="1:9" ht="12.75" customHeight="1" x14ac:dyDescent="0.2">
      <c r="A11" s="174"/>
      <c r="B11" s="174"/>
      <c r="C11" s="174" t="s">
        <v>420</v>
      </c>
      <c r="D11" s="175"/>
      <c r="E11" s="176"/>
      <c r="F11" s="177"/>
      <c r="G11" s="177"/>
      <c r="H11" s="177"/>
      <c r="I11" s="435"/>
    </row>
    <row r="12" spans="1:9" ht="12.75" customHeight="1" x14ac:dyDescent="0.2">
      <c r="A12" s="178">
        <v>6</v>
      </c>
      <c r="B12" s="178"/>
      <c r="C12" s="179" t="s">
        <v>421</v>
      </c>
      <c r="D12" s="180" t="s">
        <v>145</v>
      </c>
      <c r="E12" s="180">
        <v>1</v>
      </c>
      <c r="F12" s="181"/>
      <c r="G12" s="181"/>
      <c r="H12" s="180">
        <f t="shared" si="0"/>
        <v>0</v>
      </c>
      <c r="I12" s="435"/>
    </row>
    <row r="13" spans="1:9" ht="12.75" customHeight="1" x14ac:dyDescent="0.2">
      <c r="A13" s="178">
        <v>7</v>
      </c>
      <c r="B13" s="178"/>
      <c r="C13" s="179" t="s">
        <v>580</v>
      </c>
      <c r="D13" s="180" t="s">
        <v>145</v>
      </c>
      <c r="E13" s="180">
        <v>4</v>
      </c>
      <c r="F13" s="181"/>
      <c r="G13" s="181"/>
      <c r="H13" s="180">
        <f t="shared" si="0"/>
        <v>0</v>
      </c>
      <c r="I13" s="435"/>
    </row>
    <row r="14" spans="1:9" ht="12.75" customHeight="1" x14ac:dyDescent="0.2">
      <c r="A14" s="178">
        <v>8</v>
      </c>
      <c r="B14" s="178"/>
      <c r="C14" s="179" t="s">
        <v>422</v>
      </c>
      <c r="D14" s="180" t="s">
        <v>145</v>
      </c>
      <c r="E14" s="180">
        <v>1</v>
      </c>
      <c r="F14" s="181"/>
      <c r="G14" s="181"/>
      <c r="H14" s="180">
        <f t="shared" si="0"/>
        <v>0</v>
      </c>
      <c r="I14" s="435"/>
    </row>
    <row r="15" spans="1:9" ht="12.75" customHeight="1" x14ac:dyDescent="0.2">
      <c r="A15" s="178">
        <v>9</v>
      </c>
      <c r="B15" s="178"/>
      <c r="C15" s="179" t="s">
        <v>423</v>
      </c>
      <c r="D15" s="180" t="s">
        <v>145</v>
      </c>
      <c r="E15" s="180">
        <v>3</v>
      </c>
      <c r="F15" s="181"/>
      <c r="G15" s="181"/>
      <c r="H15" s="180">
        <f t="shared" si="0"/>
        <v>0</v>
      </c>
      <c r="I15" s="435"/>
    </row>
    <row r="16" spans="1:9" ht="12.75" customHeight="1" x14ac:dyDescent="0.2">
      <c r="A16" s="178">
        <v>10</v>
      </c>
      <c r="B16" s="178"/>
      <c r="C16" s="179" t="s">
        <v>581</v>
      </c>
      <c r="D16" s="180" t="s">
        <v>145</v>
      </c>
      <c r="E16" s="180">
        <v>1</v>
      </c>
      <c r="F16" s="181"/>
      <c r="G16" s="181"/>
      <c r="H16" s="180">
        <f t="shared" si="0"/>
        <v>0</v>
      </c>
      <c r="I16" s="435"/>
    </row>
    <row r="17" spans="1:9" ht="12.75" customHeight="1" x14ac:dyDescent="0.2">
      <c r="A17" s="178">
        <v>11</v>
      </c>
      <c r="B17" s="178"/>
      <c r="C17" s="179" t="s">
        <v>424</v>
      </c>
      <c r="D17" s="180" t="s">
        <v>145</v>
      </c>
      <c r="E17" s="180">
        <v>1</v>
      </c>
      <c r="F17" s="181"/>
      <c r="G17" s="181"/>
      <c r="H17" s="180">
        <f t="shared" si="0"/>
        <v>0</v>
      </c>
      <c r="I17" s="435"/>
    </row>
    <row r="18" spans="1:9" ht="12.75" customHeight="1" x14ac:dyDescent="0.2">
      <c r="A18" s="174"/>
      <c r="B18" s="174"/>
      <c r="C18" s="174" t="s">
        <v>425</v>
      </c>
      <c r="D18" s="175"/>
      <c r="E18" s="176"/>
      <c r="F18" s="177"/>
      <c r="G18" s="177"/>
      <c r="H18" s="177"/>
      <c r="I18" s="435"/>
    </row>
    <row r="19" spans="1:9" ht="12.75" customHeight="1" x14ac:dyDescent="0.2">
      <c r="A19" s="178">
        <v>12</v>
      </c>
      <c r="B19" s="178"/>
      <c r="C19" s="179" t="s">
        <v>426</v>
      </c>
      <c r="D19" s="180" t="s">
        <v>108</v>
      </c>
      <c r="E19" s="180">
        <v>60</v>
      </c>
      <c r="F19" s="181"/>
      <c r="G19" s="181"/>
      <c r="H19" s="180">
        <f t="shared" si="0"/>
        <v>0</v>
      </c>
      <c r="I19" s="435"/>
    </row>
    <row r="20" spans="1:9" ht="12.75" customHeight="1" x14ac:dyDescent="0.2">
      <c r="A20" s="178">
        <v>13</v>
      </c>
      <c r="B20" s="178"/>
      <c r="C20" s="179" t="s">
        <v>427</v>
      </c>
      <c r="D20" s="180" t="s">
        <v>108</v>
      </c>
      <c r="E20" s="180">
        <v>20</v>
      </c>
      <c r="F20" s="181"/>
      <c r="G20" s="181"/>
      <c r="H20" s="180">
        <f t="shared" si="0"/>
        <v>0</v>
      </c>
      <c r="I20" s="435"/>
    </row>
    <row r="21" spans="1:9" ht="12.75" customHeight="1" x14ac:dyDescent="0.2">
      <c r="A21" s="178">
        <v>14</v>
      </c>
      <c r="B21" s="178"/>
      <c r="C21" s="179" t="s">
        <v>428</v>
      </c>
      <c r="D21" s="180" t="s">
        <v>108</v>
      </c>
      <c r="E21" s="180">
        <v>20</v>
      </c>
      <c r="F21" s="181"/>
      <c r="G21" s="181"/>
      <c r="H21" s="180">
        <f t="shared" si="0"/>
        <v>0</v>
      </c>
      <c r="I21" s="435"/>
    </row>
    <row r="22" spans="1:9" ht="12.75" customHeight="1" x14ac:dyDescent="0.2">
      <c r="A22" s="178">
        <v>15</v>
      </c>
      <c r="B22" s="178"/>
      <c r="C22" s="179" t="s">
        <v>429</v>
      </c>
      <c r="D22" s="180" t="s">
        <v>108</v>
      </c>
      <c r="E22" s="180">
        <v>40</v>
      </c>
      <c r="F22" s="181"/>
      <c r="G22" s="181"/>
      <c r="H22" s="180">
        <f t="shared" si="0"/>
        <v>0</v>
      </c>
      <c r="I22" s="435"/>
    </row>
    <row r="23" spans="1:9" ht="12.75" customHeight="1" x14ac:dyDescent="0.2">
      <c r="A23" s="178">
        <v>16</v>
      </c>
      <c r="B23" s="178"/>
      <c r="C23" s="179" t="s">
        <v>430</v>
      </c>
      <c r="D23" s="180" t="s">
        <v>218</v>
      </c>
      <c r="E23" s="180">
        <v>1</v>
      </c>
      <c r="F23" s="181"/>
      <c r="G23" s="181"/>
      <c r="H23" s="180">
        <f t="shared" si="0"/>
        <v>0</v>
      </c>
      <c r="I23" s="435"/>
    </row>
    <row r="24" spans="1:9" ht="12.75" customHeight="1" x14ac:dyDescent="0.2">
      <c r="A24" s="178">
        <v>17</v>
      </c>
      <c r="B24" s="178"/>
      <c r="C24" s="179" t="s">
        <v>431</v>
      </c>
      <c r="D24" s="180" t="s">
        <v>97</v>
      </c>
      <c r="E24" s="180">
        <v>1</v>
      </c>
      <c r="F24" s="181"/>
      <c r="G24" s="181"/>
      <c r="H24" s="180">
        <f t="shared" si="0"/>
        <v>0</v>
      </c>
      <c r="I24" s="435"/>
    </row>
    <row r="25" spans="1:9" ht="12.75" customHeight="1" x14ac:dyDescent="0.2">
      <c r="A25" s="178">
        <v>18</v>
      </c>
      <c r="B25" s="178"/>
      <c r="C25" s="182" t="s">
        <v>582</v>
      </c>
      <c r="D25" s="180" t="s">
        <v>145</v>
      </c>
      <c r="E25" s="180">
        <v>3</v>
      </c>
      <c r="F25" s="181"/>
      <c r="G25" s="181"/>
      <c r="H25" s="180">
        <f t="shared" si="0"/>
        <v>0</v>
      </c>
      <c r="I25" s="435"/>
    </row>
    <row r="26" spans="1:9" ht="12.75" customHeight="1" x14ac:dyDescent="0.2">
      <c r="A26" s="174"/>
      <c r="B26" s="174"/>
      <c r="C26" s="174" t="s">
        <v>432</v>
      </c>
      <c r="D26" s="175"/>
      <c r="E26" s="176"/>
      <c r="F26" s="177"/>
      <c r="G26" s="177"/>
      <c r="H26" s="177"/>
      <c r="I26" s="435"/>
    </row>
    <row r="27" spans="1:9" ht="12.75" customHeight="1" x14ac:dyDescent="0.2">
      <c r="A27" s="178">
        <v>19</v>
      </c>
      <c r="B27" s="178"/>
      <c r="C27" s="170" t="s">
        <v>433</v>
      </c>
      <c r="D27" s="180" t="s">
        <v>145</v>
      </c>
      <c r="E27" s="171">
        <v>9</v>
      </c>
      <c r="F27" s="181"/>
      <c r="G27" s="181"/>
      <c r="H27" s="180">
        <f t="shared" si="0"/>
        <v>0</v>
      </c>
      <c r="I27" s="435"/>
    </row>
    <row r="28" spans="1:9" ht="12.75" customHeight="1" x14ac:dyDescent="0.2">
      <c r="A28" s="178">
        <v>20</v>
      </c>
      <c r="B28" s="178"/>
      <c r="C28" s="170" t="s">
        <v>418</v>
      </c>
      <c r="D28" s="180" t="s">
        <v>218</v>
      </c>
      <c r="E28" s="171">
        <v>1</v>
      </c>
      <c r="F28" s="181"/>
      <c r="G28" s="181"/>
      <c r="H28" s="180">
        <f t="shared" si="0"/>
        <v>0</v>
      </c>
      <c r="I28" s="435"/>
    </row>
    <row r="29" spans="1:9" ht="12.75" customHeight="1" x14ac:dyDescent="0.2">
      <c r="A29" s="178">
        <v>21</v>
      </c>
      <c r="B29" s="178"/>
      <c r="C29" s="172" t="s">
        <v>419</v>
      </c>
      <c r="D29" s="180" t="s">
        <v>218</v>
      </c>
      <c r="E29" s="171">
        <v>1</v>
      </c>
      <c r="F29" s="181"/>
      <c r="G29" s="181"/>
      <c r="H29" s="180">
        <f t="shared" si="0"/>
        <v>0</v>
      </c>
      <c r="I29" s="435"/>
    </row>
    <row r="30" spans="1:9" ht="12.75" customHeight="1" x14ac:dyDescent="0.2">
      <c r="A30" s="174"/>
      <c r="B30" s="174"/>
      <c r="C30" s="174" t="s">
        <v>434</v>
      </c>
      <c r="D30" s="175"/>
      <c r="E30" s="176"/>
      <c r="F30" s="177"/>
      <c r="G30" s="177"/>
      <c r="H30" s="177"/>
      <c r="I30" s="435"/>
    </row>
    <row r="31" spans="1:9" ht="12.75" customHeight="1" x14ac:dyDescent="0.2">
      <c r="A31" s="178">
        <v>22</v>
      </c>
      <c r="B31" s="178"/>
      <c r="C31" s="179" t="s">
        <v>433</v>
      </c>
      <c r="D31" s="180" t="s">
        <v>145</v>
      </c>
      <c r="E31" s="180">
        <v>9</v>
      </c>
      <c r="F31" s="181"/>
      <c r="G31" s="181"/>
      <c r="H31" s="180">
        <f t="shared" si="0"/>
        <v>0</v>
      </c>
      <c r="I31" s="435"/>
    </row>
    <row r="32" spans="1:9" ht="12.75" customHeight="1" x14ac:dyDescent="0.2">
      <c r="A32" s="178">
        <v>23</v>
      </c>
      <c r="B32" s="178"/>
      <c r="C32" s="182" t="s">
        <v>435</v>
      </c>
      <c r="D32" s="180" t="s">
        <v>218</v>
      </c>
      <c r="E32" s="180">
        <v>1</v>
      </c>
      <c r="F32" s="181"/>
      <c r="G32" s="181"/>
      <c r="H32" s="180">
        <f t="shared" si="0"/>
        <v>0</v>
      </c>
      <c r="I32" s="436"/>
    </row>
    <row r="33" spans="2:8" ht="15" x14ac:dyDescent="0.2">
      <c r="H33" s="183"/>
    </row>
    <row r="34" spans="2:8" ht="15.75" x14ac:dyDescent="0.25">
      <c r="B34" s="184"/>
      <c r="C34" s="185" t="s">
        <v>407</v>
      </c>
      <c r="D34" s="186"/>
      <c r="E34" s="187"/>
      <c r="F34" s="188"/>
      <c r="G34" s="188"/>
      <c r="H34" s="250">
        <f>SUM(H6:H32)</f>
        <v>0</v>
      </c>
    </row>
    <row r="35" spans="2:8" ht="15" x14ac:dyDescent="0.25">
      <c r="B35" s="184"/>
      <c r="C35" s="189"/>
    </row>
    <row r="36" spans="2:8" ht="55.5" customHeight="1" x14ac:dyDescent="0.2">
      <c r="B36" s="164" t="s">
        <v>275</v>
      </c>
      <c r="C36" s="168" t="s">
        <v>436</v>
      </c>
      <c r="H36" s="190"/>
    </row>
  </sheetData>
  <sheetProtection algorithmName="SHA-512" hashValue="F1xRuvfap8VjCpk+/j1dja1VXZFgeoFWtqwU/5GI+sWSHMhJjafJGBxCHadDPd8cU7OtryVJE65R5V/NtiTt8g==" saltValue="DH5GEFEsp4zOSlkRFea7xA==" spinCount="100000" sheet="1" objects="1" scenarios="1"/>
  <mergeCells count="4">
    <mergeCell ref="A1:H1"/>
    <mergeCell ref="B2:H2"/>
    <mergeCell ref="B3:H3"/>
    <mergeCell ref="I5:I32"/>
  </mergeCells>
  <pageMargins left="0.70866141732283472" right="0.70866141732283472" top="0.78740157480314965" bottom="0.78740157480314965" header="0.31496062992125984" footer="0.31496062992125984"/>
  <pageSetup paperSize="9" scale="8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sqref="A1:G1"/>
    </sheetView>
  </sheetViews>
  <sheetFormatPr defaultRowHeight="12.75" x14ac:dyDescent="0.2"/>
  <cols>
    <col min="2" max="2" width="8.42578125" customWidth="1"/>
    <col min="3" max="3" width="72.140625" customWidth="1"/>
    <col min="7" max="7" width="13.42578125" customWidth="1"/>
  </cols>
  <sheetData>
    <row r="1" spans="1:8" ht="15.75" x14ac:dyDescent="0.25">
      <c r="A1" s="416" t="s">
        <v>551</v>
      </c>
      <c r="B1" s="416"/>
      <c r="C1" s="417"/>
      <c r="D1" s="416"/>
      <c r="E1" s="416"/>
      <c r="F1" s="416"/>
      <c r="G1" s="416"/>
    </row>
    <row r="2" spans="1:8" x14ac:dyDescent="0.2">
      <c r="A2" s="193" t="s">
        <v>283</v>
      </c>
      <c r="B2" s="438" t="s">
        <v>39</v>
      </c>
      <c r="C2" s="439"/>
      <c r="D2" s="439"/>
      <c r="E2" s="439"/>
      <c r="F2" s="439"/>
      <c r="G2" s="439"/>
    </row>
    <row r="3" spans="1:8" x14ac:dyDescent="0.2">
      <c r="A3" s="193" t="s">
        <v>284</v>
      </c>
      <c r="B3" s="440" t="s">
        <v>36</v>
      </c>
      <c r="C3" s="439"/>
      <c r="D3" s="439"/>
      <c r="E3" s="439"/>
      <c r="F3" s="439"/>
      <c r="G3" s="439"/>
    </row>
    <row r="4" spans="1:8" ht="25.5" x14ac:dyDescent="0.2">
      <c r="A4" s="194" t="s">
        <v>409</v>
      </c>
      <c r="B4" s="194" t="s">
        <v>437</v>
      </c>
      <c r="C4" s="194" t="s">
        <v>86</v>
      </c>
      <c r="D4" s="194" t="s">
        <v>87</v>
      </c>
      <c r="E4" s="194" t="s">
        <v>88</v>
      </c>
      <c r="F4" s="194" t="s">
        <v>440</v>
      </c>
      <c r="G4" s="194" t="s">
        <v>411</v>
      </c>
      <c r="H4" s="173" t="s">
        <v>412</v>
      </c>
    </row>
    <row r="5" spans="1:8" x14ac:dyDescent="0.2">
      <c r="A5" s="197"/>
      <c r="B5" s="197"/>
      <c r="C5" s="197" t="s">
        <v>552</v>
      </c>
      <c r="D5" s="197"/>
      <c r="E5" s="197"/>
      <c r="F5" s="197"/>
      <c r="G5" s="197"/>
      <c r="H5" s="437" t="s">
        <v>414</v>
      </c>
    </row>
    <row r="6" spans="1:8" x14ac:dyDescent="0.2">
      <c r="A6" s="246">
        <v>1</v>
      </c>
      <c r="B6" s="246"/>
      <c r="C6" s="247" t="s">
        <v>545</v>
      </c>
      <c r="D6" s="248" t="s">
        <v>145</v>
      </c>
      <c r="E6" s="248">
        <v>8</v>
      </c>
      <c r="F6" s="249"/>
      <c r="G6" s="248">
        <f>(F6)*E6</f>
        <v>0</v>
      </c>
      <c r="H6" s="435"/>
    </row>
    <row r="7" spans="1:8" x14ac:dyDescent="0.2">
      <c r="A7" s="246">
        <v>2</v>
      </c>
      <c r="B7" s="246"/>
      <c r="C7" s="247" t="s">
        <v>583</v>
      </c>
      <c r="D7" s="248" t="s">
        <v>108</v>
      </c>
      <c r="E7" s="248">
        <v>30</v>
      </c>
      <c r="F7" s="249"/>
      <c r="G7" s="248">
        <f>(F7)*E7</f>
        <v>0</v>
      </c>
      <c r="H7" s="435"/>
    </row>
    <row r="8" spans="1:8" x14ac:dyDescent="0.2">
      <c r="A8" s="246">
        <v>3</v>
      </c>
      <c r="B8" s="246"/>
      <c r="C8" s="247" t="s">
        <v>584</v>
      </c>
      <c r="D8" s="248" t="s">
        <v>108</v>
      </c>
      <c r="E8" s="248">
        <v>24</v>
      </c>
      <c r="F8" s="249"/>
      <c r="G8" s="248">
        <f>(F8)*E8</f>
        <v>0</v>
      </c>
      <c r="H8" s="435"/>
    </row>
    <row r="9" spans="1:8" x14ac:dyDescent="0.2">
      <c r="A9" s="246">
        <v>4</v>
      </c>
      <c r="B9" s="246"/>
      <c r="C9" s="247" t="s">
        <v>546</v>
      </c>
      <c r="D9" s="248" t="s">
        <v>145</v>
      </c>
      <c r="E9" s="248">
        <v>1</v>
      </c>
      <c r="F9" s="249"/>
      <c r="G9" s="248">
        <f t="shared" ref="G9:G12" si="0">(F9)*E9</f>
        <v>0</v>
      </c>
      <c r="H9" s="435"/>
    </row>
    <row r="10" spans="1:8" ht="38.25" x14ac:dyDescent="0.2">
      <c r="A10" s="246">
        <v>5</v>
      </c>
      <c r="B10" s="246"/>
      <c r="C10" s="247" t="s">
        <v>547</v>
      </c>
      <c r="D10" s="248" t="s">
        <v>548</v>
      </c>
      <c r="E10" s="248">
        <v>81</v>
      </c>
      <c r="F10" s="249"/>
      <c r="G10" s="248">
        <f t="shared" si="0"/>
        <v>0</v>
      </c>
      <c r="H10" s="435"/>
    </row>
    <row r="11" spans="1:8" x14ac:dyDescent="0.2">
      <c r="A11" s="246">
        <v>6</v>
      </c>
      <c r="B11" s="246"/>
      <c r="C11" s="247" t="s">
        <v>549</v>
      </c>
      <c r="D11" s="248" t="s">
        <v>218</v>
      </c>
      <c r="E11" s="248">
        <v>1</v>
      </c>
      <c r="F11" s="249"/>
      <c r="G11" s="248">
        <f t="shared" si="0"/>
        <v>0</v>
      </c>
      <c r="H11" s="435"/>
    </row>
    <row r="12" spans="1:8" x14ac:dyDescent="0.2">
      <c r="A12" s="246">
        <v>7</v>
      </c>
      <c r="B12" s="246"/>
      <c r="C12" s="247" t="s">
        <v>550</v>
      </c>
      <c r="D12" s="248" t="s">
        <v>218</v>
      </c>
      <c r="E12" s="248">
        <v>1</v>
      </c>
      <c r="F12" s="249"/>
      <c r="G12" s="248">
        <f t="shared" si="0"/>
        <v>0</v>
      </c>
      <c r="H12" s="436"/>
    </row>
    <row r="13" spans="1:8" x14ac:dyDescent="0.2">
      <c r="A13" s="244"/>
      <c r="B13" s="244"/>
      <c r="C13" s="243"/>
      <c r="D13" s="245"/>
      <c r="E13" s="245"/>
      <c r="F13" s="325"/>
      <c r="G13" s="245"/>
    </row>
    <row r="14" spans="1:8" ht="15.75" x14ac:dyDescent="0.25">
      <c r="A14" s="244"/>
      <c r="B14" s="244"/>
      <c r="C14" s="185" t="s">
        <v>407</v>
      </c>
      <c r="D14" s="186"/>
      <c r="E14" s="187"/>
      <c r="F14" s="188"/>
      <c r="G14" s="250">
        <f>SUM(G6:G12)</f>
        <v>0</v>
      </c>
    </row>
    <row r="16" spans="1:8" ht="51" x14ac:dyDescent="0.2">
      <c r="B16" s="164" t="s">
        <v>275</v>
      </c>
      <c r="C16" s="168" t="s">
        <v>436</v>
      </c>
    </row>
  </sheetData>
  <sheetProtection sheet="1" objects="1" scenarios="1"/>
  <mergeCells count="4">
    <mergeCell ref="H5:H12"/>
    <mergeCell ref="B2:G2"/>
    <mergeCell ref="A1:G1"/>
    <mergeCell ref="B3:G3"/>
  </mergeCells>
  <pageMargins left="0.70866141732283472" right="0.70866141732283472" top="0.78740157480314965" bottom="0.78740157480314965" header="0.31496062992125984" footer="0.31496062992125984"/>
  <pageSetup paperSize="256" scale="9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49</vt:i4>
      </vt:variant>
    </vt:vector>
  </HeadingPairs>
  <TitlesOfParts>
    <vt:vector size="58" baseType="lpstr">
      <vt:lpstr>Dodavatel</vt:lpstr>
      <vt:lpstr>REKAPITULACE</vt:lpstr>
      <vt:lpstr>VzorPolozky</vt:lpstr>
      <vt:lpstr>VN+ON</vt:lpstr>
      <vt:lpstr>ASŘ</vt:lpstr>
      <vt:lpstr>ZTI,UT</vt:lpstr>
      <vt:lpstr>VZT</vt:lpstr>
      <vt:lpstr>ELEKTRO</vt:lpstr>
      <vt:lpstr>SHZ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ASŘ!Oblast_tisku</vt:lpstr>
      <vt:lpstr>ELEKTRO!Oblast_tisku</vt:lpstr>
      <vt:lpstr>REKAPITULACE!Oblast_tisku</vt:lpstr>
      <vt:lpstr>SHZ!Oblast_tisku</vt:lpstr>
      <vt:lpstr>'VN+ON'!Oblast_tisku</vt:lpstr>
      <vt:lpstr>VZT!Oblast_tisku</vt:lpstr>
      <vt:lpstr>'ZTI,UT'!Oblast_tisku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Mezuláník Pavel</cp:lastModifiedBy>
  <cp:lastPrinted>2024-04-09T15:43:24Z</cp:lastPrinted>
  <dcterms:created xsi:type="dcterms:W3CDTF">2009-04-08T07:15:50Z</dcterms:created>
  <dcterms:modified xsi:type="dcterms:W3CDTF">2024-05-22T12:12:19Z</dcterms:modified>
</cp:coreProperties>
</file>