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ohem\Dropbox\V6-Dochlazení administrativních prostor budov ČNB\_received\KONEČNÝ ROZPOČET ZNOVU\zadávací\"/>
    </mc:Choice>
  </mc:AlternateContent>
  <xr:revisionPtr revIDLastSave="0" documentId="13_ncr:1_{DC37D4E0-1EBE-4905-A7D7-80D99450BE2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kapitulace stavby" sheetId="1" r:id="rId1"/>
    <sheet name="D1.1 - Stavba - DP03" sheetId="2" r:id="rId2"/>
    <sheet name="D1.4.1 - Zdravotně techni..." sheetId="3" r:id="rId3"/>
    <sheet name="D1.4.2 - Chlazení - DP03" sheetId="4" r:id="rId4"/>
  </sheets>
  <definedNames>
    <definedName name="_xlnm._FilterDatabase" localSheetId="1" hidden="1">'D1.1 - Stavba - DP03'!$C$97:$K$527</definedName>
    <definedName name="_xlnm._FilterDatabase" localSheetId="2" hidden="1">'D1.4.1 - Zdravotně techni...'!$C$84:$K$113</definedName>
    <definedName name="_xlnm._FilterDatabase" localSheetId="3" hidden="1">'D1.4.2 - Chlazení - DP03'!$C$88:$K$211</definedName>
    <definedName name="_xlnm.Print_Area" localSheetId="1">'D1.1 - Stavba - DP03'!$C$4:$J$39,'D1.1 - Stavba - DP03'!$C$45:$J$79,'D1.1 - Stavba - DP03'!$C$85:$K$527</definedName>
    <definedName name="_xlnm.Print_Area" localSheetId="2">'D1.4.1 - Zdravotně techni...'!$C$4:$J$39,'D1.4.1 - Zdravotně techni...'!$C$45:$J$66,'D1.4.1 - Zdravotně techni...'!$C$72:$K$113</definedName>
    <definedName name="_xlnm.Print_Area" localSheetId="3">'D1.4.2 - Chlazení - DP03'!$C$4:$J$39,'D1.4.2 - Chlazení - DP03'!$C$45:$J$70,'D1.4.2 - Chlazení - DP03'!$C$76:$K$211</definedName>
    <definedName name="_xlnm.Print_Area" localSheetId="0">'Rekapitulace stavby'!$D$4:$AO$36,'Rekapitulace stavby'!$C$42:$AQ$58</definedName>
    <definedName name="_xlnm.Print_Titles" localSheetId="1">'D1.1 - Stavba - DP03'!$97:$97</definedName>
    <definedName name="_xlnm.Print_Titles" localSheetId="2">'D1.4.1 - Zdravotně techni...'!$84:$84</definedName>
    <definedName name="_xlnm.Print_Titles" localSheetId="3">'D1.4.2 - Chlazení - DP03'!$88:$88</definedName>
    <definedName name="_xlnm.Print_Titles" localSheetId="0">'Rekapitulace stavby'!$52:$52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0" i="4" l="1"/>
  <c r="J208" i="4"/>
  <c r="J207" i="4"/>
  <c r="J205" i="4"/>
  <c r="J204" i="4"/>
  <c r="J202" i="4"/>
  <c r="J201" i="4"/>
  <c r="J200" i="4"/>
  <c r="J199" i="4"/>
  <c r="J198" i="4"/>
  <c r="J197" i="4"/>
  <c r="J196" i="4"/>
  <c r="J195" i="4"/>
  <c r="J194" i="4"/>
  <c r="J191" i="4"/>
  <c r="J189" i="4"/>
  <c r="J187" i="4"/>
  <c r="J185" i="4"/>
  <c r="J182" i="4"/>
  <c r="J180" i="4"/>
  <c r="J178" i="4"/>
  <c r="J176" i="4"/>
  <c r="J174" i="4"/>
  <c r="J172" i="4"/>
  <c r="J170" i="4"/>
  <c r="J168" i="4"/>
  <c r="J166" i="4"/>
  <c r="J164" i="4"/>
  <c r="J162" i="4"/>
  <c r="J160" i="4"/>
  <c r="J158" i="4"/>
  <c r="J156" i="4"/>
  <c r="J153" i="4"/>
  <c r="J151" i="4"/>
  <c r="J149" i="4"/>
  <c r="J147" i="4"/>
  <c r="J145" i="4"/>
  <c r="J143" i="4"/>
  <c r="J141" i="4"/>
  <c r="J139" i="4"/>
  <c r="J137" i="4"/>
  <c r="J135" i="4"/>
  <c r="J133" i="4"/>
  <c r="J131" i="4"/>
  <c r="J129" i="4"/>
  <c r="J127" i="4"/>
  <c r="J124" i="4"/>
  <c r="J121" i="4"/>
  <c r="J119" i="4"/>
  <c r="J117" i="4"/>
  <c r="J115" i="4"/>
  <c r="J113" i="4"/>
  <c r="J110" i="4"/>
  <c r="J107" i="4"/>
  <c r="J105" i="4"/>
  <c r="J103" i="4"/>
  <c r="J101" i="4"/>
  <c r="J99" i="4"/>
  <c r="J97" i="4"/>
  <c r="J95" i="4"/>
  <c r="J93" i="4"/>
  <c r="J91" i="4"/>
  <c r="J112" i="3"/>
  <c r="J109" i="3"/>
  <c r="J105" i="3"/>
  <c r="J102" i="3"/>
  <c r="J100" i="3"/>
  <c r="J98" i="3"/>
  <c r="J96" i="3"/>
  <c r="J94" i="3"/>
  <c r="J91" i="3"/>
  <c r="J89" i="3"/>
  <c r="J88" i="3"/>
  <c r="J500" i="2"/>
  <c r="J481" i="2"/>
  <c r="J479" i="2"/>
  <c r="J472" i="2"/>
  <c r="J470" i="2"/>
  <c r="J467" i="2"/>
  <c r="J465" i="2"/>
  <c r="J462" i="2"/>
  <c r="J460" i="2"/>
  <c r="J458" i="2"/>
  <c r="J453" i="2"/>
  <c r="J450" i="2"/>
  <c r="J448" i="2"/>
  <c r="J443" i="2"/>
  <c r="J440" i="2"/>
  <c r="J438" i="2"/>
  <c r="J436" i="2"/>
  <c r="J434" i="2"/>
  <c r="J432" i="2"/>
  <c r="J413" i="2"/>
  <c r="J410" i="2"/>
  <c r="J408" i="2"/>
  <c r="J400" i="2"/>
  <c r="J398" i="2"/>
  <c r="J390" i="2"/>
  <c r="J378" i="2"/>
  <c r="J376" i="2"/>
  <c r="J374" i="2"/>
  <c r="J372" i="2"/>
  <c r="J370" i="2"/>
  <c r="J368" i="2"/>
  <c r="J356" i="2"/>
  <c r="J347" i="2"/>
  <c r="J341" i="2"/>
  <c r="J338" i="2"/>
  <c r="J336" i="2"/>
  <c r="J335" i="2"/>
  <c r="J331" i="2"/>
  <c r="J323" i="2"/>
  <c r="J318" i="2"/>
  <c r="J308" i="2"/>
  <c r="J304" i="2"/>
  <c r="J301" i="2"/>
  <c r="J299" i="2"/>
  <c r="J296" i="2"/>
  <c r="J294" i="2"/>
  <c r="J290" i="2"/>
  <c r="J287" i="2"/>
  <c r="J285" i="2"/>
  <c r="J282" i="2"/>
  <c r="J280" i="2"/>
  <c r="J278" i="2"/>
  <c r="J272" i="2"/>
  <c r="J263" i="2"/>
  <c r="J257" i="2"/>
  <c r="J252" i="2"/>
  <c r="J243" i="2"/>
  <c r="J240" i="2"/>
  <c r="J235" i="2"/>
  <c r="J227" i="2"/>
  <c r="J225" i="2"/>
  <c r="J211" i="2"/>
  <c r="J210" i="2"/>
  <c r="J209" i="2"/>
  <c r="J202" i="2"/>
  <c r="J201" i="2"/>
  <c r="J200" i="2"/>
  <c r="J180" i="2"/>
  <c r="J172" i="2"/>
  <c r="J170" i="2"/>
  <c r="J167" i="2"/>
  <c r="J159" i="2"/>
  <c r="J151" i="2"/>
  <c r="J143" i="2"/>
  <c r="J141" i="2"/>
  <c r="J128" i="2"/>
  <c r="J119" i="2"/>
  <c r="J116" i="2"/>
  <c r="J108" i="2"/>
  <c r="J105" i="2"/>
  <c r="J103" i="2"/>
  <c r="J101" i="2"/>
  <c r="BK210" i="4"/>
  <c r="BK208" i="4"/>
  <c r="BK207" i="4"/>
  <c r="BK205" i="4"/>
  <c r="BK204" i="4"/>
  <c r="BK202" i="4"/>
  <c r="BK201" i="4"/>
  <c r="BK200" i="4"/>
  <c r="BK199" i="4"/>
  <c r="BK198" i="4"/>
  <c r="BK197" i="4"/>
  <c r="BK196" i="4"/>
  <c r="BK195" i="4"/>
  <c r="BK194" i="4"/>
  <c r="BK191" i="4"/>
  <c r="BK189" i="4"/>
  <c r="BK187" i="4"/>
  <c r="BK185" i="4"/>
  <c r="BK182" i="4"/>
  <c r="BK180" i="4"/>
  <c r="BK178" i="4"/>
  <c r="BK176" i="4"/>
  <c r="BK174" i="4"/>
  <c r="BK172" i="4"/>
  <c r="BK170" i="4"/>
  <c r="BK168" i="4"/>
  <c r="BK166" i="4"/>
  <c r="BK164" i="4"/>
  <c r="BK162" i="4"/>
  <c r="BK160" i="4"/>
  <c r="BK158" i="4"/>
  <c r="BK156" i="4"/>
  <c r="BK153" i="4"/>
  <c r="BK151" i="4"/>
  <c r="BK149" i="4"/>
  <c r="BK147" i="4"/>
  <c r="BK145" i="4"/>
  <c r="BK143" i="4"/>
  <c r="BK141" i="4"/>
  <c r="BK139" i="4"/>
  <c r="BK137" i="4"/>
  <c r="BK135" i="4"/>
  <c r="BK133" i="4"/>
  <c r="BK131" i="4"/>
  <c r="BK129" i="4"/>
  <c r="BK127" i="4"/>
  <c r="BK124" i="4"/>
  <c r="BK121" i="4"/>
  <c r="BK119" i="4"/>
  <c r="BK117" i="4"/>
  <c r="BK115" i="4"/>
  <c r="BK113" i="4"/>
  <c r="BK110" i="4"/>
  <c r="BK107" i="4"/>
  <c r="BK105" i="4"/>
  <c r="BK103" i="4"/>
  <c r="BK101" i="4"/>
  <c r="BK99" i="4"/>
  <c r="BK97" i="4"/>
  <c r="BK95" i="4"/>
  <c r="BK93" i="4"/>
  <c r="BK91" i="4"/>
  <c r="BK112" i="3"/>
  <c r="BK109" i="3"/>
  <c r="BK105" i="3"/>
  <c r="BK102" i="3"/>
  <c r="BK100" i="3"/>
  <c r="BK98" i="3"/>
  <c r="BK96" i="3"/>
  <c r="BK94" i="3"/>
  <c r="BK91" i="3"/>
  <c r="BK89" i="3"/>
  <c r="BK88" i="3"/>
  <c r="BK500" i="2"/>
  <c r="BK481" i="2"/>
  <c r="BK479" i="2"/>
  <c r="BK472" i="2"/>
  <c r="BK470" i="2"/>
  <c r="BK467" i="2"/>
  <c r="BK465" i="2"/>
  <c r="BK462" i="2"/>
  <c r="BK460" i="2"/>
  <c r="BK458" i="2"/>
  <c r="BK453" i="2"/>
  <c r="BK450" i="2"/>
  <c r="BK448" i="2"/>
  <c r="BK443" i="2"/>
  <c r="BK440" i="2"/>
  <c r="BK438" i="2"/>
  <c r="BK436" i="2"/>
  <c r="BK434" i="2"/>
  <c r="BK432" i="2"/>
  <c r="BK413" i="2"/>
  <c r="BK410" i="2"/>
  <c r="BK408" i="2"/>
  <c r="BK400" i="2"/>
  <c r="BK398" i="2"/>
  <c r="BK390" i="2"/>
  <c r="BK378" i="2"/>
  <c r="BK376" i="2"/>
  <c r="BK374" i="2"/>
  <c r="BK372" i="2"/>
  <c r="BK370" i="2"/>
  <c r="BK368" i="2"/>
  <c r="BK356" i="2"/>
  <c r="BK347" i="2"/>
  <c r="BK341" i="2"/>
  <c r="BK338" i="2"/>
  <c r="BK336" i="2"/>
  <c r="BK335" i="2"/>
  <c r="BK331" i="2"/>
  <c r="BK323" i="2"/>
  <c r="BK318" i="2"/>
  <c r="BK308" i="2"/>
  <c r="BK304" i="2"/>
  <c r="BK301" i="2"/>
  <c r="BK299" i="2"/>
  <c r="BK296" i="2"/>
  <c r="BK294" i="2"/>
  <c r="BK290" i="2"/>
  <c r="BK287" i="2"/>
  <c r="BK285" i="2"/>
  <c r="BK282" i="2"/>
  <c r="BK280" i="2"/>
  <c r="BK278" i="2"/>
  <c r="BK272" i="2"/>
  <c r="BK263" i="2"/>
  <c r="BK257" i="2"/>
  <c r="BK252" i="2"/>
  <c r="BK243" i="2"/>
  <c r="BK240" i="2"/>
  <c r="BK235" i="2"/>
  <c r="BK227" i="2"/>
  <c r="BK225" i="2"/>
  <c r="BK211" i="2"/>
  <c r="BK210" i="2"/>
  <c r="BK209" i="2"/>
  <c r="BK202" i="2"/>
  <c r="BK201" i="2"/>
  <c r="BK200" i="2"/>
  <c r="BK180" i="2"/>
  <c r="BK172" i="2"/>
  <c r="BK170" i="2"/>
  <c r="BK167" i="2"/>
  <c r="BK159" i="2"/>
  <c r="BK151" i="2"/>
  <c r="BK143" i="2"/>
  <c r="BK141" i="2"/>
  <c r="BK128" i="2"/>
  <c r="BK119" i="2"/>
  <c r="BK116" i="2"/>
  <c r="BK108" i="2"/>
  <c r="BK105" i="2"/>
  <c r="BK103" i="2"/>
  <c r="BK101" i="2"/>
  <c r="J37" i="4"/>
  <c r="J36" i="4"/>
  <c r="AY57" i="1" s="1"/>
  <c r="J35" i="4"/>
  <c r="AX57" i="1" s="1"/>
  <c r="BI210" i="4"/>
  <c r="BH210" i="4"/>
  <c r="BG210" i="4"/>
  <c r="BF210" i="4"/>
  <c r="T210" i="4"/>
  <c r="T209" i="4" s="1"/>
  <c r="R210" i="4"/>
  <c r="R209" i="4" s="1"/>
  <c r="P210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T123" i="4" s="1"/>
  <c r="R124" i="4"/>
  <c r="R123" i="4" s="1"/>
  <c r="P124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T109" i="4" s="1"/>
  <c r="R110" i="4"/>
  <c r="R109" i="4" s="1"/>
  <c r="P110" i="4"/>
  <c r="P109" i="4" s="1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J86" i="4"/>
  <c r="J85" i="4"/>
  <c r="F85" i="4"/>
  <c r="F83" i="4"/>
  <c r="E81" i="4"/>
  <c r="J55" i="4"/>
  <c r="J54" i="4"/>
  <c r="F54" i="4"/>
  <c r="F52" i="4"/>
  <c r="E50" i="4"/>
  <c r="J18" i="4"/>
  <c r="E18" i="4"/>
  <c r="F86" i="4" s="1"/>
  <c r="J17" i="4"/>
  <c r="J12" i="4"/>
  <c r="J52" i="4"/>
  <c r="E7" i="4"/>
  <c r="E79" i="4" s="1"/>
  <c r="J37" i="3"/>
  <c r="J36" i="3"/>
  <c r="AY56" i="1" s="1"/>
  <c r="J35" i="3"/>
  <c r="AX56" i="1" s="1"/>
  <c r="BI112" i="3"/>
  <c r="BH112" i="3"/>
  <c r="BG112" i="3"/>
  <c r="BF112" i="3"/>
  <c r="T112" i="3"/>
  <c r="T111" i="3" s="1"/>
  <c r="R112" i="3"/>
  <c r="R111" i="3" s="1"/>
  <c r="P112" i="3"/>
  <c r="P111" i="3" s="1"/>
  <c r="BI109" i="3"/>
  <c r="BH109" i="3"/>
  <c r="BG109" i="3"/>
  <c r="BF109" i="3"/>
  <c r="T109" i="3"/>
  <c r="T108" i="3" s="1"/>
  <c r="R109" i="3"/>
  <c r="R108" i="3" s="1"/>
  <c r="P109" i="3"/>
  <c r="P108" i="3" s="1"/>
  <c r="P107" i="3" s="1"/>
  <c r="BI105" i="3"/>
  <c r="BH105" i="3"/>
  <c r="BG105" i="3"/>
  <c r="BF105" i="3"/>
  <c r="T105" i="3"/>
  <c r="T104" i="3" s="1"/>
  <c r="R105" i="3"/>
  <c r="R104" i="3"/>
  <c r="P105" i="3"/>
  <c r="P104" i="3" s="1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 s="1"/>
  <c r="J17" i="3"/>
  <c r="J12" i="3"/>
  <c r="J52" i="3"/>
  <c r="E7" i="3"/>
  <c r="E75" i="3"/>
  <c r="J37" i="2"/>
  <c r="J36" i="2"/>
  <c r="AY55" i="1" s="1"/>
  <c r="J35" i="2"/>
  <c r="AX55" i="1" s="1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0" i="2"/>
  <c r="BH510" i="2"/>
  <c r="BG510" i="2"/>
  <c r="BF510" i="2"/>
  <c r="T510" i="2"/>
  <c r="T509" i="2" s="1"/>
  <c r="R510" i="2"/>
  <c r="R509" i="2"/>
  <c r="P510" i="2"/>
  <c r="P509" i="2"/>
  <c r="BI507" i="2"/>
  <c r="BH507" i="2"/>
  <c r="BG507" i="2"/>
  <c r="BF507" i="2"/>
  <c r="T507" i="2"/>
  <c r="T506" i="2"/>
  <c r="R507" i="2"/>
  <c r="R506" i="2"/>
  <c r="P507" i="2"/>
  <c r="P506" i="2" s="1"/>
  <c r="BI503" i="2"/>
  <c r="BH503" i="2"/>
  <c r="BG503" i="2"/>
  <c r="BF503" i="2"/>
  <c r="T503" i="2"/>
  <c r="T502" i="2"/>
  <c r="R503" i="2"/>
  <c r="R502" i="2" s="1"/>
  <c r="P503" i="2"/>
  <c r="P502" i="2" s="1"/>
  <c r="BI500" i="2"/>
  <c r="BH500" i="2"/>
  <c r="BG500" i="2"/>
  <c r="BF500" i="2"/>
  <c r="T500" i="2"/>
  <c r="T499" i="2" s="1"/>
  <c r="R500" i="2"/>
  <c r="R499" i="2" s="1"/>
  <c r="P500" i="2"/>
  <c r="P499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0" i="2"/>
  <c r="BH390" i="2"/>
  <c r="BG390" i="2"/>
  <c r="BF390" i="2"/>
  <c r="T390" i="2"/>
  <c r="R390" i="2"/>
  <c r="P39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56" i="2"/>
  <c r="BH356" i="2"/>
  <c r="BG356" i="2"/>
  <c r="BF356" i="2"/>
  <c r="T356" i="2"/>
  <c r="R356" i="2"/>
  <c r="P356" i="2"/>
  <c r="BI347" i="2"/>
  <c r="BH347" i="2"/>
  <c r="BG347" i="2"/>
  <c r="BF347" i="2"/>
  <c r="T347" i="2"/>
  <c r="R347" i="2"/>
  <c r="P347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T289" i="2" s="1"/>
  <c r="R290" i="2"/>
  <c r="R289" i="2" s="1"/>
  <c r="P290" i="2"/>
  <c r="P289" i="2" s="1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80" i="2"/>
  <c r="BH180" i="2"/>
  <c r="BG180" i="2"/>
  <c r="BF180" i="2"/>
  <c r="T180" i="2"/>
  <c r="R180" i="2"/>
  <c r="P180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1" i="2"/>
  <c r="BH151" i="2"/>
  <c r="BG151" i="2"/>
  <c r="BF151" i="2"/>
  <c r="T151" i="2"/>
  <c r="R151" i="2"/>
  <c r="P151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28" i="2"/>
  <c r="BH128" i="2"/>
  <c r="BG128" i="2"/>
  <c r="BF128" i="2"/>
  <c r="T128" i="2"/>
  <c r="R128" i="2"/>
  <c r="P128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J95" i="2"/>
  <c r="J94" i="2"/>
  <c r="F94" i="2"/>
  <c r="F92" i="2"/>
  <c r="E90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J525" i="2"/>
  <c r="BK522" i="2"/>
  <c r="AS54" i="1"/>
  <c r="J519" i="2"/>
  <c r="BK510" i="2"/>
  <c r="BK525" i="2"/>
  <c r="J507" i="2"/>
  <c r="J510" i="2"/>
  <c r="J522" i="2"/>
  <c r="BK503" i="2"/>
  <c r="BK507" i="2"/>
  <c r="J514" i="2"/>
  <c r="J516" i="2"/>
  <c r="BK516" i="2"/>
  <c r="BK514" i="2"/>
  <c r="BK519" i="2"/>
  <c r="J503" i="2"/>
  <c r="R107" i="3" l="1"/>
  <c r="T107" i="3"/>
  <c r="T188" i="4"/>
  <c r="BK100" i="2"/>
  <c r="J100" i="2" s="1"/>
  <c r="J61" i="2" s="1"/>
  <c r="R127" i="2"/>
  <c r="BK199" i="2"/>
  <c r="J199" i="2" s="1"/>
  <c r="J63" i="2" s="1"/>
  <c r="P277" i="2"/>
  <c r="BK293" i="2"/>
  <c r="J293" i="2" s="1"/>
  <c r="J67" i="2" s="1"/>
  <c r="R303" i="2"/>
  <c r="R337" i="2"/>
  <c r="T412" i="2"/>
  <c r="T442" i="2"/>
  <c r="R469" i="2"/>
  <c r="R100" i="2"/>
  <c r="P127" i="2"/>
  <c r="R199" i="2"/>
  <c r="BK277" i="2"/>
  <c r="J277" i="2" s="1"/>
  <c r="J64" i="2" s="1"/>
  <c r="R293" i="2"/>
  <c r="T303" i="2"/>
  <c r="T337" i="2"/>
  <c r="R412" i="2"/>
  <c r="P442" i="2"/>
  <c r="BK469" i="2"/>
  <c r="J469" i="2" s="1"/>
  <c r="J72" i="2" s="1"/>
  <c r="T513" i="2"/>
  <c r="T498" i="2"/>
  <c r="BK87" i="3"/>
  <c r="J87" i="3" s="1"/>
  <c r="J61" i="3" s="1"/>
  <c r="R87" i="3"/>
  <c r="R86" i="3" s="1"/>
  <c r="R85" i="3" s="1"/>
  <c r="T90" i="4"/>
  <c r="T112" i="4"/>
  <c r="P126" i="4"/>
  <c r="BK155" i="4"/>
  <c r="J155" i="4" s="1"/>
  <c r="J65" i="4" s="1"/>
  <c r="T155" i="4"/>
  <c r="P184" i="4"/>
  <c r="BK188" i="4"/>
  <c r="J188" i="4" s="1"/>
  <c r="J67" i="4" s="1"/>
  <c r="BK193" i="4"/>
  <c r="J193" i="4" s="1"/>
  <c r="J68" i="4" s="1"/>
  <c r="P193" i="4"/>
  <c r="P100" i="2"/>
  <c r="T127" i="2"/>
  <c r="P199" i="2"/>
  <c r="R277" i="2"/>
  <c r="P293" i="2"/>
  <c r="BK303" i="2"/>
  <c r="J303" i="2" s="1"/>
  <c r="J68" i="2" s="1"/>
  <c r="P337" i="2"/>
  <c r="P412" i="2"/>
  <c r="R442" i="2"/>
  <c r="T469" i="2"/>
  <c r="R513" i="2"/>
  <c r="R498" i="2"/>
  <c r="P87" i="3"/>
  <c r="P86" i="3"/>
  <c r="P85" i="3" s="1"/>
  <c r="AU56" i="1" s="1"/>
  <c r="P90" i="4"/>
  <c r="P112" i="4"/>
  <c r="T126" i="4"/>
  <c r="R155" i="4"/>
  <c r="R184" i="4"/>
  <c r="P188" i="4"/>
  <c r="R193" i="4"/>
  <c r="T100" i="2"/>
  <c r="BK127" i="2"/>
  <c r="J127" i="2" s="1"/>
  <c r="J62" i="2" s="1"/>
  <c r="T199" i="2"/>
  <c r="T277" i="2"/>
  <c r="T293" i="2"/>
  <c r="T292" i="2" s="1"/>
  <c r="P303" i="2"/>
  <c r="BK337" i="2"/>
  <c r="J337" i="2" s="1"/>
  <c r="J69" i="2" s="1"/>
  <c r="BK412" i="2"/>
  <c r="J412" i="2" s="1"/>
  <c r="J70" i="2" s="1"/>
  <c r="BK442" i="2"/>
  <c r="J442" i="2" s="1"/>
  <c r="J71" i="2" s="1"/>
  <c r="P469" i="2"/>
  <c r="BK513" i="2"/>
  <c r="J513" i="2"/>
  <c r="J78" i="2"/>
  <c r="P513" i="2"/>
  <c r="P498" i="2" s="1"/>
  <c r="T87" i="3"/>
  <c r="T86" i="3"/>
  <c r="T85" i="3"/>
  <c r="BK90" i="4"/>
  <c r="J90" i="4" s="1"/>
  <c r="J60" i="4" s="1"/>
  <c r="R90" i="4"/>
  <c r="BK112" i="4"/>
  <c r="J112" i="4" s="1"/>
  <c r="J62" i="4" s="1"/>
  <c r="R112" i="4"/>
  <c r="BK126" i="4"/>
  <c r="J126" i="4" s="1"/>
  <c r="J64" i="4" s="1"/>
  <c r="R126" i="4"/>
  <c r="P155" i="4"/>
  <c r="BK184" i="4"/>
  <c r="J184" i="4" s="1"/>
  <c r="J66" i="4" s="1"/>
  <c r="T184" i="4"/>
  <c r="R188" i="4"/>
  <c r="T193" i="4"/>
  <c r="BK209" i="4"/>
  <c r="J209" i="4" s="1"/>
  <c r="J69" i="4" s="1"/>
  <c r="BK289" i="2"/>
  <c r="J289" i="2" s="1"/>
  <c r="J65" i="2" s="1"/>
  <c r="BK502" i="2"/>
  <c r="J502" i="2"/>
  <c r="J75" i="2" s="1"/>
  <c r="BK506" i="2"/>
  <c r="J506" i="2"/>
  <c r="J76" i="2"/>
  <c r="BK104" i="3"/>
  <c r="J104" i="3" s="1"/>
  <c r="J62" i="3" s="1"/>
  <c r="BK111" i="3"/>
  <c r="J111" i="3"/>
  <c r="J65" i="3" s="1"/>
  <c r="BK109" i="4"/>
  <c r="J109" i="4" s="1"/>
  <c r="J61" i="4" s="1"/>
  <c r="BK123" i="4"/>
  <c r="J123" i="4" s="1"/>
  <c r="J63" i="4" s="1"/>
  <c r="BK499" i="2"/>
  <c r="J499" i="2" s="1"/>
  <c r="J74" i="2" s="1"/>
  <c r="BK509" i="2"/>
  <c r="J509" i="2" s="1"/>
  <c r="J77" i="2" s="1"/>
  <c r="BK108" i="3"/>
  <c r="J108" i="3"/>
  <c r="J64" i="3" s="1"/>
  <c r="J83" i="4"/>
  <c r="BE93" i="4"/>
  <c r="BE95" i="4"/>
  <c r="BE105" i="4"/>
  <c r="BE139" i="4"/>
  <c r="BE187" i="4"/>
  <c r="BE210" i="4"/>
  <c r="BE91" i="4"/>
  <c r="BE99" i="4"/>
  <c r="BE101" i="4"/>
  <c r="BE103" i="4"/>
  <c r="BE113" i="4"/>
  <c r="BE115" i="4"/>
  <c r="BE127" i="4"/>
  <c r="BE129" i="4"/>
  <c r="BE166" i="4"/>
  <c r="BE168" i="4"/>
  <c r="BE170" i="4"/>
  <c r="BE172" i="4"/>
  <c r="BE174" i="4"/>
  <c r="BE178" i="4"/>
  <c r="BE180" i="4"/>
  <c r="BE185" i="4"/>
  <c r="BE191" i="4"/>
  <c r="BE195" i="4"/>
  <c r="BE199" i="4"/>
  <c r="BE201" i="4"/>
  <c r="BE205" i="4"/>
  <c r="BE207" i="4"/>
  <c r="F55" i="4"/>
  <c r="BE97" i="4"/>
  <c r="BE110" i="4"/>
  <c r="BE124" i="4"/>
  <c r="BE135" i="4"/>
  <c r="BE143" i="4"/>
  <c r="BE151" i="4"/>
  <c r="BE162" i="4"/>
  <c r="BE164" i="4"/>
  <c r="BE182" i="4"/>
  <c r="BE196" i="4"/>
  <c r="BE202" i="4"/>
  <c r="BE204" i="4"/>
  <c r="E48" i="4"/>
  <c r="BE107" i="4"/>
  <c r="BE117" i="4"/>
  <c r="BE119" i="4"/>
  <c r="BE121" i="4"/>
  <c r="BE131" i="4"/>
  <c r="BE133" i="4"/>
  <c r="BE137" i="4"/>
  <c r="BE141" i="4"/>
  <c r="BE145" i="4"/>
  <c r="BE147" i="4"/>
  <c r="BE149" i="4"/>
  <c r="BE153" i="4"/>
  <c r="BE156" i="4"/>
  <c r="BE158" i="4"/>
  <c r="BE160" i="4"/>
  <c r="BE176" i="4"/>
  <c r="BE189" i="4"/>
  <c r="BE194" i="4"/>
  <c r="BE197" i="4"/>
  <c r="BE198" i="4"/>
  <c r="BE200" i="4"/>
  <c r="BE208" i="4"/>
  <c r="E48" i="3"/>
  <c r="J79" i="3"/>
  <c r="BE98" i="3"/>
  <c r="F55" i="3"/>
  <c r="BE112" i="3"/>
  <c r="BE91" i="3"/>
  <c r="BE96" i="3"/>
  <c r="BE100" i="3"/>
  <c r="BE109" i="3"/>
  <c r="BE88" i="3"/>
  <c r="BE89" i="3"/>
  <c r="BE94" i="3"/>
  <c r="BE102" i="3"/>
  <c r="BE105" i="3"/>
  <c r="J92" i="2"/>
  <c r="BE143" i="2"/>
  <c r="BE172" i="2"/>
  <c r="BE201" i="2"/>
  <c r="BE278" i="2"/>
  <c r="BE304" i="2"/>
  <c r="BE331" i="2"/>
  <c r="BE374" i="2"/>
  <c r="BE390" i="2"/>
  <c r="BE398" i="2"/>
  <c r="BE410" i="2"/>
  <c r="BE413" i="2"/>
  <c r="BE440" i="2"/>
  <c r="BE462" i="2"/>
  <c r="BE467" i="2"/>
  <c r="BE500" i="2"/>
  <c r="BE503" i="2"/>
  <c r="E88" i="2"/>
  <c r="F95" i="2"/>
  <c r="BE101" i="2"/>
  <c r="BE159" i="2"/>
  <c r="BE167" i="2"/>
  <c r="BE202" i="2"/>
  <c r="BE209" i="2"/>
  <c r="BE280" i="2"/>
  <c r="BE285" i="2"/>
  <c r="BE290" i="2"/>
  <c r="BE299" i="2"/>
  <c r="BE335" i="2"/>
  <c r="BE336" i="2"/>
  <c r="BE368" i="2"/>
  <c r="BE376" i="2"/>
  <c r="BE400" i="2"/>
  <c r="BE408" i="2"/>
  <c r="BE438" i="2"/>
  <c r="BE448" i="2"/>
  <c r="BE453" i="2"/>
  <c r="BE458" i="2"/>
  <c r="BE465" i="2"/>
  <c r="BE470" i="2"/>
  <c r="BE481" i="2"/>
  <c r="BE103" i="2"/>
  <c r="BE105" i="2"/>
  <c r="BE108" i="2"/>
  <c r="BE119" i="2"/>
  <c r="BE128" i="2"/>
  <c r="BE170" i="2"/>
  <c r="BE180" i="2"/>
  <c r="BE200" i="2"/>
  <c r="BE211" i="2"/>
  <c r="BE227" i="2"/>
  <c r="BE235" i="2"/>
  <c r="BE252" i="2"/>
  <c r="BE257" i="2"/>
  <c r="BE263" i="2"/>
  <c r="BE272" i="2"/>
  <c r="BE287" i="2"/>
  <c r="BE301" i="2"/>
  <c r="BE308" i="2"/>
  <c r="BE341" i="2"/>
  <c r="BE370" i="2"/>
  <c r="BE372" i="2"/>
  <c r="BE378" i="2"/>
  <c r="BE434" i="2"/>
  <c r="BE436" i="2"/>
  <c r="BE479" i="2"/>
  <c r="BE507" i="2"/>
  <c r="BE514" i="2"/>
  <c r="BE516" i="2"/>
  <c r="BE519" i="2"/>
  <c r="BE525" i="2"/>
  <c r="BE116" i="2"/>
  <c r="BE141" i="2"/>
  <c r="BE151" i="2"/>
  <c r="BE210" i="2"/>
  <c r="BE225" i="2"/>
  <c r="BE240" i="2"/>
  <c r="BE243" i="2"/>
  <c r="BE282" i="2"/>
  <c r="BE294" i="2"/>
  <c r="BE296" i="2"/>
  <c r="BE318" i="2"/>
  <c r="BE323" i="2"/>
  <c r="BE338" i="2"/>
  <c r="BE347" i="2"/>
  <c r="BE356" i="2"/>
  <c r="BE432" i="2"/>
  <c r="BE443" i="2"/>
  <c r="BE450" i="2"/>
  <c r="BE460" i="2"/>
  <c r="BE472" i="2"/>
  <c r="BE510" i="2"/>
  <c r="BE522" i="2"/>
  <c r="J34" i="2"/>
  <c r="AW55" i="1" s="1"/>
  <c r="F36" i="3"/>
  <c r="BC56" i="1" s="1"/>
  <c r="F36" i="4"/>
  <c r="BC57" i="1" s="1"/>
  <c r="F37" i="4"/>
  <c r="BD57" i="1" s="1"/>
  <c r="F35" i="2"/>
  <c r="BB55" i="1" s="1"/>
  <c r="F35" i="4"/>
  <c r="BB57" i="1" s="1"/>
  <c r="F35" i="3"/>
  <c r="BB56" i="1" s="1"/>
  <c r="F37" i="2"/>
  <c r="BD55" i="1" s="1"/>
  <c r="F34" i="2"/>
  <c r="BA55" i="1" s="1"/>
  <c r="F37" i="3"/>
  <c r="BD56" i="1" s="1"/>
  <c r="F34" i="3"/>
  <c r="BA56" i="1" s="1"/>
  <c r="J34" i="3"/>
  <c r="AW56" i="1" s="1"/>
  <c r="J34" i="4"/>
  <c r="AW57" i="1" s="1"/>
  <c r="F34" i="4"/>
  <c r="BA57" i="1" s="1"/>
  <c r="F36" i="2"/>
  <c r="BC55" i="1" s="1"/>
  <c r="T99" i="2" l="1"/>
  <c r="T98" i="2" s="1"/>
  <c r="P292" i="2"/>
  <c r="P99" i="2"/>
  <c r="T89" i="4"/>
  <c r="R292" i="2"/>
  <c r="R99" i="2"/>
  <c r="P89" i="4"/>
  <c r="AU57" i="1" s="1"/>
  <c r="R89" i="4"/>
  <c r="BK99" i="2"/>
  <c r="J99" i="2" s="1"/>
  <c r="J60" i="2" s="1"/>
  <c r="BK292" i="2"/>
  <c r="J292" i="2" s="1"/>
  <c r="J66" i="2" s="1"/>
  <c r="BK89" i="4"/>
  <c r="J89" i="4" s="1"/>
  <c r="J59" i="4" s="1"/>
  <c r="BK498" i="2"/>
  <c r="J498" i="2" s="1"/>
  <c r="J73" i="2" s="1"/>
  <c r="BK86" i="3"/>
  <c r="J86" i="3" s="1"/>
  <c r="J60" i="3" s="1"/>
  <c r="BK107" i="3"/>
  <c r="J107" i="3" s="1"/>
  <c r="J63" i="3" s="1"/>
  <c r="J33" i="3"/>
  <c r="AV56" i="1" s="1"/>
  <c r="AT56" i="1" s="1"/>
  <c r="BC54" i="1"/>
  <c r="W32" i="1" s="1"/>
  <c r="BB54" i="1"/>
  <c r="W31" i="1" s="1"/>
  <c r="BA54" i="1"/>
  <c r="AW54" i="1" s="1"/>
  <c r="AK30" i="1" s="1"/>
  <c r="F33" i="3"/>
  <c r="AZ56" i="1" s="1"/>
  <c r="J33" i="2"/>
  <c r="AV55" i="1" s="1"/>
  <c r="AT55" i="1" s="1"/>
  <c r="F33" i="2"/>
  <c r="AZ55" i="1" s="1"/>
  <c r="J33" i="4"/>
  <c r="AV57" i="1" s="1"/>
  <c r="AT57" i="1" s="1"/>
  <c r="BD54" i="1"/>
  <c r="W33" i="1" s="1"/>
  <c r="F33" i="4"/>
  <c r="AZ57" i="1" s="1"/>
  <c r="R98" i="2" l="1"/>
  <c r="P98" i="2"/>
  <c r="AU55" i="1" s="1"/>
  <c r="BK98" i="2"/>
  <c r="J98" i="2" s="1"/>
  <c r="J59" i="2" s="1"/>
  <c r="BK85" i="3"/>
  <c r="J85" i="3" s="1"/>
  <c r="J30" i="3" s="1"/>
  <c r="AG56" i="1" s="1"/>
  <c r="W30" i="1"/>
  <c r="J30" i="4"/>
  <c r="AG57" i="1" s="1"/>
  <c r="AY54" i="1"/>
  <c r="AX54" i="1"/>
  <c r="AU54" i="1"/>
  <c r="AZ54" i="1"/>
  <c r="W29" i="1" s="1"/>
  <c r="J39" i="4" l="1"/>
  <c r="J39" i="3"/>
  <c r="J59" i="3"/>
  <c r="AN56" i="1"/>
  <c r="AN57" i="1"/>
  <c r="AV54" i="1"/>
  <c r="AK29" i="1" s="1"/>
  <c r="J30" i="2"/>
  <c r="AG55" i="1" s="1"/>
  <c r="AG54" i="1" s="1"/>
  <c r="AK26" i="1" s="1"/>
  <c r="J39" i="2" l="1"/>
  <c r="AN55" i="1"/>
  <c r="AK35" i="1"/>
  <c r="AT54" i="1"/>
  <c r="AN54" i="1" s="1"/>
</calcChain>
</file>

<file path=xl/sharedStrings.xml><?xml version="1.0" encoding="utf-8"?>
<sst xmlns="http://schemas.openxmlformats.org/spreadsheetml/2006/main" count="5868" uniqueCount="1023">
  <si>
    <t>Export Komplet</t>
  </si>
  <si>
    <t>VZ</t>
  </si>
  <si>
    <t>2.0</t>
  </si>
  <si>
    <t>ZAMOK</t>
  </si>
  <si>
    <t>False</t>
  </si>
  <si>
    <t>{61757ede-df2b-4964-909a-0278b608baa2}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</si>
  <si>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</si>
  <si>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</si>
  <si>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</si>
  <si>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</si>
  <si>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</si>
  <si>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</si>
  <si>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</si>
  <si>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DP03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</si>
  <si>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</si>
  <si>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</si>
  <si>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Dochlazení administrativních prostor ČNB - DP03 = E0</t>
  </si>
  <si>
    <t>KSO:</t>
  </si>
  <si>
    <t/>
  </si>
  <si>
    <t>CC-CZ:</t>
  </si>
  <si>
    <t>112</t>
  </si>
  <si>
    <t>Místo:</t>
  </si>
  <si>
    <t xml:space="preserve"> Česká národní banka, Na příkopě 864/28, 110 00 Pr</t>
  </si>
  <si>
    <t>Datum:</t>
  </si>
  <si>
    <t>1. 5. 2023</t>
  </si>
  <si>
    <t>Zadavatel:</t>
  </si>
  <si>
    <t>IČ:</t>
  </si>
  <si>
    <t>48136450</t>
  </si>
  <si>
    <t>ČESKÁ NÁRODNÍ BANKA</t>
  </si>
  <si>
    <t>DIČ:</t>
  </si>
  <si>
    <t>CZ48136450</t>
  </si>
  <si>
    <t>Uchazeč:</t>
  </si>
  <si>
    <t>Vyplň údaj</t>
  </si>
  <si>
    <t>Projektant:</t>
  </si>
  <si>
    <t>24265021</t>
  </si>
  <si>
    <t>Bohemik s.r.o.</t>
  </si>
  <si>
    <t>CZ24265021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</si>
  <si>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</si>
  <si>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</si>
  <si>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</si>
  <si>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</si>
  <si>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</si>
  <si>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</si>
  <si>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</si>
  <si>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</si>
  <si>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</si>
  <si>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</si>
  <si>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</si>
  <si>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</si>
  <si>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</si>
  <si>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</si>
  <si>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</si>
  <si>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</si>
  <si>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</si>
  <si>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</si>
  <si>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</si>
  <si>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</si>
  <si>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</si>
  <si>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</si>
  <si>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</si>
  <si>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</si>
  <si>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</si>
  <si>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</si>
  <si>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</si>
  <si>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</si>
  <si>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</si>
  <si>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</si>
  <si>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</si>
  <si>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</si>
  <si>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</si>
  <si>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</si>
  <si>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</si>
  <si>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</si>
  <si>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</si>
  <si>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</si>
  <si>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</si>
  <si>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</si>
  <si>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</si>
  <si>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</si>
  <si>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</si>
  <si>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D1.1</t>
  </si>
  <si>
    <t>Stavba - DP03</t>
  </si>
  <si>
    <t>STA</t>
  </si>
  <si>
    <t>1</t>
  </si>
  <si>
    <t>{e9d17d3e-bcf7-482c-a138-467ce5ac357e}</t>
  </si>
  <si>
    <t>2</t>
  </si>
  <si>
    <t>D1.4.1</t>
  </si>
  <si>
    <t>Zdravotně technické instalace - DP03</t>
  </si>
  <si>
    <t>{92837c31-5b4b-4899-9901-3ddd1f19af1b}</t>
  </si>
  <si>
    <t>D1.4.2</t>
  </si>
  <si>
    <t>Chlazení - DP03</t>
  </si>
  <si>
    <t>{a6f6f28e-a7b2-4eba-bed5-fd43f1e9029c}</t>
  </si>
  <si>
    <t>KRYCÍ LIST SOUPISU PRACÍ</t>
  </si>
  <si>
    <t>Objekt:</t>
  </si>
  <si>
    <t>D1.1 - Stavba - DP03</t>
  </si>
  <si>
    <t>Ing. Zdeněk Edlman, B.Hudová</t>
  </si>
  <si>
    <t>DP03 - dílčí plnění E0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</si>
  <si>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</si>
  <si>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</si>
  <si>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</si>
  <si>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</si>
  <si>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</si>
  <si>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</si>
  <si>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</si>
  <si>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</si>
  <si>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</si>
  <si>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</si>
  <si>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</si>
  <si>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</si>
  <si>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727 - Zdravotechnika - požární ochrana</t>
  </si>
  <si>
    <t xml:space="preserve">    763 - Konstrukce suché výstavby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</si>
  <si>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</si>
  <si>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</si>
  <si>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</si>
  <si>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</si>
  <si>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</si>
  <si>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</si>
  <si>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</si>
  <si>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</si>
  <si>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</si>
  <si>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</si>
  <si>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</si>
  <si>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</si>
  <si>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</si>
  <si>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</si>
  <si>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</si>
  <si>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</si>
  <si>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</si>
  <si>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</si>
  <si>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</si>
  <si>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</si>
  <si>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</si>
  <si>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</si>
  <si>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</si>
  <si>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</si>
  <si>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</si>
  <si>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</si>
  <si>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</si>
  <si>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</si>
  <si>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</si>
  <si>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 nebo IE nebo U nebo UE nebo L do č. 12 nebo výšky do 120 mm</t>
  </si>
  <si>
    <t>t</t>
  </si>
  <si>
    <t>CS ÚRS 2023 01</t>
  </si>
  <si>
    <t>4</t>
  </si>
  <si>
    <t>-1333207447</t>
  </si>
  <si>
    <t>Online PSC</t>
  </si>
  <si>
    <t>https://podminky.urs.cz/item/CS_URS_2023_01/317941121</t>
  </si>
  <si>
    <t>M</t>
  </si>
  <si>
    <t>13010440</t>
  </si>
  <si>
    <t>úhelník ocelový rovnostranný jakost S235JR (11 375) 100x100x8mm</t>
  </si>
  <si>
    <t>8</t>
  </si>
  <si>
    <t>669378926</t>
  </si>
  <si>
    <t>VV</t>
  </si>
  <si>
    <t>"stoup CH3" 1,5*12,18*0,001</t>
  </si>
  <si>
    <t>340236211</t>
  </si>
  <si>
    <t>Zazdívka otvorů v příčkách nebo stěnách cihlami plnými pálenými plochy přes 0,0225 m2 do 0,09 m2, tloušťky do 100 mm</t>
  </si>
  <si>
    <t>kus</t>
  </si>
  <si>
    <t>1175479579</t>
  </si>
  <si>
    <t>https://podminky.urs.cz/item/CS_URS_2023_01/340236211</t>
  </si>
  <si>
    <t>"stoup 52.9" 3</t>
  </si>
  <si>
    <t>340236212</t>
  </si>
  <si>
    <t>Zazdívka otvorů v příčkách nebo stěnách cihlami plnými pálenými plochy přes 0,0225 m2 do 0,09 m2, tloušťky přes 100 mm</t>
  </si>
  <si>
    <t>677156518</t>
  </si>
  <si>
    <t>https://podminky.urs.cz/item/CS_URS_2023_01/340236212</t>
  </si>
  <si>
    <t>"stoup 57.1" 3</t>
  </si>
  <si>
    <t>"stoup 57.2" 2</t>
  </si>
  <si>
    <t>"stoup 52.9" 5+2+6</t>
  </si>
  <si>
    <t>"stoup CH3" 4+1</t>
  </si>
  <si>
    <t>"stoup CH7" 2</t>
  </si>
  <si>
    <t>Součet</t>
  </si>
  <si>
    <t>5</t>
  </si>
  <si>
    <t>340238211</t>
  </si>
  <si>
    <t>Zazdívka otvorů v příčkách nebo stěnách cihlami plnými pálenými plochy přes 0,25 m2 do 1 m2, tloušťky do 100 mm</t>
  </si>
  <si>
    <t>m2</t>
  </si>
  <si>
    <t>576843028</t>
  </si>
  <si>
    <t>https://podminky.urs.cz/item/CS_URS_2023_01/340238211</t>
  </si>
  <si>
    <t>"stoup CH4" 1,0*0,9</t>
  </si>
  <si>
    <t>6</t>
  </si>
  <si>
    <t>340271045</t>
  </si>
  <si>
    <t>Zazdívka otvorů v příčkách nebo stěnách pórobetonovými tvárnicemi plochy přes 1 m2 do 4 m2, objemová hmotnost 500 kg/m3, tloušťka příčky 150 mm</t>
  </si>
  <si>
    <t>773047758</t>
  </si>
  <si>
    <t>https://podminky.urs.cz/item/CS_URS_2023_01/340271045</t>
  </si>
  <si>
    <t>"stoup 57.4" 3*1,0*3,3</t>
  </si>
  <si>
    <t>"stoup 57.7 , 52.7" 3*1,0*3,3</t>
  </si>
  <si>
    <t>"stoup 52.4" 0,9*1,8*2</t>
  </si>
  <si>
    <t>"stoup 52.6" 2*1,0*3,3</t>
  </si>
  <si>
    <t>"stoup CH3" 1,0*2,0</t>
  </si>
  <si>
    <t>Úpravy povrchů, podlahy a osazování výplní</t>
  </si>
  <si>
    <t>7</t>
  </si>
  <si>
    <t>612131101</t>
  </si>
  <si>
    <t>Podkladní a spojovací vrstva vnitřních omítaných ploch cementový postřik nanášený ručně celoplošně stěn</t>
  </si>
  <si>
    <t>809948948</t>
  </si>
  <si>
    <t>https://podminky.urs.cz/item/CS_URS_2023_01/612131101</t>
  </si>
  <si>
    <t>"stoup 57.1" 3*0,3*0,2*2</t>
  </si>
  <si>
    <t>"stoup 57.2" 2*0,3*0,2*2</t>
  </si>
  <si>
    <t>"stoup 52.9" 5*0,4*0,2*2</t>
  </si>
  <si>
    <t>2*0,4*0,2*2</t>
  </si>
  <si>
    <t>6*0,3*0,2*2</t>
  </si>
  <si>
    <t>3*0,3*0,2*2</t>
  </si>
  <si>
    <t>"stoup CH3" 4*0,3*0,2*2</t>
  </si>
  <si>
    <t>0,3*0,2*2</t>
  </si>
  <si>
    <t>"stoup CH7" 2*0,4*0,2*2</t>
  </si>
  <si>
    <t>612131121</t>
  </si>
  <si>
    <t>Podkladní a spojovací vrstva vnitřních omítaných ploch penetrace disperzní nanášená ručně stěn</t>
  </si>
  <si>
    <t>268486982</t>
  </si>
  <si>
    <t>https://podminky.urs.cz/item/CS_URS_2023_01/612131121</t>
  </si>
  <si>
    <t>9</t>
  </si>
  <si>
    <t>612142001</t>
  </si>
  <si>
    <t>Potažení vnitřních ploch pletivem v ploše nebo pruzích, na plném podkladu sklovláknitým vtlačením do tmelu stěn</t>
  </si>
  <si>
    <t>-915974620</t>
  </si>
  <si>
    <t>https://podminky.urs.cz/item/CS_URS_2023_01/612142001</t>
  </si>
  <si>
    <t>"stoup. 52.4" 0,9*1,8*2</t>
  </si>
  <si>
    <t>10</t>
  </si>
  <si>
    <t>612341121</t>
  </si>
  <si>
    <t>Omítka sádrová nebo vápenosádrová vnitřních ploch nanášená ručně jednovrstvá, tloušťky do 10 mm hladká svislých konstrukcí stěn</t>
  </si>
  <si>
    <t>1087418461</t>
  </si>
  <si>
    <t>https://podminky.urs.cz/item/CS_URS_2023_01/612341121</t>
  </si>
  <si>
    <t>11</t>
  </si>
  <si>
    <t>612345211</t>
  </si>
  <si>
    <t>Sádrová nebo vápenosádrová omítka jednotlivých malých ploch hladká na stěnách, plochy jednotlivě do 0,09 m2</t>
  </si>
  <si>
    <t>-2107046505</t>
  </si>
  <si>
    <t>https://podminky.urs.cz/item/CS_URS_2023_01/612345211</t>
  </si>
  <si>
    <t>"stoup 57.1" 3*2</t>
  </si>
  <si>
    <t>"stoup 57.2" 2*2</t>
  </si>
  <si>
    <t>"stoup 52.9" (5+3+2+6)*2</t>
  </si>
  <si>
    <t>"stoup CH3" (4+1)*2</t>
  </si>
  <si>
    <t>"stoup CH7" 2*2</t>
  </si>
  <si>
    <t>12</t>
  </si>
  <si>
    <t>612345213</t>
  </si>
  <si>
    <t>Sádrová nebo vápenosádrová omítka jednotlivých malých ploch hladká na stěnách, plochy jednotlivě přes 0,25 do 1,0 m2</t>
  </si>
  <si>
    <t>681451800</t>
  </si>
  <si>
    <t>https://podminky.urs.cz/item/CS_URS_2023_01/612345213</t>
  </si>
  <si>
    <t>"stoup CH4" 1*2</t>
  </si>
  <si>
    <t>13</t>
  </si>
  <si>
    <t>619991011</t>
  </si>
  <si>
    <t>Zakrytí vnitřních ploch před znečištěním včetně pozdějšího odkrytí konstrukcí a prvků obalením fólií a přelepením páskou</t>
  </si>
  <si>
    <t>-207940134</t>
  </si>
  <si>
    <t>https://podminky.urs.cz/item/CS_URS_2023_01/619991011</t>
  </si>
  <si>
    <t>14</t>
  </si>
  <si>
    <t>619996117</t>
  </si>
  <si>
    <t>Ochrana stavebních konstrukcí a samostatných prvků včetně pozdějšího odstranění obedněním z OSB desek podlahy</t>
  </si>
  <si>
    <t>-984099157</t>
  </si>
  <si>
    <t>https://podminky.urs.cz/item/CS_URS_2023_01/619996117</t>
  </si>
  <si>
    <t>"stoup 57.2" 12,0</t>
  </si>
  <si>
    <t>"stoup 52.4" 10,0</t>
  </si>
  <si>
    <t>"stoup 52.9" 10,0</t>
  </si>
  <si>
    <t>"stoup CH4"10,0</t>
  </si>
  <si>
    <t>"stoup CH7" 10,0</t>
  </si>
  <si>
    <t>619996145</t>
  </si>
  <si>
    <t>Ochrana stavebních konstrukcí a samostatných prvků včetně pozdějšího odstranění obalením geotextilií samostatných konstrukcí a prvků</t>
  </si>
  <si>
    <t>1676715007</t>
  </si>
  <si>
    <t>https://podminky.urs.cz/item/CS_URS_2023_01/619996145</t>
  </si>
  <si>
    <t>"stoup 57.1" 135,0</t>
  </si>
  <si>
    <t>"stoup 57.2" 115,0</t>
  </si>
  <si>
    <t>"stoup 57.4" 200,0</t>
  </si>
  <si>
    <t>"stoup 57.7 , 52.7" 180,0</t>
  </si>
  <si>
    <t>"stoup 52.1" 15,0</t>
  </si>
  <si>
    <t>"stoup 52.2" 15,0</t>
  </si>
  <si>
    <t>"stoup 52.4" 200,0</t>
  </si>
  <si>
    <t>"stoup 52.6" 190,0</t>
  </si>
  <si>
    <t>"stoup 52.8" 270,0</t>
  </si>
  <si>
    <t>"stoup 52.9" 217,0</t>
  </si>
  <si>
    <t>"stoup CH1" 320,0</t>
  </si>
  <si>
    <t>"stoup CH3" 97,0</t>
  </si>
  <si>
    <t>"stoup CH4" 192,0</t>
  </si>
  <si>
    <t>"stoup CH7" 192,0</t>
  </si>
  <si>
    <t>Mezisoučet</t>
  </si>
  <si>
    <t>"OSB" 52,0</t>
  </si>
  <si>
    <t>Ostatní konstrukce a práce, bourání</t>
  </si>
  <si>
    <t>16</t>
  </si>
  <si>
    <t>119003131R</t>
  </si>
  <si>
    <t>Výstražná páska pro zabezpečení proti pádu osoby do šachty</t>
  </si>
  <si>
    <t>m</t>
  </si>
  <si>
    <t>vlastní položka</t>
  </si>
  <si>
    <t>1817601709</t>
  </si>
  <si>
    <t>17</t>
  </si>
  <si>
    <t>119003132R</t>
  </si>
  <si>
    <t>960117764</t>
  </si>
  <si>
    <t>18</t>
  </si>
  <si>
    <t>119003223R</t>
  </si>
  <si>
    <t>Mobilní plotová zábrana s profilovaným plechem výšky přes 1,5 do 2,2 m pro zabezpečení proti pádu osoby do šachty</t>
  </si>
  <si>
    <t>-1584881973</t>
  </si>
  <si>
    <t>"stoup 57.4" 3*1,0</t>
  </si>
  <si>
    <t>"stoup 57.7 52.7" 3*1,0</t>
  </si>
  <si>
    <t>"stoup 52.4" 3*1,0</t>
  </si>
  <si>
    <t>"stoup 52.6" 6*1,0</t>
  </si>
  <si>
    <t>"stoup CH3" 2*1,0</t>
  </si>
  <si>
    <t>19</t>
  </si>
  <si>
    <t>119003224R</t>
  </si>
  <si>
    <t>-1663282573</t>
  </si>
  <si>
    <t>20</t>
  </si>
  <si>
    <t>R001</t>
  </si>
  <si>
    <t>Příplatek za provadění stavebních prací v blízkém okolí šachet horolezeckou technikou a ručním nářadím</t>
  </si>
  <si>
    <t>kpl</t>
  </si>
  <si>
    <t>2141856097</t>
  </si>
  <si>
    <t>949101111</t>
  </si>
  <si>
    <t>Lešení pomocné pracovní pro objekty pozemních staveb pro zatížení do 150 kg/m2, o výšce lešeňové podlahy do 1,9 m</t>
  </si>
  <si>
    <t>-1925944199</t>
  </si>
  <si>
    <t>https://podminky.urs.cz/item/CS_URS_2023_01/949101111</t>
  </si>
  <si>
    <t>"stoup 57.1" 12,0</t>
  </si>
  <si>
    <t>"stoup. 57.2" 15,0</t>
  </si>
  <si>
    <t>"stoup 57.4" 8,0</t>
  </si>
  <si>
    <t>"stoup 57.7 , 52.7" 26,0</t>
  </si>
  <si>
    <t>"stoup 52.4" 2,0</t>
  </si>
  <si>
    <t>"stoup 52.6" 4,0</t>
  </si>
  <si>
    <t>"stoup 52.9" 6,0</t>
  </si>
  <si>
    <t>"stoup CH1" 8,0</t>
  </si>
  <si>
    <t>"stoup CH3" 12,0</t>
  </si>
  <si>
    <t>"stoup CH4" 12,0</t>
  </si>
  <si>
    <t>22</t>
  </si>
  <si>
    <t>952901111</t>
  </si>
  <si>
    <t>Vyčištění budov nebo objektů před předáním do užívání budov bytové nebo občanské výstavby, světlé výšky podlaží do 4 m</t>
  </si>
  <si>
    <t>1112249260</t>
  </si>
  <si>
    <t>https://podminky.urs.cz/item/CS_URS_2023_01/952901111</t>
  </si>
  <si>
    <t>23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</si>
  <si>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</si>
  <si>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</si>
  <si>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1225962309</t>
  </si>
  <si>
    <t>https://podminky.urs.cz/item/CS_URS_2023_01/971033331</t>
  </si>
  <si>
    <t>"stoup 52.9" 5+3</t>
  </si>
  <si>
    <t>"stoup CH3" 4</t>
  </si>
  <si>
    <t>"stoup CH7"2</t>
  </si>
  <si>
    <t>24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</si>
  <si>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</si>
  <si>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</si>
  <si>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-283692466</t>
  </si>
  <si>
    <t>https://podminky.urs.cz/item/CS_URS_2023_01/971033341</t>
  </si>
  <si>
    <t>"stoup 52.9" 2+6</t>
  </si>
  <si>
    <t>"stoup CH3" 1</t>
  </si>
  <si>
    <t>25</t>
  </si>
  <si>
    <t>971033521</t>
  </si>
  <si>
    <t>Vybourání otvorů ve zdivu základovém nebo nadzákladovém z cihel, tvárnic, příčkovek z cihel pálených na maltu vápennou nebo vápenocementovou plochy do 1 m2, tl. do 100 mm</t>
  </si>
  <si>
    <t>1873200746</t>
  </si>
  <si>
    <t>https://podminky.urs.cz/item/CS_URS_2023_01/971033521</t>
  </si>
  <si>
    <t>26</t>
  </si>
  <si>
    <t>971033641</t>
  </si>
  <si>
    <t>Vybourání otvorů ve zdivu základovém nebo nadzákladovém z cihel, tvárnic, příčkovek z cihel pálených na maltu vápennou nebo vápenocementovou plochy do 4 m2, tl. do 300 mm</t>
  </si>
  <si>
    <t>m3</t>
  </si>
  <si>
    <t>290456237</t>
  </si>
  <si>
    <t>https://podminky.urs.cz/item/CS_URS_2023_01/971033641</t>
  </si>
  <si>
    <t>"stoup 57.4" 3*1,0*3,3*0,15</t>
  </si>
  <si>
    <t>"stoup 57.7 , 52.7" 3*1,0*3,3*0,15</t>
  </si>
  <si>
    <t>"stoup 52.4" 2*0,9*1,8*0,2</t>
  </si>
  <si>
    <t>"stoup 52.6" 2*1,0*3,3*0,15</t>
  </si>
  <si>
    <t>"stoup CH3" 1,0*2,0*0,15</t>
  </si>
  <si>
    <t>0,3*0,2*0,2</t>
  </si>
  <si>
    <t>27</t>
  </si>
  <si>
    <t>977151114</t>
  </si>
  <si>
    <t>Jádrové vrty diamantovými korunkami do stavebních materiálů (železobetonu, betonu, cihel, obkladů, dlažeb, kamene) průměru přes 50 do 60 mm</t>
  </si>
  <si>
    <t>1461423052</t>
  </si>
  <si>
    <t>https://podminky.urs.cz/item/CS_URS_2023_01/977151114</t>
  </si>
  <si>
    <t>"stoup CH3" 3*0,15</t>
  </si>
  <si>
    <t>"stoup CH4" 4*0,15</t>
  </si>
  <si>
    <t>28</t>
  </si>
  <si>
    <t>977151122</t>
  </si>
  <si>
    <t>Jádrové vrty diamantovými korunkami do stavebních materiálů (železobetonu, betonu, cihel, obkladů, dlažeb, kamene) průměru přes 120 do 130 mm</t>
  </si>
  <si>
    <t>-85201130</t>
  </si>
  <si>
    <t>https://podminky.urs.cz/item/CS_URS_2023_01/977151122</t>
  </si>
  <si>
    <t>"stoup 52.1" 2*0,15</t>
  </si>
  <si>
    <t>"stoup 52.2" 2*0,15</t>
  </si>
  <si>
    <t>"stoup 52.8" 2*0,15</t>
  </si>
  <si>
    <t>29</t>
  </si>
  <si>
    <t>977151124</t>
  </si>
  <si>
    <t>Jádrové vrty diamantovými korunkami do stavebních materiálů (železobetonu, betonu, cihel, obkladů, dlažeb, kamene) průměru přes 150 do 180 mm</t>
  </si>
  <si>
    <t>-1064365942</t>
  </si>
  <si>
    <t>https://podminky.urs.cz/item/CS_URS_2023_01/977151124</t>
  </si>
  <si>
    <t>"stoup 57.1" 8*0,15</t>
  </si>
  <si>
    <t>"stoup 57.2" 8*0,15</t>
  </si>
  <si>
    <t>"stoup 52.8" 4*0,15</t>
  </si>
  <si>
    <t>"stoup CH1" 8*0,15</t>
  </si>
  <si>
    <t>"stoup CH3" 4*0,15</t>
  </si>
  <si>
    <t>"stoup CH4" 8*0,15</t>
  </si>
  <si>
    <t>30</t>
  </si>
  <si>
    <t>977151125</t>
  </si>
  <si>
    <t>Jádrové vrty diamantovými korunkami do stavebních materiálů (železobetonu, betonu, cihel, obkladů, dlažeb, kamene) průměru přes 180 do 200 mm</t>
  </si>
  <si>
    <t>1545524377</t>
  </si>
  <si>
    <t>https://podminky.urs.cz/item/CS_URS_2023_01/977151125</t>
  </si>
  <si>
    <t>"stoup CH3" 2*0,15</t>
  </si>
  <si>
    <t>997</t>
  </si>
  <si>
    <t>Přesun sutě</t>
  </si>
  <si>
    <t>31</t>
  </si>
  <si>
    <t>997013217</t>
  </si>
  <si>
    <t>Vnitrostaveništní doprava suti a vybouraných hmot vodorovně do 50 m svisle ručně pro budovy a haly výšky přes 21 do 24 m</t>
  </si>
  <si>
    <t>1321492342</t>
  </si>
  <si>
    <t>https://podminky.urs.cz/item/CS_URS_2023_01/997013217</t>
  </si>
  <si>
    <t>32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</si>
  <si>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</si>
  <si>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</si>
  <si>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1120026065</t>
  </si>
  <si>
    <t>https://podminky.urs.cz/item/CS_URS_2023_01/997013219</t>
  </si>
  <si>
    <t>33</t>
  </si>
  <si>
    <t>997013509</t>
  </si>
  <si>
    <t>Odvoz suti a vybouraných hmot na skládku nebo meziskládku se složením, na vzdálenost Příplatek k ceně za každý další i započatý 1 km přes 1 km</t>
  </si>
  <si>
    <t>-216683899</t>
  </si>
  <si>
    <t>https://podminky.urs.cz/item/CS_URS_2023_01/997013509</t>
  </si>
  <si>
    <t>18,96*15 'Přepočtené koeficientem množství</t>
  </si>
  <si>
    <t>34</t>
  </si>
  <si>
    <t>997013511</t>
  </si>
  <si>
    <t>Odvoz suti a vybouraných hmot z meziskládky na skládku s naložením a se složením, na vzdálenost do 1 km</t>
  </si>
  <si>
    <t>336594673</t>
  </si>
  <si>
    <t>https://podminky.urs.cz/item/CS_URS_2023_01/997013511</t>
  </si>
  <si>
    <t>35</t>
  </si>
  <si>
    <t>997013631</t>
  </si>
  <si>
    <t>Poplatek za uložení stavebního odpadu na skládce (skládkovné) směsného stavebního a demoličního zatříděného do Katalogu odpadů pod kódem 17 09 04</t>
  </si>
  <si>
    <t>771101637</t>
  </si>
  <si>
    <t>https://podminky.urs.cz/item/CS_URS_2023_01/997013631</t>
  </si>
  <si>
    <t>998</t>
  </si>
  <si>
    <t>Přesun hmot</t>
  </si>
  <si>
    <t>36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</si>
  <si>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</si>
  <si>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</si>
  <si>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648715938</t>
  </si>
  <si>
    <t>https://podminky.urs.cz/item/CS_URS_2023_01/998018003</t>
  </si>
  <si>
    <t>PSV</t>
  </si>
  <si>
    <t>Práce a dodávky PSV</t>
  </si>
  <si>
    <t>725</t>
  </si>
  <si>
    <t>Zdravotechnika - zařizovací předměty</t>
  </si>
  <si>
    <t>37</t>
  </si>
  <si>
    <t>725110814</t>
  </si>
  <si>
    <t>Demontáž klozetů kombi</t>
  </si>
  <si>
    <t>soubor</t>
  </si>
  <si>
    <t>-511162885</t>
  </si>
  <si>
    <t>https://podminky.urs.cz/item/CS_URS_2023_01/725110814</t>
  </si>
  <si>
    <t>38</t>
  </si>
  <si>
    <t>725119122</t>
  </si>
  <si>
    <t>Zařízení záchodů montáž klozetových mís kombi</t>
  </si>
  <si>
    <t>1404919411</t>
  </si>
  <si>
    <t>https://podminky.urs.cz/item/CS_URS_2023_01/725119122</t>
  </si>
  <si>
    <t>"stoup 52.4" 2</t>
  </si>
  <si>
    <t>39</t>
  </si>
  <si>
    <t>998725103</t>
  </si>
  <si>
    <t>Přesun hmot pro zařizovací předměty stanovený z hmotnosti přesunovaného materiálu vodorovná dopravní vzdálenost do 50 m v objektech výšky přes 12 do 24 m</t>
  </si>
  <si>
    <t>-265223012</t>
  </si>
  <si>
    <t>https://podminky.urs.cz/item/CS_URS_2023_01/998725103</t>
  </si>
  <si>
    <t>40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</si>
  <si>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</si>
  <si>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</si>
  <si>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-1095076989</t>
  </si>
  <si>
    <t>https://podminky.urs.cz/item/CS_URS_2023_01/998725181</t>
  </si>
  <si>
    <t>727</t>
  </si>
  <si>
    <t>Zdravotechnika - požární ochrana</t>
  </si>
  <si>
    <t>41</t>
  </si>
  <si>
    <t>727213224R</t>
  </si>
  <si>
    <t>Protipožární trubní ucpávky plastového potrubí prostup stropem tloušťky 150 mm požární odolnost EI 30 D 63</t>
  </si>
  <si>
    <t>1311338321</t>
  </si>
  <si>
    <t>"stoup CH3" 3</t>
  </si>
  <si>
    <t>"stoup CH4" 4</t>
  </si>
  <si>
    <t>42</t>
  </si>
  <si>
    <t>727213226R</t>
  </si>
  <si>
    <t>Protipožární trubní ucpávky plastového potrubí prostup stropem tloušťky 150 mm požární odolnost EI 30 D 90</t>
  </si>
  <si>
    <t>-1561586483</t>
  </si>
  <si>
    <t>"stoup 57.4" 3</t>
  </si>
  <si>
    <t>"stoup 57.7 52.7" 3</t>
  </si>
  <si>
    <t>"stoup 52.6" 2</t>
  </si>
  <si>
    <t>"stoup 52.9" 8</t>
  </si>
  <si>
    <t>"stoup CH7" 1</t>
  </si>
  <si>
    <t>43</t>
  </si>
  <si>
    <t>727213228R</t>
  </si>
  <si>
    <t>Protipožární trubní ucpávky plastového potrubí prostup stropem tloušťky 150 mm požární odolnost EI 30 D 125</t>
  </si>
  <si>
    <t>-1314529061</t>
  </si>
  <si>
    <t>"stoup 52.1" 2</t>
  </si>
  <si>
    <t>"stoup 52.2" 2</t>
  </si>
  <si>
    <t>"stoup 52.8" 2</t>
  </si>
  <si>
    <t>44</t>
  </si>
  <si>
    <t>727213229R</t>
  </si>
  <si>
    <t>Protipožární trubní ucpávky plastového potrubí prostup stropem tloušťky 150 mm požární odolnost EI 30 D 160</t>
  </si>
  <si>
    <t>-1238914426</t>
  </si>
  <si>
    <t>"stoup 57.1"  8</t>
  </si>
  <si>
    <t>"stoup 57.2" 8</t>
  </si>
  <si>
    <t>"stoup 52.8" 4</t>
  </si>
  <si>
    <t>"stoup CH1" 8</t>
  </si>
  <si>
    <t>"stoup CH4" 8</t>
  </si>
  <si>
    <t>45</t>
  </si>
  <si>
    <t>727213230R</t>
  </si>
  <si>
    <t>Protipožární trubní ucpávky plastového potrubí prostup stropem tloušťky 150 mm požární odolnost EI 30 D 200</t>
  </si>
  <si>
    <t>-1576309124</t>
  </si>
  <si>
    <t>"stoup CH3" 2</t>
  </si>
  <si>
    <t>46</t>
  </si>
  <si>
    <t>99872711R</t>
  </si>
  <si>
    <t>Přesun hmot pro požární ochranu stanovený z hmotnosti přesunovaného materiálu vodorovná dopravní vzdálenost do 50 m v objektech výšky přes 12 do 24 m</t>
  </si>
  <si>
    <t>-1925684861</t>
  </si>
  <si>
    <t>47</t>
  </si>
  <si>
    <t>99872718R</t>
  </si>
  <si>
    <t>Přesun hmot pro požární ochranu stanovený z hmotnosti přesunovaného materiálu Příplatek k ceně za přesun prováděný bez použití mechanizace pro jakoukoliv výšku objektu</t>
  </si>
  <si>
    <t>-1143354337</t>
  </si>
  <si>
    <t>763</t>
  </si>
  <si>
    <t>Konstrukce suché výstavby</t>
  </si>
  <si>
    <t>48</t>
  </si>
  <si>
    <t>763111313</t>
  </si>
  <si>
    <t>Příčka ze sádrokartonových desek s nosnou konstrukcí z jednoduchých ocelových profilů UW, CW jednoduše opláštěná deskou standardní A tl. 12,5 mm, příčka tl. 100 mm, profil 75, bez izolace, EI do 30</t>
  </si>
  <si>
    <t>1651009322</t>
  </si>
  <si>
    <t>https://podminky.urs.cz/item/CS_URS_2023_01/763111313</t>
  </si>
  <si>
    <t>"stoup 57.2" 5,5</t>
  </si>
  <si>
    <t>49</t>
  </si>
  <si>
    <t>763121822</t>
  </si>
  <si>
    <t>Demontáž předsazených nebo šachtových stěn ze sádrokartonových desek s nosnou konstrukcí z ocelových profilů se zdvojeným CW profilem, opláštění dvojité</t>
  </si>
  <si>
    <t>1605660109</t>
  </si>
  <si>
    <t>https://podminky.urs.cz/item/CS_URS_2023_01/763121822</t>
  </si>
  <si>
    <t>"stoup CH1" 13,0</t>
  </si>
  <si>
    <t>"stoup CH4" 6,5</t>
  </si>
  <si>
    <t>"3P502B" 2,5</t>
  </si>
  <si>
    <t>50</t>
  </si>
  <si>
    <t>763122521</t>
  </si>
  <si>
    <t>Stěna šachtová ze sádrokartonových desek s nosnou konstrukcí ze zdvojených ocelových profilů UW, CW dvojitě opláštěná deskami protipožárními DF tl. 2 x 12,5 mm s izolací, EI 45, stěna tl. 75 mm, profil 50, Rw do 37 dB</t>
  </si>
  <si>
    <t>1076010226</t>
  </si>
  <si>
    <t>https://podminky.urs.cz/item/CS_URS_2023_01/763122521</t>
  </si>
  <si>
    <t>"stoup 57.1" (0,75+0,3)*3,3</t>
  </si>
  <si>
    <t>"stoup 57.2" (1,2+0,3)*3,3</t>
  </si>
  <si>
    <t>"stoup CH1" 22,0</t>
  </si>
  <si>
    <t>"stoup CH3" 14,0</t>
  </si>
  <si>
    <t>"stoup CH4" 22,0</t>
  </si>
  <si>
    <t>"3P502B" 4,1</t>
  </si>
  <si>
    <t>51</t>
  </si>
  <si>
    <t>763131411</t>
  </si>
  <si>
    <t>Podhled ze sádrokartonových desek dvouvrstvá zavěšená spodní konstrukce z ocelových profilů CD, UD jednoduše opláštěná deskou standardní A, tl. 12,5 mm, bez izolace</t>
  </si>
  <si>
    <t>-1762789866</t>
  </si>
  <si>
    <t>https://podminky.urs.cz/item/CS_URS_2023_01/763131411</t>
  </si>
  <si>
    <t>"stoup 57.1"  3*1,0*2,4</t>
  </si>
  <si>
    <t>1,0*1,8</t>
  </si>
  <si>
    <t>"stoup 57.2" 15,0</t>
  </si>
  <si>
    <t>"stoup 57.4" 1,0*4,6+2*1,0*1,0</t>
  </si>
  <si>
    <t>"stoup 52.9" 2,0*2,0+2,15*3,0</t>
  </si>
  <si>
    <t>"stoup CH1" 1,0*2,0+1,0*4,0+1,0*2,0+1,0*2,0</t>
  </si>
  <si>
    <t>"stoup CH3" 3*1,4*1,2+12,0+1,0*1,0</t>
  </si>
  <si>
    <t>"stoup CH4" 5*1,0*2,0+0,6*2,0</t>
  </si>
  <si>
    <t xml:space="preserve">"stoup CH7" 1,0*2,0+2,15*3,0+1,0*1,4 </t>
  </si>
  <si>
    <t>52</t>
  </si>
  <si>
    <t>763131714</t>
  </si>
  <si>
    <t>Podhled ze sádrokartonových desek ostatní práce a konstrukce na podhledech ze sádrokartonových desek základní penetrační nátěr</t>
  </si>
  <si>
    <t>-1901307770</t>
  </si>
  <si>
    <t>https://podminky.urs.cz/item/CS_URS_2023_01/763131714</t>
  </si>
  <si>
    <t>53</t>
  </si>
  <si>
    <t>763131751</t>
  </si>
  <si>
    <t>Podhled ze sádrokartonových desek ostatní práce a konstrukce na podhledech ze sádrokartonových desek montáž parotěsné zábrany</t>
  </si>
  <si>
    <t>-37912982</t>
  </si>
  <si>
    <t>https://podminky.urs.cz/item/CS_URS_2023_01/763131751</t>
  </si>
  <si>
    <t>54</t>
  </si>
  <si>
    <t>28329274</t>
  </si>
  <si>
    <t>fólie PE vyztužená pro parotěsnou vrstvu (reakce na oheň - třída E) 110g/m2</t>
  </si>
  <si>
    <t>874354799</t>
  </si>
  <si>
    <t>90,14*1,1235 'Přepočtené koeficientem množství</t>
  </si>
  <si>
    <t>55</t>
  </si>
  <si>
    <t>763131765</t>
  </si>
  <si>
    <t>Podhled ze sádrokartonových desek Příplatek k cenám za výšku zavěšení přes 0,5 do 1,0 m</t>
  </si>
  <si>
    <t>-2045257805</t>
  </si>
  <si>
    <t>https://podminky.urs.cz/item/CS_URS_2023_01/763131765</t>
  </si>
  <si>
    <t>56</t>
  </si>
  <si>
    <t>763131771</t>
  </si>
  <si>
    <t>Podhled ze sádrokartonových desek Příplatek k cenám za rovinnost kvality speciální tmelení kvality Q3</t>
  </si>
  <si>
    <t>567381532</t>
  </si>
  <si>
    <t>https://podminky.urs.cz/item/CS_URS_2023_01/763131771</t>
  </si>
  <si>
    <t>57</t>
  </si>
  <si>
    <t>763131821</t>
  </si>
  <si>
    <t>Demontáž podhledu nebo samostatného požárního předělu ze sádrokartonových desek s nosnou konstrukcí dvouvrstvou z ocelových profilů, opláštění jednoduché</t>
  </si>
  <si>
    <t>1228885052</t>
  </si>
  <si>
    <t>https://podminky.urs.cz/item/CS_URS_2023_01/763131821</t>
  </si>
  <si>
    <t>58</t>
  </si>
  <si>
    <t>763135102</t>
  </si>
  <si>
    <t>Montáž sádrokartonového podhledu kazetového demontovatelného, velikosti kazet 600x600 mm včetně zavěšené nosné konstrukce polozapuštěné</t>
  </si>
  <si>
    <t>747978005</t>
  </si>
  <si>
    <t>https://podminky.urs.cz/item/CS_URS_2023_01/763135102</t>
  </si>
  <si>
    <t>"stoup 57.1"  11,5</t>
  </si>
  <si>
    <t>"stoup 57.2" 2,5</t>
  </si>
  <si>
    <t>"stoup 52.4" 2,5</t>
  </si>
  <si>
    <t>"stoup 52.9" 15,5</t>
  </si>
  <si>
    <t>"stoup CH3" 10,0</t>
  </si>
  <si>
    <t>59</t>
  </si>
  <si>
    <t>59030571</t>
  </si>
  <si>
    <t>podhled kazetový bez děrování polozapuštěná hrana tl 10mm 600x600mm</t>
  </si>
  <si>
    <t>-1999865438</t>
  </si>
  <si>
    <t>42*1,05 'Přepočtené koeficientem množství</t>
  </si>
  <si>
    <t>60</t>
  </si>
  <si>
    <t>763135812</t>
  </si>
  <si>
    <t>Demontáž podhledu sádrokartonového kazetového na zavěšeném na roštu polozapuštěném</t>
  </si>
  <si>
    <t>2075007708</t>
  </si>
  <si>
    <t>https://podminky.urs.cz/item/CS_URS_2023_01/763135812</t>
  </si>
  <si>
    <t>61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</si>
  <si>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</si>
  <si>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</si>
  <si>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2038367731</t>
  </si>
  <si>
    <t>https://podminky.urs.cz/item/CS_URS_2023_01/998763303</t>
  </si>
  <si>
    <t>62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</si>
  <si>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</si>
  <si>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</si>
  <si>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-670811785</t>
  </si>
  <si>
    <t>https://podminky.urs.cz/item/CS_URS_2023_01/998763381</t>
  </si>
  <si>
    <t>766</t>
  </si>
  <si>
    <t>Konstrukce truhlářské</t>
  </si>
  <si>
    <t>63</t>
  </si>
  <si>
    <t>766664957</t>
  </si>
  <si>
    <t>Výměna dveřních konstrukcí interiérových zámku, vložky</t>
  </si>
  <si>
    <t>1571117320</t>
  </si>
  <si>
    <t>https://podminky.urs.cz/item/CS_URS_2023_01/766664957</t>
  </si>
  <si>
    <t>"52.9" 1+1+2+1+1</t>
  </si>
  <si>
    <t>"52.8" 1+1+1+1+1+1</t>
  </si>
  <si>
    <t>"52.2" 1</t>
  </si>
  <si>
    <t>"52.1" 1</t>
  </si>
  <si>
    <t>"52.4" 1</t>
  </si>
  <si>
    <t>"CH1" 1+1+1+1+1</t>
  </si>
  <si>
    <t>"52.7" 1</t>
  </si>
  <si>
    <t>"CH4" 1+1+1+4</t>
  </si>
  <si>
    <t>"CH3" 1+1+1</t>
  </si>
  <si>
    <t>"57.2" 1+1+2+1+1</t>
  </si>
  <si>
    <t>"57.1" 1+1+2+1+5+2</t>
  </si>
  <si>
    <t>"57.4" 1+2+1+3</t>
  </si>
  <si>
    <t>"57A" 4</t>
  </si>
  <si>
    <t>"57.7" 1+1+1</t>
  </si>
  <si>
    <t>"52.6" 1+1</t>
  </si>
  <si>
    <t>"CH7" 3+1</t>
  </si>
  <si>
    <t>64</t>
  </si>
  <si>
    <t>54964100</t>
  </si>
  <si>
    <t>vložka cylindrická 29+29</t>
  </si>
  <si>
    <t>-664170431</t>
  </si>
  <si>
    <t>P</t>
  </si>
  <si>
    <t xml:space="preserve">Poznámka k položce:_x000D_
min. 3 ks klíčů (2ks pro objednatele) </t>
  </si>
  <si>
    <t>65</t>
  </si>
  <si>
    <t>766821142</t>
  </si>
  <si>
    <t>Montáž nábytku vestavěného dveří otvíravých</t>
  </si>
  <si>
    <t>CZ ÚRS 2023 01</t>
  </si>
  <si>
    <t>1217784425</t>
  </si>
  <si>
    <t>https://podminky.urs.cz/item/CS_URS_2023_01/766821142</t>
  </si>
  <si>
    <t>66</t>
  </si>
  <si>
    <t>766825821</t>
  </si>
  <si>
    <t>Demontáž nábytku vestavěného skříní dvoukřídlových</t>
  </si>
  <si>
    <t>611957575</t>
  </si>
  <si>
    <t>https://podminky.urs.cz/item/CS_URS_2023_01/766825821</t>
  </si>
  <si>
    <t>67</t>
  </si>
  <si>
    <t>998766103</t>
  </si>
  <si>
    <t>Přesun hmot pro konstrukce truhlářské stanovený z hmotnosti přesunovaného materiálu vodorovná dopravní vzdálenost do 50 m v objektech výšky přes 12 do 24 m</t>
  </si>
  <si>
    <t>-1543268473</t>
  </si>
  <si>
    <t>https://podminky.urs.cz/item/CS_URS_2023_01/998766103</t>
  </si>
  <si>
    <t>68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</si>
  <si>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</si>
  <si>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</si>
  <si>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-1994166859</t>
  </si>
  <si>
    <t>https://podminky.urs.cz/item/CS_URS_2023_01/998766181</t>
  </si>
  <si>
    <t>781</t>
  </si>
  <si>
    <t>Dokončovací práce - obklady</t>
  </si>
  <si>
    <t>69</t>
  </si>
  <si>
    <t>781111011</t>
  </si>
  <si>
    <t>Příprava podkladu před provedením obkladu oprášení (ometení) stěny</t>
  </si>
  <si>
    <t>566571868</t>
  </si>
  <si>
    <t>https://podminky.urs.cz/item/CS_URS_2023_01/781111011</t>
  </si>
  <si>
    <t>"stoup 57.1" (0,75+0,3)*2,5</t>
  </si>
  <si>
    <t>"stoup 52.6" 2,5</t>
  </si>
  <si>
    <t>70</t>
  </si>
  <si>
    <t>781121011</t>
  </si>
  <si>
    <t>Příprava podkladu před provedením obkladu nátěr penetrační na stěnu</t>
  </si>
  <si>
    <t>1894368711</t>
  </si>
  <si>
    <t>https://podminky.urs.cz/item/CS_URS_2023_01/781121011</t>
  </si>
  <si>
    <t>71</t>
  </si>
  <si>
    <t>781131112</t>
  </si>
  <si>
    <t>Izolace stěny pod obklad izolace nátěrem nebo stěrkou ve dvou vrstvách</t>
  </si>
  <si>
    <t>1292485705</t>
  </si>
  <si>
    <t>https://podminky.urs.cz/item/CS_URS_2023_01/781131112</t>
  </si>
  <si>
    <t>"stoup 57.1" (0,75+0,3)*0,15</t>
  </si>
  <si>
    <t>72</t>
  </si>
  <si>
    <t>781474115</t>
  </si>
  <si>
    <t>Montáž obkladů vnitřních stěn z dlaždic keramických lepených flexibilním lepidlem maloformátových hladkých přes 22 do 25 ks/m2</t>
  </si>
  <si>
    <t>-1453352573</t>
  </si>
  <si>
    <t>https://podminky.urs.cz/item/CS_URS_2023_01/781474115</t>
  </si>
  <si>
    <t>73</t>
  </si>
  <si>
    <t>59761039</t>
  </si>
  <si>
    <t>obklad keramický hladký přes 22 do 25ks/m2</t>
  </si>
  <si>
    <t>781686084</t>
  </si>
  <si>
    <t>5,13*1,1 'Přepočtené koeficientem množství</t>
  </si>
  <si>
    <t>74</t>
  </si>
  <si>
    <t>781477111</t>
  </si>
  <si>
    <t>Montáž obkladů vnitřních stěn z dlaždic keramických Příplatek k cenám za plochu do 10 m2 jednotlivě</t>
  </si>
  <si>
    <t>-923925697</t>
  </si>
  <si>
    <t>https://podminky.urs.cz/item/CS_URS_2023_01/781477111</t>
  </si>
  <si>
    <t>75</t>
  </si>
  <si>
    <t>781495115</t>
  </si>
  <si>
    <t>Obklad - dokončující práce ostatní práce spárování silikonem</t>
  </si>
  <si>
    <t>-51845241</t>
  </si>
  <si>
    <t>https://podminky.urs.cz/item/CS_URS_2023_01/781495115</t>
  </si>
  <si>
    <t>0,75+0,3</t>
  </si>
  <si>
    <t>76</t>
  </si>
  <si>
    <t>998781103</t>
  </si>
  <si>
    <t>Přesun hmot pro obklady keramické stanovený z hmotnosti přesunovaného materiálu vodorovná dopravní vzdálenost do 50 m v objektech výšky přes 12 do 24 m</t>
  </si>
  <si>
    <t>1669966938</t>
  </si>
  <si>
    <t>https://podminky.urs.cz/item/CS_URS_2023_01/998781103</t>
  </si>
  <si>
    <t>77</t>
  </si>
  <si>
    <t>998781181</t>
  </si>
  <si>
    <t>Přesun hmot pro obklady keramické stanovený z hmotnosti přesunovaného materiálu Příplatek k cenám za přesun prováděný bez použití mechanizace pro jakoukoliv výšku objektu</t>
  </si>
  <si>
    <t>-410431678</t>
  </si>
  <si>
    <t>https://podminky.urs.cz/item/CS_URS_2023_01/998781181</t>
  </si>
  <si>
    <t>784</t>
  </si>
  <si>
    <t>Dokončovací práce - malby a tapety</t>
  </si>
  <si>
    <t>78</t>
  </si>
  <si>
    <t>784111001</t>
  </si>
  <si>
    <t>Oprášení (ometení) podkladu v místnostech výšky do 3,80 m</t>
  </si>
  <si>
    <t>366570701</t>
  </si>
  <si>
    <t>https://podminky.urs.cz/item/CS_URS_2023_01/784111001</t>
  </si>
  <si>
    <t>79</t>
  </si>
  <si>
    <t>784121001</t>
  </si>
  <si>
    <t>Oškrabání malby v místnostech výšky do 3,80 m</t>
  </si>
  <si>
    <t>-1297584895</t>
  </si>
  <si>
    <t>https://podminky.urs.cz/item/CS_URS_2023_01/784121001</t>
  </si>
  <si>
    <t>"stoup 57.1" 6,0</t>
  </si>
  <si>
    <t>"stoup CH7" 4,0</t>
  </si>
  <si>
    <t>80</t>
  </si>
  <si>
    <t>784181121</t>
  </si>
  <si>
    <t>Penetrace podkladu jednonásobná hloubková akrylátová bezbarvá v místnostech výšky do 3,80 m</t>
  </si>
  <si>
    <t>-1785768912</t>
  </si>
  <si>
    <t>https://podminky.urs.cz/item/CS_URS_2023_01/784181121</t>
  </si>
  <si>
    <t>81</t>
  </si>
  <si>
    <t>784211101</t>
  </si>
  <si>
    <t>Malby z malířských směsí oděruvzdorných za mokra dvojnásobné, bílé za mokra oděruvzdorné výborně v místnostech výšky do 3,80 m</t>
  </si>
  <si>
    <t>-636988472</t>
  </si>
  <si>
    <t>https://podminky.urs.cz/item/CS_URS_2023_01/784211101</t>
  </si>
  <si>
    <t xml:space="preserve">Poznámka k položce:_x000D_
nátěr dle direktivy ČNB - ref.v.TOLLENS IDROTOP MAT </t>
  </si>
  <si>
    <t>3*6+12</t>
  </si>
  <si>
    <t>"stoup 57.2" 5*6,0+3,0</t>
  </si>
  <si>
    <t>"stoup 57.4" 3*3,0*6,0</t>
  </si>
  <si>
    <t>5*6,0</t>
  </si>
  <si>
    <t>"stoup 57.7 , 52.7" 45,0</t>
  </si>
  <si>
    <t>"stoup 52.6" 30,0</t>
  </si>
  <si>
    <t>"stoup 52.9" 6,0+20,0</t>
  </si>
  <si>
    <t>"stoup CH1" 22,0+84,0</t>
  </si>
  <si>
    <t>"stoup CH3" 10,0+13,2+32</t>
  </si>
  <si>
    <t>"stoup CH4" 22,0+112,0</t>
  </si>
  <si>
    <t>VRN</t>
  </si>
  <si>
    <t>Vedlejší rozpočtové náklady</t>
  </si>
  <si>
    <t>VRN1</t>
  </si>
  <si>
    <t>Průzkumné, geodetické a projektové práce</t>
  </si>
  <si>
    <t>82</t>
  </si>
  <si>
    <t>013254000</t>
  </si>
  <si>
    <t>Dokumentace skutečného provedení DSPS STAVBY</t>
  </si>
  <si>
    <t>1024</t>
  </si>
  <si>
    <t>-1827296088</t>
  </si>
  <si>
    <t>https://podminky.urs.cz/item/CS_URS_2023_01/013254000</t>
  </si>
  <si>
    <t>VRN3</t>
  </si>
  <si>
    <t>Zařízení staveniště</t>
  </si>
  <si>
    <t>83</t>
  </si>
  <si>
    <t>030001000</t>
  </si>
  <si>
    <t>-1676982072</t>
  </si>
  <si>
    <t>https://podminky.urs.cz/item/CS_URS_2023_01/030001000</t>
  </si>
  <si>
    <t>Poznámka k položce:_x000D_
Sociální, provozní a administrativní zařízení staveniště bude řešeno v minimálním rozsahu jako dočasné v rekonstruované části objektu – bude vyhrazeno objednatelem._x000D_
Pro každé dílčí plnění bude zřízen malý staveništní rozvaděč napojený na stávající rozvody NN v objektu. Nepředpokládá se potřeba strojů či zařízení s většími nároky na odběr elektrické energie. Pro odběr vody budou použity stávající rozvody v úklidových komorách nebo ve WC.</t>
  </si>
  <si>
    <t>VRN4</t>
  </si>
  <si>
    <t>Inženýrská činnost</t>
  </si>
  <si>
    <t>84</t>
  </si>
  <si>
    <t>045002000</t>
  </si>
  <si>
    <t>Kompletační a koordinační činnost</t>
  </si>
  <si>
    <t>-2136009335</t>
  </si>
  <si>
    <t>https://podminky.urs.cz/item/CS_URS_2023_01/045002000</t>
  </si>
  <si>
    <t>VRN7</t>
  </si>
  <si>
    <t>Provozní vlivy</t>
  </si>
  <si>
    <t>85</t>
  </si>
  <si>
    <t>070001000</t>
  </si>
  <si>
    <t>416842867</t>
  </si>
  <si>
    <t>https://podminky.urs.cz/item/CS_URS_2023_01/070001000</t>
  </si>
  <si>
    <t>Poznámka k položce:_x000D_
Náklady na ztížené provádění stavebních prací v důsledku nepřerušeného provozu na staveništi nebo v případech nepřerušeného provozu v objektech v nichž se stavební práce provádí._x000D_
Požadavky na způsob provádění stavebních prací jsou popsány v A – PRŮVODNÍ ZPRÁVA a B. SOUHRNNÁ TECHNICKÁ ZPRÁVA a dále budou součástí smlouvy a jejích příloh. Uchazeč je povinen do ceny zahrnout dodržování veškerých požadavků uvedených v tomto dokumentu.</t>
  </si>
  <si>
    <t>VRN9</t>
  </si>
  <si>
    <t>Ostatní náklady</t>
  </si>
  <si>
    <t>86</t>
  </si>
  <si>
    <t>0917040R</t>
  </si>
  <si>
    <t>Náklady na ochranu konstrukcí, instalací a zařízení před negativními dopady stavební činnosti.</t>
  </si>
  <si>
    <t>510762943</t>
  </si>
  <si>
    <t>Poznámka k položce:_x000D_
Nutno zajistit ochranu veškerých konstrukcí, instalací, a zařízení banky před negativními dopady stavební činnosti._x000D_
Konkrétní požadavky jsou posány v  A – PRŮVODNÍ ZPRÁVA a B. SOUHRNNÁ TECHNICKÁ ZPRÁVA a dále budou součástí smlouvy a jejích příloh. Uchazeč je povinen do ceny zahrnout dodržování veškerých požadavků uvedených v tomto dokumentu.</t>
  </si>
  <si>
    <t>87</t>
  </si>
  <si>
    <t>091704001</t>
  </si>
  <si>
    <t>Bezpečnostní a hygienické opatření na staveništi</t>
  </si>
  <si>
    <t>-1754381367</t>
  </si>
  <si>
    <t>https://podminky.urs.cz/item/CS_URS_2023_01/091704001</t>
  </si>
  <si>
    <t>Poznámka k položce:_x000D_
Zajištění osob proti pádu do prohlubně. Vybavení staveniště hasícímí přístroji, při vypnuté EZS</t>
  </si>
  <si>
    <t>88</t>
  </si>
  <si>
    <t>091704002</t>
  </si>
  <si>
    <t>Pracovní každodenní ochrana čidel EPS v prostoru staveniště</t>
  </si>
  <si>
    <t>1554170753</t>
  </si>
  <si>
    <t>https://podminky.urs.cz/item/CS_URS_2023_01/091704002</t>
  </si>
  <si>
    <t>Poznámka k položce:_x000D_
Pracovní každodenní ochrana čidel EPS v prostoru staveniště (kanceláře, ohraničené části chodeb) - denně zakrytí / odkrytí čidel EPS proti zaprášení, komunikace s ochranou budovy</t>
  </si>
  <si>
    <t>89</t>
  </si>
  <si>
    <t>091704003</t>
  </si>
  <si>
    <t xml:space="preserve">Užívání veřejných ploch a prostranství </t>
  </si>
  <si>
    <t>694821381</t>
  </si>
  <si>
    <t>https://podminky.urs.cz/item/CS_URS_2023_01/091704003</t>
  </si>
  <si>
    <t>Poznámka k položce:_x000D_
Jednodenní dočasný zábor parkovacích stání před objektem Plodinové burzy na Senovážném náměstí v ploše 5,0 x 5,0 m, nebo zabráním 4 parkovacích stání u chodníku přiléhajícího k objektu Plodinové burzy v Senovážné ulici (plocha cca 2,5x20 m)._x000D_
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</si>
  <si>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90</t>
  </si>
  <si>
    <t>091704004</t>
  </si>
  <si>
    <t xml:space="preserve">Předání a převzetí díla </t>
  </si>
  <si>
    <t>-3781342</t>
  </si>
  <si>
    <t>https://podminky.urs.cz/item/CS_URS_2023_01/091704004</t>
  </si>
  <si>
    <t>Poznámka k položce:_x000D_
Náklady zhotovitele, které vzniknou v souvislosti s povinnostmi zhotovitele při předání a převzetí díla._x000D_
Kompletace DSPS všech řemesel včetně tištěné a elektronické podoby veškeré dokumentace a předání díla investorovi</t>
  </si>
  <si>
    <t>D1.4.1 - Zdravotně technické instalace - DP03</t>
  </si>
  <si>
    <t>Ing. Tomáš Edlman, B.Hudová</t>
  </si>
  <si>
    <t xml:space="preserve">    722 - Zdravotechnika - vnitřní vodovod</t>
  </si>
  <si>
    <t>HZS - Hodinové zúčtovací sazby</t>
  </si>
  <si>
    <t>722</t>
  </si>
  <si>
    <t>Zdravotechnika - vnitřní vodovod</t>
  </si>
  <si>
    <t>722131R</t>
  </si>
  <si>
    <t>Opravy vodovodního potrubí z plastových trubek propojení dosavadního potrubí DN 50</t>
  </si>
  <si>
    <t>-790949283</t>
  </si>
  <si>
    <t>722171916</t>
  </si>
  <si>
    <t>Odříznutí trubky nebo tvarovky u rozvodů vody z plastů D přes 40 do 50 mm</t>
  </si>
  <si>
    <t>348691356</t>
  </si>
  <si>
    <t>https://podminky.urs.cz/item/CS_URS_2023_01/722171916</t>
  </si>
  <si>
    <t>722173236</t>
  </si>
  <si>
    <t>Potrubí z plastových trubek z pevného PVC-C spojované lepením PN 25 do 70°C D 50 x 5,6</t>
  </si>
  <si>
    <t>345728460</t>
  </si>
  <si>
    <t>https://podminky.urs.cz/item/CS_URS_2023_01/722173236</t>
  </si>
  <si>
    <t xml:space="preserve">Poznámka k položce:_x000D_
ref.v. FRIATHERM </t>
  </si>
  <si>
    <t>722173916</t>
  </si>
  <si>
    <t>Spoje rozvodů vody z plastů svary polyfuzí D přes 40 do 50 mm</t>
  </si>
  <si>
    <t>-968181182</t>
  </si>
  <si>
    <t>https://podminky.urs.cz/item/CS_URS_2023_01/722173916</t>
  </si>
  <si>
    <t>722290215</t>
  </si>
  <si>
    <t>Zkoušky, proplach a desinfekce vodovodního potrubí zkoušky těsnosti vodovodního potrubí hrdlového nebo přírubového do DN 100</t>
  </si>
  <si>
    <t>-686513461</t>
  </si>
  <si>
    <t>https://podminky.urs.cz/item/CS_URS_2023_01/722290215</t>
  </si>
  <si>
    <t>722290234</t>
  </si>
  <si>
    <t>Zkoušky, proplach a desinfekce vodovodního potrubí proplach a desinfekce vodovodního potrubí do DN 80</t>
  </si>
  <si>
    <t>-87660326</t>
  </si>
  <si>
    <t>https://podminky.urs.cz/item/CS_URS_2023_01/722290234</t>
  </si>
  <si>
    <t>998722103</t>
  </si>
  <si>
    <t>Přesun hmot pro vnitřní vodovod stanovený z hmotnosti přesunovaného materiálu vodorovná dopravní vzdálenost do 50 m v objektech výšky přes 12 do 24 m</t>
  </si>
  <si>
    <t>406338636</t>
  </si>
  <si>
    <t>https://podminky.urs.cz/item/CS_URS_2023_01/998722103</t>
  </si>
  <si>
    <t>998722181</t>
  </si>
  <si>
    <t>Přesun hmot pro vnitřní vodovod stanovený z hmotnosti přesunovaného materiálu Příplatek k ceně za přesun prováděný bez použití mechanizace pro jakoukoliv výšku objektu</t>
  </si>
  <si>
    <t>1966644568</t>
  </si>
  <si>
    <t>https://podminky.urs.cz/item/CS_URS_2023_01/998722181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</si>
  <si>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</si>
  <si>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</si>
  <si>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</si>
  <si>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</si>
  <si>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hod</t>
  </si>
  <si>
    <t>262144</t>
  </si>
  <si>
    <t>1378254787</t>
  </si>
  <si>
    <t>https://podminky.urs.cz/item/CS_URS_2023_01/HZS2491</t>
  </si>
  <si>
    <t>Dokumentace skutečného provedení stavby DSPS ZTI</t>
  </si>
  <si>
    <t>-1991387333</t>
  </si>
  <si>
    <t>044002000</t>
  </si>
  <si>
    <t>Revize</t>
  </si>
  <si>
    <t>680857030</t>
  </si>
  <si>
    <t>https://podminky.urs.cz/item/CS_URS_2023_01/044002000</t>
  </si>
  <si>
    <t>D1.4.2 - Chlazení - DP03</t>
  </si>
  <si>
    <t>Dominik Pompl, B.Hudová</t>
  </si>
  <si>
    <t>D3 - Regulační a vyvažovací ventily</t>
  </si>
  <si>
    <t>D4 - Servopohony</t>
  </si>
  <si>
    <t>D5 - Kulové kohouty a uzavírací klapky</t>
  </si>
  <si>
    <t>D7 - Vypouštění a odvzdušnění</t>
  </si>
  <si>
    <t>D9 - Potrubí</t>
  </si>
  <si>
    <t>D10 - Izolace</t>
  </si>
  <si>
    <t>D11 - Demontáže</t>
  </si>
  <si>
    <t>D12 - Nátěry</t>
  </si>
  <si>
    <t>D14 - Ostatní náklady</t>
  </si>
  <si>
    <t>D3</t>
  </si>
  <si>
    <t>Regulační a vyvažovací ventily</t>
  </si>
  <si>
    <t>Pol11</t>
  </si>
  <si>
    <t>Tlakově nezávislý regulační a vyvažovací ventil (umístěn na straně chlazení) DN 15, PN 16</t>
  </si>
  <si>
    <t>ks</t>
  </si>
  <si>
    <t>Poznámka k položce:_x000D_
referenční výrobek: IMI - TA-Compact-P</t>
  </si>
  <si>
    <t>4.2</t>
  </si>
  <si>
    <t>Tlakově nezávislý regulační a vyvažovací ventil (umístěn na straně chlazení) DN 20, PN 16</t>
  </si>
  <si>
    <t>Poznámka k položce:_x000D_
IMI - TA-Compact-P</t>
  </si>
  <si>
    <t>Pol12</t>
  </si>
  <si>
    <t>Tlakově nezávislý regulační a vyvažovací ventil (umístěn na straně chlazení) - bez pohonu pro VZT jednotku DN 32, PN 16</t>
  </si>
  <si>
    <t>Pol13</t>
  </si>
  <si>
    <t>Vyvažovací ventil s vypouštěním DN25, PN25</t>
  </si>
  <si>
    <t>Poznámka k položce:_x000D_
IMI - STAD</t>
  </si>
  <si>
    <t>4.6</t>
  </si>
  <si>
    <t>Vyvažovací ventil s vypouštěním DN32, PN25</t>
  </si>
  <si>
    <t>4.4</t>
  </si>
  <si>
    <t>Vyvažovací ventil s vypouštěním DN40, PN25</t>
  </si>
  <si>
    <t>Pol14</t>
  </si>
  <si>
    <t>Regulátor tlakové diference včetně kapiláry DN25, PN16, rozsah 10-60 kPa</t>
  </si>
  <si>
    <t>Poznámka k položce:_x000D_
IMI - STAP</t>
  </si>
  <si>
    <t>Pol15</t>
  </si>
  <si>
    <t>Regulátor tlakové diference včetně kapiláry DN32, PN16, rozsah 10-40 kPa</t>
  </si>
  <si>
    <t>4.5</t>
  </si>
  <si>
    <t>Regulátor tlakové diference včetně kapiláry DN40, PN16, rozsah 10-40 kPa</t>
  </si>
  <si>
    <t>D4</t>
  </si>
  <si>
    <t>Servopohony</t>
  </si>
  <si>
    <t>Pol16</t>
  </si>
  <si>
    <t>Elektromotorický pohon pro regulační a vyvažovací ventily Pohon 24 VAC (0-10 V), 50 Hz</t>
  </si>
  <si>
    <t>Poznámka k položce:_x000D_
Připojovací závit : M30 x1,5 Zdvih : 4,7mm Pracovní rozsah: X (uzavřeno - zcela otevřeno) = 11,1 - 15,8 Síla: min 125N ( max 500N ) referenční výrobek: IMI - EMO TM</t>
  </si>
  <si>
    <t>D5</t>
  </si>
  <si>
    <t>Kulové kohouty a uzavírací klapky</t>
  </si>
  <si>
    <t>Pol17</t>
  </si>
  <si>
    <t>Závitový kulový kohout PN 6, DN 20</t>
  </si>
  <si>
    <t>Poznámka k položce:_x000D_
referenční výrobek: Giacomini R910</t>
  </si>
  <si>
    <t>Pol18</t>
  </si>
  <si>
    <t>Závitový kulový kohout PN 6, DN 32</t>
  </si>
  <si>
    <t>Pol19</t>
  </si>
  <si>
    <t>Závitový kulový kohout PN 6, DN 40</t>
  </si>
  <si>
    <t>Pol20</t>
  </si>
  <si>
    <t>Závitový kulový kohout PN 6, DN 50</t>
  </si>
  <si>
    <t>6.5</t>
  </si>
  <si>
    <t>Uzavírací klapka PN6 vč. přírubového spoje, protipřírub a těsnění, DN 65 PN6, DN 65</t>
  </si>
  <si>
    <t>Poznámka k položce:_x000D_
Hydronix Systems HS 497</t>
  </si>
  <si>
    <t>D7</t>
  </si>
  <si>
    <t>Vypouštění a odvzdušnění</t>
  </si>
  <si>
    <t>Pol21</t>
  </si>
  <si>
    <t>Kulový vypouštěcí kohout s hadicovou vývodkou a zátkou PN 6, DN 15</t>
  </si>
  <si>
    <t>Poznámka k položce:_x000D_
referenční výrobek: Giacomini R608</t>
  </si>
  <si>
    <t>D9</t>
  </si>
  <si>
    <t>Potrubí</t>
  </si>
  <si>
    <t>Pol22</t>
  </si>
  <si>
    <t>Vícevrstvé plastové potrubí PE-HD/AL/PE-X; včetně kotevního a montážního materiálu DN 15(20 x 2,0)</t>
  </si>
  <si>
    <t>bm</t>
  </si>
  <si>
    <t>Poznámka k položce:_x000D_
lisovaný systém, balení 5m tyč; referenční výrobek: IVAR ALPEX-DUO XS</t>
  </si>
  <si>
    <t>Pol23</t>
  </si>
  <si>
    <t>Vícevrstvé plastové potrubí PE-HD/AL/PE-X; včetně kotevního a montážního materiálu DN 20(26 x 3,0)</t>
  </si>
  <si>
    <t>Pol24</t>
  </si>
  <si>
    <t>Vícevrstvé plastové potrubí PE-HD/AL/PE-X; včetně kotevního a montážního materiálu DN 32(40 x 3,5)</t>
  </si>
  <si>
    <t>Pol25</t>
  </si>
  <si>
    <t>Vícevrstvé plastové potrubí PE-HD/AL/PE-X; včetně kotevního a montážního materiálu DN 40(50 x 4,0)</t>
  </si>
  <si>
    <t>Pol26</t>
  </si>
  <si>
    <t>Vícevrstvé plastové potrubí PE-HD/AL/PE-X; včetně kotevního a montážního materiálu DN 50(63 x 4,5)</t>
  </si>
  <si>
    <t>Pol27</t>
  </si>
  <si>
    <t>Vícevrstvé plastové potrubí PE-HD/AL/PE-X; včetně kotevního a montážního materiálu DN 65(75 x 5,0)</t>
  </si>
  <si>
    <t>Pol28</t>
  </si>
  <si>
    <t>Ocel bezešvá DN 65(76x3,2); včetně kotevního a montážního materiálu Ocel bezešvá - DN 65</t>
  </si>
  <si>
    <t>Poznámka k položce:_x000D_
ČSN</t>
  </si>
  <si>
    <t>Pol29</t>
  </si>
  <si>
    <t>Ocel bezešvá DN 80(89 x 3,6); včetně kotevního a montážního materiálu Ocel bezešvá - DN 80</t>
  </si>
  <si>
    <t>Pol30</t>
  </si>
  <si>
    <t>Ocel bezešvá DN 100(108 x 4,0); včetně kotevního a montážního materiálu Ocel bezešvá - DN 100</t>
  </si>
  <si>
    <t>Pol31</t>
  </si>
  <si>
    <t>Ocel závitová DN 40(48,3 x 3,25); včetně kotevního a montážního materiálu Ocel závitová - DN 40</t>
  </si>
  <si>
    <t>Pol32</t>
  </si>
  <si>
    <t>Ocel závitová DN 50(60,2 x 3,65); včetně kotevního a montážního materiálu Ocel závitová - DN 50</t>
  </si>
  <si>
    <t>Pol33</t>
  </si>
  <si>
    <t>PPR trubka 90x10,1; včetně kotevního a montážního materiálu PPR trubka 90x10,1</t>
  </si>
  <si>
    <t>Poznámka k položce:_x000D_
WAVIN - PPR trubka FIBER BASALT PLUS S 4 / SDR 9 PN 22</t>
  </si>
  <si>
    <t>Pol34</t>
  </si>
  <si>
    <t>PPR trubka 110x12,3; včetně kotevního a montážního materiálu PPR trubka 110x12,3</t>
  </si>
  <si>
    <t>Pol35</t>
  </si>
  <si>
    <t>PPR trubka 125x14; včetně kotevního a montážního materiálu PPR trubka 125x14</t>
  </si>
  <si>
    <t>Poznámka k položce:_x000D_
WAVIN - PPR trubka Ekoplastik FIBER BASALT PLUS S 4 / SDR 9 PN 22</t>
  </si>
  <si>
    <t>D10</t>
  </si>
  <si>
    <t>Izolace</t>
  </si>
  <si>
    <t>Pol36</t>
  </si>
  <si>
    <t>Izolace l = 0,033 W/mK při 0 °C, μ ≥10000; pro plastové potrubí pro potrubí DN 15(20 x 2,0); tloušťka izolace 25 mm</t>
  </si>
  <si>
    <t>Poznámka k položce:_x000D_
referenční výrobek: ARMACELL Armaxflex AF</t>
  </si>
  <si>
    <t>Pol37</t>
  </si>
  <si>
    <t>Izolace l = 0,033 W/mK při 0 °C, μ ≥10000; pro plastové potrubí pro potrubí DN 20(26 x 3,0); tloušťka izolace 25 mm</t>
  </si>
  <si>
    <t>Pol38</t>
  </si>
  <si>
    <t>Izolace l = 0,033 W/mK při 0 °C, μ ≥10000; pro plastové potrubí pro potrubí DN 32(40 x 3,5); tloušťka izolace 25 mm</t>
  </si>
  <si>
    <t>Pol39</t>
  </si>
  <si>
    <t>Izolace l = 0,033 W/mK při 0 °C, μ ≥10000; pro plastové potrubí pro potrubí DN 40(50 x 4,0); tloušťka izolace 25 mm</t>
  </si>
  <si>
    <t>Pol40</t>
  </si>
  <si>
    <t>Izolace l = 0,033 W/mK při 0 °C, μ ≥10000; pro plastové potrubí pro potrubí DN 50(63 x 4,5); tloušťka izolace 25 mm</t>
  </si>
  <si>
    <t>Pol41</t>
  </si>
  <si>
    <t>Izolace l = 0,033 W/mK při 0 °C, μ ≥10000; pro plastové potrubí pro potrubí DN 65(75 x 5,0); tloušťka izolace 32 mm</t>
  </si>
  <si>
    <t>Pol42</t>
  </si>
  <si>
    <t>Izolace l = 0,033 W/mK při 0 °C, μ ≥10000; pro ocelové potrubí pro potrubí DN 40(48,3 x 3,25); tloušťka izolace 25 mm</t>
  </si>
  <si>
    <t>Poznámka k položce:_x000D_
referenční výrobek:ARMACELL Armaxflex AF</t>
  </si>
  <si>
    <t>Pol43</t>
  </si>
  <si>
    <t>Izolace l = 0,033 W/mK při 0 °C, μ ≥10000; pro ocelové potrubí pro potrubí DN 50(60,2 x 3,65); tloušťka izolace 25 mm</t>
  </si>
  <si>
    <t>Pol44</t>
  </si>
  <si>
    <t>Izolace l = 0,033 W/mK při 0 °C, μ ≥10000; pro ocelové potrubí pro potrubí DN 65(76 x 3,2); tloušťka izolace 32 mm</t>
  </si>
  <si>
    <t>Pol45</t>
  </si>
  <si>
    <t>Izolace l = 0,033 W/mK při 0 °C, μ ≥10000; pro ocelové potrubí pro potrubí DN 80(89 x 3,6); tloušťka izolace 32 mm</t>
  </si>
  <si>
    <t>Pol46</t>
  </si>
  <si>
    <t>Izolace l = 0,033 W/mK při 0 °C, μ ≥10000; pro ocelové potrubí pro potrubí DN 100(108 x 4,0); tloušťka izolace 32 mm</t>
  </si>
  <si>
    <t>Pol47</t>
  </si>
  <si>
    <t>Izolace l = 0,033 W/mK při 0 °C, μ ≥10000; pro PPR potrubí pro potrubí PPR(90 x 10,1); tloušťka izolace 32 mm</t>
  </si>
  <si>
    <t>Pol48</t>
  </si>
  <si>
    <t>Izolace l = 0,033 W/mK při 0 °C, μ ≥10000; pro PPR potrubí pro potrubí PPR(110 x 12,3); tloušťka izolace 32 mm</t>
  </si>
  <si>
    <t>Pol49</t>
  </si>
  <si>
    <t>Izolace l = 0,033 W/mK při 0 °C, μ ≥10000; pro PPR potrubí pro potrubí PPR(125 x 14); tloušťka izolace 32 mm</t>
  </si>
  <si>
    <t>D11</t>
  </si>
  <si>
    <t>Demontáže</t>
  </si>
  <si>
    <t>Pol50</t>
  </si>
  <si>
    <t>Napojení vyvažovacího ventilu a regulátoru tlakové diference, demontáž potrubí</t>
  </si>
  <si>
    <t>Poznámka k položce:_x000D_
na stoupacím potrubí CH1, CH2, CH3 a CH4 (podlaží 3P + 4P)</t>
  </si>
  <si>
    <t>Pol51</t>
  </si>
  <si>
    <t>Demontáž automatického vyvažovacího ventilu u VZT jednotky č. 45.3 + 45.4 a napojení na stávající potrubí</t>
  </si>
  <si>
    <t>92</t>
  </si>
  <si>
    <t>D12</t>
  </si>
  <si>
    <t>Nátěry</t>
  </si>
  <si>
    <t>Pol52</t>
  </si>
  <si>
    <t>Základní nátěr potrubí do DN 50 mm včetně</t>
  </si>
  <si>
    <t>94</t>
  </si>
  <si>
    <t>Poznámka k položce:_x000D_
Veškeré pomocné ocelové konstrukce, závěsy a uložení potrubí budou opatřeny nátěrem základním a dvojnásobným nátěrem prostým. Věškeré ocelové potrubí bude izolované a bude pod izolací opatřeno dvojnásobným základním nátěrem.</t>
  </si>
  <si>
    <t>Pol53</t>
  </si>
  <si>
    <t>Základní nátěr potrubí do DN 100 mm včetně</t>
  </si>
  <si>
    <t>96</t>
  </si>
  <si>
    <t>D14</t>
  </si>
  <si>
    <t>Pol55</t>
  </si>
  <si>
    <t>Zpracování výrobně dodavatelské dokumentace</t>
  </si>
  <si>
    <t>100</t>
  </si>
  <si>
    <t>Pol56</t>
  </si>
  <si>
    <t>Vypracování projektu skutečného provedení DSPS CHLAZENÍ</t>
  </si>
  <si>
    <t>102</t>
  </si>
  <si>
    <t>Pol57</t>
  </si>
  <si>
    <t>Doprava materiálu, přesun hmot</t>
  </si>
  <si>
    <t>104</t>
  </si>
  <si>
    <t>Pol58</t>
  </si>
  <si>
    <t>Provedení komplexních zkoušek (včetně tlakové a topné/chladicí zkoušky)</t>
  </si>
  <si>
    <t>106</t>
  </si>
  <si>
    <t>Pol59</t>
  </si>
  <si>
    <t>Jemné zaregulování systému</t>
  </si>
  <si>
    <t>108</t>
  </si>
  <si>
    <t>Pol60</t>
  </si>
  <si>
    <t>Vyvážení dle vyhl. 193/2007 sb.včetně protokolu</t>
  </si>
  <si>
    <t>110</t>
  </si>
  <si>
    <t>Pol61</t>
  </si>
  <si>
    <t>Dvojnásobný proplach systému a náplň upravenou vodou</t>
  </si>
  <si>
    <t>Pol62</t>
  </si>
  <si>
    <t>Štítky a popisy potrubí a zařízení</t>
  </si>
  <si>
    <t>114</t>
  </si>
  <si>
    <t>Pol63</t>
  </si>
  <si>
    <t>Pomocné ocelové konstrukce</t>
  </si>
  <si>
    <t>116</t>
  </si>
  <si>
    <t>Poznámka k položce:_x000D_
pomocné lávky a plošiny v prostoru a šachtách</t>
  </si>
  <si>
    <t>Pol64</t>
  </si>
  <si>
    <t>Zavěšení potrubí, kotvící systém např. Hilti, množství dle DN</t>
  </si>
  <si>
    <t>118</t>
  </si>
  <si>
    <t>Pol65</t>
  </si>
  <si>
    <t>Zaškolení obsluhy</t>
  </si>
  <si>
    <t>120</t>
  </si>
  <si>
    <t>Poznámka k položce:_x000D_
seznámení s údržbou</t>
  </si>
  <si>
    <t>Pol66</t>
  </si>
  <si>
    <t>Kotevní materiál</t>
  </si>
  <si>
    <t>122</t>
  </si>
  <si>
    <t>Pol67</t>
  </si>
  <si>
    <t>Montážní materiál</t>
  </si>
  <si>
    <t>124</t>
  </si>
  <si>
    <t>512</t>
  </si>
  <si>
    <t>-2132951725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</si>
</sst>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97013219" TargetMode="External"/><Relationship Id="rId21" Type="http://schemas.openxmlformats.org/officeDocument/2006/relationships/hyperlink" Target="https://podminky.urs.cz/item/CS_URS_2023_01/977151114" TargetMode="External"/><Relationship Id="rId42" Type="http://schemas.openxmlformats.org/officeDocument/2006/relationships/hyperlink" Target="https://podminky.urs.cz/item/CS_URS_2023_01/763131771" TargetMode="External"/><Relationship Id="rId47" Type="http://schemas.openxmlformats.org/officeDocument/2006/relationships/hyperlink" Target="https://podminky.urs.cz/item/CS_URS_2023_01/998763381" TargetMode="External"/><Relationship Id="rId63" Type="http://schemas.openxmlformats.org/officeDocument/2006/relationships/hyperlink" Target="https://podminky.urs.cz/item/CS_URS_2023_01/784181121" TargetMode="External"/><Relationship Id="rId68" Type="http://schemas.openxmlformats.org/officeDocument/2006/relationships/hyperlink" Target="https://podminky.urs.cz/item/CS_URS_2023_01/070001000" TargetMode="External"/><Relationship Id="rId2" Type="http://schemas.openxmlformats.org/officeDocument/2006/relationships/hyperlink" Target="https://podminky.urs.cz/item/CS_URS_2023_01/340236211" TargetMode="External"/><Relationship Id="rId16" Type="http://schemas.openxmlformats.org/officeDocument/2006/relationships/hyperlink" Target="https://podminky.urs.cz/item/CS_URS_2023_01/952901111" TargetMode="External"/><Relationship Id="rId29" Type="http://schemas.openxmlformats.org/officeDocument/2006/relationships/hyperlink" Target="https://podminky.urs.cz/item/CS_URS_2023_01/997013631" TargetMode="External"/><Relationship Id="rId11" Type="http://schemas.openxmlformats.org/officeDocument/2006/relationships/hyperlink" Target="https://podminky.urs.cz/item/CS_URS_2023_01/612345213" TargetMode="External"/><Relationship Id="rId24" Type="http://schemas.openxmlformats.org/officeDocument/2006/relationships/hyperlink" Target="https://podminky.urs.cz/item/CS_URS_2023_01/977151125" TargetMode="External"/><Relationship Id="rId32" Type="http://schemas.openxmlformats.org/officeDocument/2006/relationships/hyperlink" Target="https://podminky.urs.cz/item/CS_URS_2023_01/725119122" TargetMode="External"/><Relationship Id="rId37" Type="http://schemas.openxmlformats.org/officeDocument/2006/relationships/hyperlink" Target="https://podminky.urs.cz/item/CS_URS_2023_01/763122521" TargetMode="External"/><Relationship Id="rId40" Type="http://schemas.openxmlformats.org/officeDocument/2006/relationships/hyperlink" Target="https://podminky.urs.cz/item/CS_URS_2023_01/763131751" TargetMode="External"/><Relationship Id="rId45" Type="http://schemas.openxmlformats.org/officeDocument/2006/relationships/hyperlink" Target="https://podminky.urs.cz/item/CS_URS_2023_01/763135812" TargetMode="External"/><Relationship Id="rId53" Type="http://schemas.openxmlformats.org/officeDocument/2006/relationships/hyperlink" Target="https://podminky.urs.cz/item/CS_URS_2023_01/781111011" TargetMode="External"/><Relationship Id="rId58" Type="http://schemas.openxmlformats.org/officeDocument/2006/relationships/hyperlink" Target="https://podminky.urs.cz/item/CS_URS_2023_01/781495115" TargetMode="External"/><Relationship Id="rId66" Type="http://schemas.openxmlformats.org/officeDocument/2006/relationships/hyperlink" Target="https://podminky.urs.cz/item/CS_URS_2023_01/030001000" TargetMode="External"/><Relationship Id="rId5" Type="http://schemas.openxmlformats.org/officeDocument/2006/relationships/hyperlink" Target="https://podminky.urs.cz/item/CS_URS_2023_01/340271045" TargetMode="External"/><Relationship Id="rId61" Type="http://schemas.openxmlformats.org/officeDocument/2006/relationships/hyperlink" Target="https://podminky.urs.cz/item/CS_URS_2023_01/784111001" TargetMode="External"/><Relationship Id="rId19" Type="http://schemas.openxmlformats.org/officeDocument/2006/relationships/hyperlink" Target="https://podminky.urs.cz/item/CS_URS_2023_01/971033521" TargetMode="External"/><Relationship Id="rId14" Type="http://schemas.openxmlformats.org/officeDocument/2006/relationships/hyperlink" Target="https://podminky.urs.cz/item/CS_URS_2023_01/619996145" TargetMode="External"/><Relationship Id="rId22" Type="http://schemas.openxmlformats.org/officeDocument/2006/relationships/hyperlink" Target="https://podminky.urs.cz/item/CS_URS_2023_01/977151122" TargetMode="External"/><Relationship Id="rId27" Type="http://schemas.openxmlformats.org/officeDocument/2006/relationships/hyperlink" Target="https://podminky.urs.cz/item/CS_URS_2023_01/997013509" TargetMode="External"/><Relationship Id="rId30" Type="http://schemas.openxmlformats.org/officeDocument/2006/relationships/hyperlink" Target="https://podminky.urs.cz/item/CS_URS_2023_01/998018003" TargetMode="External"/><Relationship Id="rId35" Type="http://schemas.openxmlformats.org/officeDocument/2006/relationships/hyperlink" Target="https://podminky.urs.cz/item/CS_URS_2023_01/763111313" TargetMode="External"/><Relationship Id="rId43" Type="http://schemas.openxmlformats.org/officeDocument/2006/relationships/hyperlink" Target="https://podminky.urs.cz/item/CS_URS_2023_01/763131821" TargetMode="External"/><Relationship Id="rId48" Type="http://schemas.openxmlformats.org/officeDocument/2006/relationships/hyperlink" Target="https://podminky.urs.cz/item/CS_URS_2023_01/766664957" TargetMode="External"/><Relationship Id="rId56" Type="http://schemas.openxmlformats.org/officeDocument/2006/relationships/hyperlink" Target="https://podminky.urs.cz/item/CS_URS_2023_01/781474115" TargetMode="External"/><Relationship Id="rId64" Type="http://schemas.openxmlformats.org/officeDocument/2006/relationships/hyperlink" Target="https://podminky.urs.cz/item/CS_URS_2023_01/784211101" TargetMode="External"/><Relationship Id="rId69" Type="http://schemas.openxmlformats.org/officeDocument/2006/relationships/hyperlink" Target="https://podminky.urs.cz/item/CS_URS_2023_01/091704001" TargetMode="External"/><Relationship Id="rId8" Type="http://schemas.openxmlformats.org/officeDocument/2006/relationships/hyperlink" Target="https://podminky.urs.cz/item/CS_URS_2023_01/612142001" TargetMode="External"/><Relationship Id="rId51" Type="http://schemas.openxmlformats.org/officeDocument/2006/relationships/hyperlink" Target="https://podminky.urs.cz/item/CS_URS_2023_01/998766103" TargetMode="External"/><Relationship Id="rId72" Type="http://schemas.openxmlformats.org/officeDocument/2006/relationships/hyperlink" Target="https://podminky.urs.cz/item/CS_URS_2023_01/091704004" TargetMode="External"/><Relationship Id="rId3" Type="http://schemas.openxmlformats.org/officeDocument/2006/relationships/hyperlink" Target="https://podminky.urs.cz/item/CS_URS_2023_01/340236212" TargetMode="External"/><Relationship Id="rId12" Type="http://schemas.openxmlformats.org/officeDocument/2006/relationships/hyperlink" Target="https://podminky.urs.cz/item/CS_URS_2023_01/619991011" TargetMode="External"/><Relationship Id="rId17" Type="http://schemas.openxmlformats.org/officeDocument/2006/relationships/hyperlink" Target="https://podminky.urs.cz/item/CS_URS_2023_01/971033331" TargetMode="External"/><Relationship Id="rId25" Type="http://schemas.openxmlformats.org/officeDocument/2006/relationships/hyperlink" Target="https://podminky.urs.cz/item/CS_URS_2023_01/997013217" TargetMode="External"/><Relationship Id="rId33" Type="http://schemas.openxmlformats.org/officeDocument/2006/relationships/hyperlink" Target="https://podminky.urs.cz/item/CS_URS_2023_01/998725103" TargetMode="External"/><Relationship Id="rId38" Type="http://schemas.openxmlformats.org/officeDocument/2006/relationships/hyperlink" Target="https://podminky.urs.cz/item/CS_URS_2023_01/763131411" TargetMode="External"/><Relationship Id="rId46" Type="http://schemas.openxmlformats.org/officeDocument/2006/relationships/hyperlink" Target="https://podminky.urs.cz/item/CS_URS_2023_01/998763303" TargetMode="External"/><Relationship Id="rId59" Type="http://schemas.openxmlformats.org/officeDocument/2006/relationships/hyperlink" Target="https://podminky.urs.cz/item/CS_URS_2023_01/998781103" TargetMode="External"/><Relationship Id="rId67" Type="http://schemas.openxmlformats.org/officeDocument/2006/relationships/hyperlink" Target="https://podminky.urs.cz/item/CS_URS_2023_01/045002000" TargetMode="External"/><Relationship Id="rId20" Type="http://schemas.openxmlformats.org/officeDocument/2006/relationships/hyperlink" Target="https://podminky.urs.cz/item/CS_URS_2023_01/971033641" TargetMode="External"/><Relationship Id="rId41" Type="http://schemas.openxmlformats.org/officeDocument/2006/relationships/hyperlink" Target="https://podminky.urs.cz/item/CS_URS_2023_01/763131765" TargetMode="External"/><Relationship Id="rId54" Type="http://schemas.openxmlformats.org/officeDocument/2006/relationships/hyperlink" Target="https://podminky.urs.cz/item/CS_URS_2023_01/781121011" TargetMode="External"/><Relationship Id="rId62" Type="http://schemas.openxmlformats.org/officeDocument/2006/relationships/hyperlink" Target="https://podminky.urs.cz/item/CS_URS_2023_01/784121001" TargetMode="External"/><Relationship Id="rId70" Type="http://schemas.openxmlformats.org/officeDocument/2006/relationships/hyperlink" Target="https://podminky.urs.cz/item/CS_URS_2023_01/091704002" TargetMode="External"/><Relationship Id="rId1" Type="http://schemas.openxmlformats.org/officeDocument/2006/relationships/hyperlink" Target="https://podminky.urs.cz/item/CS_URS_2023_01/317941121" TargetMode="External"/><Relationship Id="rId6" Type="http://schemas.openxmlformats.org/officeDocument/2006/relationships/hyperlink" Target="https://podminky.urs.cz/item/CS_URS_2023_01/612131101" TargetMode="External"/><Relationship Id="rId15" Type="http://schemas.openxmlformats.org/officeDocument/2006/relationships/hyperlink" Target="https://podminky.urs.cz/item/CS_URS_2023_01/949101111" TargetMode="External"/><Relationship Id="rId23" Type="http://schemas.openxmlformats.org/officeDocument/2006/relationships/hyperlink" Target="https://podminky.urs.cz/item/CS_URS_2023_01/977151124" TargetMode="External"/><Relationship Id="rId28" Type="http://schemas.openxmlformats.org/officeDocument/2006/relationships/hyperlink" Target="https://podminky.urs.cz/item/CS_URS_2023_01/997013511" TargetMode="External"/><Relationship Id="rId36" Type="http://schemas.openxmlformats.org/officeDocument/2006/relationships/hyperlink" Target="https://podminky.urs.cz/item/CS_URS_2023_01/763121822" TargetMode="External"/><Relationship Id="rId49" Type="http://schemas.openxmlformats.org/officeDocument/2006/relationships/hyperlink" Target="https://podminky.urs.cz/item/CS_URS_2023_01/766821142" TargetMode="External"/><Relationship Id="rId57" Type="http://schemas.openxmlformats.org/officeDocument/2006/relationships/hyperlink" Target="https://podminky.urs.cz/item/CS_URS_2023_01/781477111" TargetMode="External"/><Relationship Id="rId10" Type="http://schemas.openxmlformats.org/officeDocument/2006/relationships/hyperlink" Target="https://podminky.urs.cz/item/CS_URS_2023_01/612345211" TargetMode="External"/><Relationship Id="rId31" Type="http://schemas.openxmlformats.org/officeDocument/2006/relationships/hyperlink" Target="https://podminky.urs.cz/item/CS_URS_2023_01/725110814" TargetMode="External"/><Relationship Id="rId44" Type="http://schemas.openxmlformats.org/officeDocument/2006/relationships/hyperlink" Target="https://podminky.urs.cz/item/CS_URS_2023_01/763135102" TargetMode="External"/><Relationship Id="rId52" Type="http://schemas.openxmlformats.org/officeDocument/2006/relationships/hyperlink" Target="https://podminky.urs.cz/item/CS_URS_2023_01/998766181" TargetMode="External"/><Relationship Id="rId60" Type="http://schemas.openxmlformats.org/officeDocument/2006/relationships/hyperlink" Target="https://podminky.urs.cz/item/CS_URS_2023_01/998781181" TargetMode="External"/><Relationship Id="rId65" Type="http://schemas.openxmlformats.org/officeDocument/2006/relationships/hyperlink" Target="https://podminky.urs.cz/item/CS_URS_2023_01/013254000" TargetMode="External"/><Relationship Id="rId73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340238211" TargetMode="External"/><Relationship Id="rId9" Type="http://schemas.openxmlformats.org/officeDocument/2006/relationships/hyperlink" Target="https://podminky.urs.cz/item/CS_URS_2023_01/612341121" TargetMode="External"/><Relationship Id="rId13" Type="http://schemas.openxmlformats.org/officeDocument/2006/relationships/hyperlink" Target="https://podminky.urs.cz/item/CS_URS_2023_01/619996117" TargetMode="External"/><Relationship Id="rId18" Type="http://schemas.openxmlformats.org/officeDocument/2006/relationships/hyperlink" Target="https://podminky.urs.cz/item/CS_URS_2023_01/971033341" TargetMode="External"/><Relationship Id="rId39" Type="http://schemas.openxmlformats.org/officeDocument/2006/relationships/hyperlink" Target="https://podminky.urs.cz/item/CS_URS_2023_01/763131714" TargetMode="External"/><Relationship Id="rId34" Type="http://schemas.openxmlformats.org/officeDocument/2006/relationships/hyperlink" Target="https://podminky.urs.cz/item/CS_URS_2023_01/998725181" TargetMode="External"/><Relationship Id="rId50" Type="http://schemas.openxmlformats.org/officeDocument/2006/relationships/hyperlink" Target="https://podminky.urs.cz/item/CS_URS_2023_01/766825821" TargetMode="External"/><Relationship Id="rId55" Type="http://schemas.openxmlformats.org/officeDocument/2006/relationships/hyperlink" Target="https://podminky.urs.cz/item/CS_URS_2023_01/781131112" TargetMode="External"/><Relationship Id="rId7" Type="http://schemas.openxmlformats.org/officeDocument/2006/relationships/hyperlink" Target="https://podminky.urs.cz/item/CS_URS_2023_01/612131121" TargetMode="External"/><Relationship Id="rId71" Type="http://schemas.openxmlformats.org/officeDocument/2006/relationships/hyperlink" Target="https://podminky.urs.cz/item/CS_URS_2023_01/09170400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HZS2491" TargetMode="External"/><Relationship Id="rId3" Type="http://schemas.openxmlformats.org/officeDocument/2006/relationships/hyperlink" Target="https://podminky.urs.cz/item/CS_URS_2023_01/722173916" TargetMode="External"/><Relationship Id="rId7" Type="http://schemas.openxmlformats.org/officeDocument/2006/relationships/hyperlink" Target="https://podminky.urs.cz/item/CS_URS_2023_01/998722181" TargetMode="External"/><Relationship Id="rId2" Type="http://schemas.openxmlformats.org/officeDocument/2006/relationships/hyperlink" Target="https://podminky.urs.cz/item/CS_URS_2023_01/722173236" TargetMode="External"/><Relationship Id="rId1" Type="http://schemas.openxmlformats.org/officeDocument/2006/relationships/hyperlink" Target="https://podminky.urs.cz/item/CS_URS_2023_01/722171916" TargetMode="External"/><Relationship Id="rId6" Type="http://schemas.openxmlformats.org/officeDocument/2006/relationships/hyperlink" Target="https://podminky.urs.cz/item/CS_URS_2023_01/998722103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722290234" TargetMode="External"/><Relationship Id="rId10" Type="http://schemas.openxmlformats.org/officeDocument/2006/relationships/hyperlink" Target="https://podminky.urs.cz/item/CS_URS_2023_01/044002000" TargetMode="External"/><Relationship Id="rId4" Type="http://schemas.openxmlformats.org/officeDocument/2006/relationships/hyperlink" Target="https://podminky.urs.cz/item/CS_URS_2023_01/722290215" TargetMode="External"/><Relationship Id="rId9" Type="http://schemas.openxmlformats.org/officeDocument/2006/relationships/hyperlink" Target="https://podminky.urs.cz/item/CS_URS_2023_01/01325400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3_01/HZS24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M59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pans="1:74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69" t="s">
        <v>13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2"/>
      <c r="AQ5" s="22"/>
      <c r="AR5" s="20"/>
      <c r="BE5" s="266" t="s">
        <v>14</v>
      </c>
      <c r="BS5" s="17" t="s">
        <v>6</v>
      </c>
    </row>
    <row r="6" spans="1:74" s="1" customFormat="1" ht="36.950000000000003" customHeight="1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271" t="s">
        <v>16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2"/>
      <c r="AQ6" s="22"/>
      <c r="AR6" s="20"/>
      <c r="BE6" s="267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20</v>
      </c>
      <c r="AO7" s="22"/>
      <c r="AP7" s="22"/>
      <c r="AQ7" s="22"/>
      <c r="AR7" s="20"/>
      <c r="BE7" s="26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6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26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26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7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267"/>
      <c r="BS13" s="17" t="s">
        <v>6</v>
      </c>
    </row>
    <row r="14" spans="1:74" ht="12.75">
      <c r="B14" s="21"/>
      <c r="C14" s="22"/>
      <c r="D14" s="22"/>
      <c r="E14" s="272" t="s">
        <v>32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26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7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26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267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7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34</v>
      </c>
      <c r="AO19" s="22"/>
      <c r="AP19" s="22"/>
      <c r="AQ19" s="22"/>
      <c r="AR19" s="20"/>
      <c r="BE19" s="26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36</v>
      </c>
      <c r="AO20" s="22"/>
      <c r="AP20" s="22"/>
      <c r="AQ20" s="22"/>
      <c r="AR20" s="20"/>
      <c r="BE20" s="267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7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7"/>
    </row>
    <row r="23" spans="1:71" s="1" customFormat="1" ht="47.25" customHeight="1">
      <c r="B23" s="21"/>
      <c r="C23" s="22"/>
      <c r="D23" s="22"/>
      <c r="E23" s="274" t="s">
        <v>40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2"/>
      <c r="AP23" s="22"/>
      <c r="AQ23" s="22"/>
      <c r="AR23" s="20"/>
      <c r="BE23" s="26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7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5">
        <f>ROUND(AG54,2)</f>
        <v>0</v>
      </c>
      <c r="AL26" s="276"/>
      <c r="AM26" s="276"/>
      <c r="AN26" s="276"/>
      <c r="AO26" s="276"/>
      <c r="AP26" s="36"/>
      <c r="AQ26" s="36"/>
      <c r="AR26" s="39"/>
      <c r="BE26" s="26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7" t="s">
        <v>42</v>
      </c>
      <c r="M28" s="277"/>
      <c r="N28" s="277"/>
      <c r="O28" s="277"/>
      <c r="P28" s="277"/>
      <c r="Q28" s="36"/>
      <c r="R28" s="36"/>
      <c r="S28" s="36"/>
      <c r="T28" s="36"/>
      <c r="U28" s="36"/>
      <c r="V28" s="36"/>
      <c r="W28" s="277" t="s">
        <v>43</v>
      </c>
      <c r="X28" s="277"/>
      <c r="Y28" s="277"/>
      <c r="Z28" s="277"/>
      <c r="AA28" s="277"/>
      <c r="AB28" s="277"/>
      <c r="AC28" s="277"/>
      <c r="AD28" s="277"/>
      <c r="AE28" s="277"/>
      <c r="AF28" s="36"/>
      <c r="AG28" s="36"/>
      <c r="AH28" s="36"/>
      <c r="AI28" s="36"/>
      <c r="AJ28" s="36"/>
      <c r="AK28" s="277" t="s">
        <v>44</v>
      </c>
      <c r="AL28" s="277"/>
      <c r="AM28" s="277"/>
      <c r="AN28" s="277"/>
      <c r="AO28" s="277"/>
      <c r="AP28" s="36"/>
      <c r="AQ28" s="36"/>
      <c r="AR28" s="39"/>
      <c r="BE28" s="267"/>
    </row>
    <row r="29" spans="1:71" s="3" customFormat="1" ht="14.45" customHeight="1">
      <c r="B29" s="40"/>
      <c r="C29" s="41"/>
      <c r="D29" s="29" t="s">
        <v>45</v>
      </c>
      <c r="E29" s="41"/>
      <c r="F29" s="29" t="s">
        <v>46</v>
      </c>
      <c r="G29" s="41"/>
      <c r="H29" s="41"/>
      <c r="I29" s="41"/>
      <c r="J29" s="41"/>
      <c r="K29" s="41"/>
      <c r="L29" s="261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ROUND(AZ54,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ROUND(AV54, 2)</f>
        <v>0</v>
      </c>
      <c r="AL29" s="260"/>
      <c r="AM29" s="260"/>
      <c r="AN29" s="260"/>
      <c r="AO29" s="260"/>
      <c r="AP29" s="41"/>
      <c r="AQ29" s="41"/>
      <c r="AR29" s="42"/>
      <c r="BE29" s="268"/>
    </row>
    <row r="30" spans="1:71" s="3" customFormat="1" ht="14.45" customHeight="1">
      <c r="B30" s="40"/>
      <c r="C30" s="41"/>
      <c r="D30" s="41"/>
      <c r="E30" s="41"/>
      <c r="F30" s="29" t="s">
        <v>47</v>
      </c>
      <c r="G30" s="41"/>
      <c r="H30" s="41"/>
      <c r="I30" s="41"/>
      <c r="J30" s="41"/>
      <c r="K30" s="41"/>
      <c r="L30" s="261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ROUND(BA54,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ROUND(AW54, 2)</f>
        <v>0</v>
      </c>
      <c r="AL30" s="260"/>
      <c r="AM30" s="260"/>
      <c r="AN30" s="260"/>
      <c r="AO30" s="260"/>
      <c r="AP30" s="41"/>
      <c r="AQ30" s="41"/>
      <c r="AR30" s="42"/>
      <c r="BE30" s="268"/>
    </row>
    <row r="31" spans="1:71" s="3" customFormat="1" ht="14.45" hidden="1" customHeight="1">
      <c r="B31" s="40"/>
      <c r="C31" s="41"/>
      <c r="D31" s="41"/>
      <c r="E31" s="41"/>
      <c r="F31" s="29" t="s">
        <v>48</v>
      </c>
      <c r="G31" s="41"/>
      <c r="H31" s="41"/>
      <c r="I31" s="41"/>
      <c r="J31" s="41"/>
      <c r="K31" s="41"/>
      <c r="L31" s="261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ROUND(BB54,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E31" s="268"/>
    </row>
    <row r="32" spans="1:71" s="3" customFormat="1" ht="14.45" hidden="1" customHeight="1">
      <c r="B32" s="40"/>
      <c r="C32" s="41"/>
      <c r="D32" s="41"/>
      <c r="E32" s="41"/>
      <c r="F32" s="29" t="s">
        <v>49</v>
      </c>
      <c r="G32" s="41"/>
      <c r="H32" s="41"/>
      <c r="I32" s="41"/>
      <c r="J32" s="41"/>
      <c r="K32" s="41"/>
      <c r="L32" s="261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ROUND(BC54,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E32" s="268"/>
    </row>
    <row r="33" spans="1:57" s="3" customFormat="1" ht="14.45" hidden="1" customHeight="1">
      <c r="B33" s="40"/>
      <c r="C33" s="41"/>
      <c r="D33" s="41"/>
      <c r="E33" s="41"/>
      <c r="F33" s="29" t="s">
        <v>50</v>
      </c>
      <c r="G33" s="41"/>
      <c r="H33" s="41"/>
      <c r="I33" s="41"/>
      <c r="J33" s="41"/>
      <c r="K33" s="41"/>
      <c r="L33" s="261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ROUND(BD54,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262" t="s">
        <v>53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4">
        <f>SUM(AK26:AK33)</f>
        <v>0</v>
      </c>
      <c r="AL35" s="263"/>
      <c r="AM35" s="263"/>
      <c r="AN35" s="263"/>
      <c r="AO35" s="26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12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DP03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15</v>
      </c>
      <c r="D45" s="56"/>
      <c r="E45" s="56"/>
      <c r="F45" s="56"/>
      <c r="G45" s="56"/>
      <c r="H45" s="56"/>
      <c r="I45" s="56"/>
      <c r="J45" s="56"/>
      <c r="K45" s="56"/>
      <c r="L45" s="248" t="str">
        <f>K6</f>
        <v>Dochlazení administrativních prostor ČNB - DP03 = E0</v>
      </c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Česká národní banka, Na příkopě 864/28, 110 00 Pr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50" t="str">
        <f>IF(AN8= "","",AN8)</f>
        <v>1. 5. 2023</v>
      </c>
      <c r="AN47" s="25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ČESKÁ NÁRODNÍ BANKA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51" t="str">
        <f>IF(E17="","",E17)</f>
        <v>Bohemik s.r.o.</v>
      </c>
      <c r="AN49" s="252"/>
      <c r="AO49" s="252"/>
      <c r="AP49" s="252"/>
      <c r="AQ49" s="36"/>
      <c r="AR49" s="39"/>
      <c r="AS49" s="253" t="s">
        <v>55</v>
      </c>
      <c r="AT49" s="25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251" t="str">
        <f>IF(E20="","",E20)</f>
        <v>Bohemik s.r.o.</v>
      </c>
      <c r="AN50" s="252"/>
      <c r="AO50" s="252"/>
      <c r="AP50" s="252"/>
      <c r="AQ50" s="36"/>
      <c r="AR50" s="39"/>
      <c r="AS50" s="255"/>
      <c r="AT50" s="25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57"/>
      <c r="AT51" s="25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42" t="s">
        <v>56</v>
      </c>
      <c r="D52" s="243"/>
      <c r="E52" s="243"/>
      <c r="F52" s="243"/>
      <c r="G52" s="243"/>
      <c r="H52" s="66"/>
      <c r="I52" s="244" t="s">
        <v>57</v>
      </c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5" t="s">
        <v>58</v>
      </c>
      <c r="AH52" s="243"/>
      <c r="AI52" s="243"/>
      <c r="AJ52" s="243"/>
      <c r="AK52" s="243"/>
      <c r="AL52" s="243"/>
      <c r="AM52" s="243"/>
      <c r="AN52" s="244" t="s">
        <v>59</v>
      </c>
      <c r="AO52" s="243"/>
      <c r="AP52" s="243"/>
      <c r="AQ52" s="67" t="s">
        <v>60</v>
      </c>
      <c r="AR52" s="39"/>
      <c r="AS52" s="68" t="s">
        <v>61</v>
      </c>
      <c r="AT52" s="69" t="s">
        <v>62</v>
      </c>
      <c r="AU52" s="69" t="s">
        <v>63</v>
      </c>
      <c r="AV52" s="69" t="s">
        <v>64</v>
      </c>
      <c r="AW52" s="69" t="s">
        <v>65</v>
      </c>
      <c r="AX52" s="69" t="s">
        <v>66</v>
      </c>
      <c r="AY52" s="69" t="s">
        <v>67</v>
      </c>
      <c r="AZ52" s="69" t="s">
        <v>68</v>
      </c>
      <c r="BA52" s="69" t="s">
        <v>69</v>
      </c>
      <c r="BB52" s="69" t="s">
        <v>70</v>
      </c>
      <c r="BC52" s="69" t="s">
        <v>71</v>
      </c>
      <c r="BD52" s="70" t="s">
        <v>72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73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46">
        <f>ROUND(SUM(AG55:AG57),2)</f>
        <v>0</v>
      </c>
      <c r="AH54" s="246"/>
      <c r="AI54" s="246"/>
      <c r="AJ54" s="246"/>
      <c r="AK54" s="246"/>
      <c r="AL54" s="246"/>
      <c r="AM54" s="246"/>
      <c r="AN54" s="247">
        <f>SUM(AG54,AT54)</f>
        <v>0</v>
      </c>
      <c r="AO54" s="247"/>
      <c r="AP54" s="247"/>
      <c r="AQ54" s="78" t="s">
        <v>18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74</v>
      </c>
      <c r="BT54" s="84" t="s">
        <v>75</v>
      </c>
      <c r="BU54" s="85" t="s">
        <v>76</v>
      </c>
      <c r="BV54" s="84" t="s">
        <v>77</v>
      </c>
      <c r="BW54" s="84" t="s">
        <v>5</v>
      </c>
      <c r="BX54" s="84" t="s">
        <v>78</v>
      </c>
      <c r="CL54" s="84" t="s">
        <v>18</v>
      </c>
    </row>
    <row r="55" spans="1:91" s="7" customFormat="1" ht="16.5" customHeight="1">
      <c r="A55" s="86" t="s">
        <v>79</v>
      </c>
      <c r="B55" s="87"/>
      <c r="C55" s="88"/>
      <c r="D55" s="241" t="s">
        <v>80</v>
      </c>
      <c r="E55" s="241"/>
      <c r="F55" s="241"/>
      <c r="G55" s="241"/>
      <c r="H55" s="241"/>
      <c r="I55" s="89"/>
      <c r="J55" s="241" t="s">
        <v>81</v>
      </c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39">
        <f>'D1.1 - Stavba - DP03'!J30</f>
        <v>0</v>
      </c>
      <c r="AH55" s="240"/>
      <c r="AI55" s="240"/>
      <c r="AJ55" s="240"/>
      <c r="AK55" s="240"/>
      <c r="AL55" s="240"/>
      <c r="AM55" s="240"/>
      <c r="AN55" s="239">
        <f>SUM(AG55,AT55)</f>
        <v>0</v>
      </c>
      <c r="AO55" s="240"/>
      <c r="AP55" s="240"/>
      <c r="AQ55" s="90" t="s">
        <v>82</v>
      </c>
      <c r="AR55" s="91"/>
      <c r="AS55" s="92">
        <v>0</v>
      </c>
      <c r="AT55" s="93">
        <f>ROUND(SUM(AV55:AW55),2)</f>
        <v>0</v>
      </c>
      <c r="AU55" s="94">
        <f>'D1.1 - Stavba - DP03'!P98</f>
        <v>0</v>
      </c>
      <c r="AV55" s="93">
        <f>'D1.1 - Stavba - DP03'!J33</f>
        <v>0</v>
      </c>
      <c r="AW55" s="93">
        <f>'D1.1 - Stavba - DP03'!J34</f>
        <v>0</v>
      </c>
      <c r="AX55" s="93">
        <f>'D1.1 - Stavba - DP03'!J35</f>
        <v>0</v>
      </c>
      <c r="AY55" s="93">
        <f>'D1.1 - Stavba - DP03'!J36</f>
        <v>0</v>
      </c>
      <c r="AZ55" s="93">
        <f>'D1.1 - Stavba - DP03'!F33</f>
        <v>0</v>
      </c>
      <c r="BA55" s="93">
        <f>'D1.1 - Stavba - DP03'!F34</f>
        <v>0</v>
      </c>
      <c r="BB55" s="93">
        <f>'D1.1 - Stavba - DP03'!F35</f>
        <v>0</v>
      </c>
      <c r="BC55" s="93">
        <f>'D1.1 - Stavba - DP03'!F36</f>
        <v>0</v>
      </c>
      <c r="BD55" s="95">
        <f>'D1.1 - Stavba - DP03'!F37</f>
        <v>0</v>
      </c>
      <c r="BT55" s="96" t="s">
        <v>83</v>
      </c>
      <c r="BV55" s="96" t="s">
        <v>77</v>
      </c>
      <c r="BW55" s="96" t="s">
        <v>84</v>
      </c>
      <c r="BX55" s="96" t="s">
        <v>5</v>
      </c>
      <c r="CL55" s="96" t="s">
        <v>18</v>
      </c>
      <c r="CM55" s="96" t="s">
        <v>85</v>
      </c>
    </row>
    <row r="56" spans="1:91" s="7" customFormat="1" ht="16.5" customHeight="1">
      <c r="A56" s="86" t="s">
        <v>79</v>
      </c>
      <c r="B56" s="87"/>
      <c r="C56" s="88"/>
      <c r="D56" s="241" t="s">
        <v>86</v>
      </c>
      <c r="E56" s="241"/>
      <c r="F56" s="241"/>
      <c r="G56" s="241"/>
      <c r="H56" s="241"/>
      <c r="I56" s="89"/>
      <c r="J56" s="241" t="s">
        <v>87</v>
      </c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39">
        <f>'D1.4.1 - Zdravotně techni...'!J30</f>
        <v>0</v>
      </c>
      <c r="AH56" s="240"/>
      <c r="AI56" s="240"/>
      <c r="AJ56" s="240"/>
      <c r="AK56" s="240"/>
      <c r="AL56" s="240"/>
      <c r="AM56" s="240"/>
      <c r="AN56" s="239">
        <f>SUM(AG56,AT56)</f>
        <v>0</v>
      </c>
      <c r="AO56" s="240"/>
      <c r="AP56" s="240"/>
      <c r="AQ56" s="90" t="s">
        <v>82</v>
      </c>
      <c r="AR56" s="91"/>
      <c r="AS56" s="92">
        <v>0</v>
      </c>
      <c r="AT56" s="93">
        <f>ROUND(SUM(AV56:AW56),2)</f>
        <v>0</v>
      </c>
      <c r="AU56" s="94">
        <f>'D1.4.1 - Zdravotně techni...'!P85</f>
        <v>0</v>
      </c>
      <c r="AV56" s="93">
        <f>'D1.4.1 - Zdravotně techni...'!J33</f>
        <v>0</v>
      </c>
      <c r="AW56" s="93">
        <f>'D1.4.1 - Zdravotně techni...'!J34</f>
        <v>0</v>
      </c>
      <c r="AX56" s="93">
        <f>'D1.4.1 - Zdravotně techni...'!J35</f>
        <v>0</v>
      </c>
      <c r="AY56" s="93">
        <f>'D1.4.1 - Zdravotně techni...'!J36</f>
        <v>0</v>
      </c>
      <c r="AZ56" s="93">
        <f>'D1.4.1 - Zdravotně techni...'!F33</f>
        <v>0</v>
      </c>
      <c r="BA56" s="93">
        <f>'D1.4.1 - Zdravotně techni...'!F34</f>
        <v>0</v>
      </c>
      <c r="BB56" s="93">
        <f>'D1.4.1 - Zdravotně techni...'!F35</f>
        <v>0</v>
      </c>
      <c r="BC56" s="93">
        <f>'D1.4.1 - Zdravotně techni...'!F36</f>
        <v>0</v>
      </c>
      <c r="BD56" s="95">
        <f>'D1.4.1 - Zdravotně techni...'!F37</f>
        <v>0</v>
      </c>
      <c r="BT56" s="96" t="s">
        <v>83</v>
      </c>
      <c r="BV56" s="96" t="s">
        <v>77</v>
      </c>
      <c r="BW56" s="96" t="s">
        <v>88</v>
      </c>
      <c r="BX56" s="96" t="s">
        <v>5</v>
      </c>
      <c r="CL56" s="96" t="s">
        <v>18</v>
      </c>
      <c r="CM56" s="96" t="s">
        <v>85</v>
      </c>
    </row>
    <row r="57" spans="1:91" s="7" customFormat="1" ht="16.5" customHeight="1">
      <c r="A57" s="86" t="s">
        <v>79</v>
      </c>
      <c r="B57" s="87"/>
      <c r="C57" s="88"/>
      <c r="D57" s="241" t="s">
        <v>89</v>
      </c>
      <c r="E57" s="241"/>
      <c r="F57" s="241"/>
      <c r="G57" s="241"/>
      <c r="H57" s="241"/>
      <c r="I57" s="89"/>
      <c r="J57" s="241" t="s">
        <v>90</v>
      </c>
      <c r="K57" s="241"/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  <c r="AC57" s="241"/>
      <c r="AD57" s="241"/>
      <c r="AE57" s="241"/>
      <c r="AF57" s="241"/>
      <c r="AG57" s="239">
        <f>'D1.4.2 - Chlazení - DP03'!J30</f>
        <v>0</v>
      </c>
      <c r="AH57" s="240"/>
      <c r="AI57" s="240"/>
      <c r="AJ57" s="240"/>
      <c r="AK57" s="240"/>
      <c r="AL57" s="240"/>
      <c r="AM57" s="240"/>
      <c r="AN57" s="239">
        <f>SUM(AG57,AT57)</f>
        <v>0</v>
      </c>
      <c r="AO57" s="240"/>
      <c r="AP57" s="240"/>
      <c r="AQ57" s="90" t="s">
        <v>82</v>
      </c>
      <c r="AR57" s="91"/>
      <c r="AS57" s="97">
        <v>0</v>
      </c>
      <c r="AT57" s="98">
        <f>ROUND(SUM(AV57:AW57),2)</f>
        <v>0</v>
      </c>
      <c r="AU57" s="99">
        <f>'D1.4.2 - Chlazení - DP03'!P89</f>
        <v>0</v>
      </c>
      <c r="AV57" s="98">
        <f>'D1.4.2 - Chlazení - DP03'!J33</f>
        <v>0</v>
      </c>
      <c r="AW57" s="98">
        <f>'D1.4.2 - Chlazení - DP03'!J34</f>
        <v>0</v>
      </c>
      <c r="AX57" s="98">
        <f>'D1.4.2 - Chlazení - DP03'!J35</f>
        <v>0</v>
      </c>
      <c r="AY57" s="98">
        <f>'D1.4.2 - Chlazení - DP03'!J36</f>
        <v>0</v>
      </c>
      <c r="AZ57" s="98">
        <f>'D1.4.2 - Chlazení - DP03'!F33</f>
        <v>0</v>
      </c>
      <c r="BA57" s="98">
        <f>'D1.4.2 - Chlazení - DP03'!F34</f>
        <v>0</v>
      </c>
      <c r="BB57" s="98">
        <f>'D1.4.2 - Chlazení - DP03'!F35</f>
        <v>0</v>
      </c>
      <c r="BC57" s="98">
        <f>'D1.4.2 - Chlazení - DP03'!F36</f>
        <v>0</v>
      </c>
      <c r="BD57" s="100">
        <f>'D1.4.2 - Chlazení - DP03'!F37</f>
        <v>0</v>
      </c>
      <c r="BT57" s="96" t="s">
        <v>83</v>
      </c>
      <c r="BV57" s="96" t="s">
        <v>77</v>
      </c>
      <c r="BW57" s="96" t="s">
        <v>91</v>
      </c>
      <c r="BX57" s="96" t="s">
        <v>5</v>
      </c>
      <c r="CL57" s="96" t="s">
        <v>18</v>
      </c>
      <c r="CM57" s="96" t="s">
        <v>85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9+2WANwmsB5KGEQIcJjyCVgq+5QfBn9YrT8SyM2D+eqNOqPXhADXQP7RNVHzzDCAHQsnm4wGGHPSckMRJ/eoPg==" saltValue="rxSofcuEEJryQF1ggC2+8Q==" spinCount="100000" sheet="1" objects="1" scenarios="1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D1.1 - Stavba - DP03'!C2" display="/" xr:uid="{00000000-0004-0000-0000-000000000000}"/>
    <hyperlink ref="A56" location="'D1.4.1 - Zdravotně techni...'!C2" display="/" xr:uid="{00000000-0004-0000-0000-000001000000}"/>
    <hyperlink ref="A57" location="'D1.4.2 - Chlazení - DP03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BM5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15</v>
      </c>
      <c r="L6" s="20"/>
    </row>
    <row r="7" spans="1:46" s="1" customFormat="1" ht="16.5" customHeight="1">
      <c r="B7" s="20"/>
      <c r="E7" s="281" t="str">
        <f>'Rekapitulace stavby'!K6</f>
        <v>Dochlazení administrativních prostor ČNB - DP03 = E0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94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17</v>
      </c>
      <c r="E11" s="34"/>
      <c r="F11" s="107" t="s">
        <v>18</v>
      </c>
      <c r="G11" s="34"/>
      <c r="H11" s="34"/>
      <c r="I11" s="105" t="s">
        <v>19</v>
      </c>
      <c r="J11" s="107" t="s">
        <v>20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1. 5. 2023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95</v>
      </c>
      <c r="F24" s="34"/>
      <c r="G24" s="34"/>
      <c r="H24" s="34"/>
      <c r="I24" s="105" t="s">
        <v>29</v>
      </c>
      <c r="J24" s="107" t="s">
        <v>18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287" t="s">
        <v>96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ROUND(J98,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ROUND((SUM(BE98:BE527)),  2)</f>
        <v>0</v>
      </c>
      <c r="G33" s="34"/>
      <c r="H33" s="34"/>
      <c r="I33" s="118">
        <v>0.21</v>
      </c>
      <c r="J33" s="117">
        <f>ROUND(((SUM(BE98:BE527))*I33),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ROUND((SUM(BF98:BF527)),  2)</f>
        <v>0</v>
      </c>
      <c r="G34" s="34"/>
      <c r="H34" s="34"/>
      <c r="I34" s="118">
        <v>0.15</v>
      </c>
      <c r="J34" s="117">
        <f>ROUND(((SUM(BF98:BF527))*I34),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ROUND((SUM(BG98:BG527)),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ROUND((SUM(BH98:BH527)),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ROUND((SUM(BI98:BI527)),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97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15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79" t="str">
        <f>E7</f>
        <v>Dochlazení administrativních prostor ČNB - DP03 = E0</v>
      </c>
      <c r="F48" s="280"/>
      <c r="G48" s="280"/>
      <c r="H48" s="28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48" t="str">
        <f>E9</f>
        <v>D1.1 - Stavba - DP03</v>
      </c>
      <c r="F50" s="278"/>
      <c r="G50" s="278"/>
      <c r="H50" s="27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Česká národní banka, Na příkopě 864/28, 110 00 Pr</v>
      </c>
      <c r="G52" s="36"/>
      <c r="H52" s="36"/>
      <c r="I52" s="29" t="s">
        <v>23</v>
      </c>
      <c r="J52" s="59" t="str">
        <f>IF(J12="","",J12)</f>
        <v>1. 5. 2023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ČESKÁ NÁRODNÍ BANKA</v>
      </c>
      <c r="G54" s="36"/>
      <c r="H54" s="36"/>
      <c r="I54" s="29" t="s">
        <v>33</v>
      </c>
      <c r="J54" s="32" t="str">
        <f>E21</f>
        <v>Bohemik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Zdeněk Edlman, B.Hudová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98</v>
      </c>
      <c r="D57" s="131"/>
      <c r="E57" s="131"/>
      <c r="F57" s="131"/>
      <c r="G57" s="131"/>
      <c r="H57" s="131"/>
      <c r="I57" s="131"/>
      <c r="J57" s="132" t="s">
        <v>99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J98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100</v>
      </c>
    </row>
    <row r="60" spans="1:47" s="9" customFormat="1" ht="24.95" customHeight="1">
      <c r="B60" s="134"/>
      <c r="C60" s="135"/>
      <c r="D60" s="136" t="s">
        <v>101</v>
      </c>
      <c r="E60" s="137"/>
      <c r="F60" s="137"/>
      <c r="G60" s="137"/>
      <c r="H60" s="137"/>
      <c r="I60" s="137"/>
      <c r="J60" s="138">
        <f>J99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102</v>
      </c>
      <c r="E61" s="143"/>
      <c r="F61" s="143"/>
      <c r="G61" s="143"/>
      <c r="H61" s="143"/>
      <c r="I61" s="143"/>
      <c r="J61" s="144">
        <f>J100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103</v>
      </c>
      <c r="E62" s="143"/>
      <c r="F62" s="143"/>
      <c r="G62" s="143"/>
      <c r="H62" s="143"/>
      <c r="I62" s="143"/>
      <c r="J62" s="144">
        <f>J127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104</v>
      </c>
      <c r="E63" s="143"/>
      <c r="F63" s="143"/>
      <c r="G63" s="143"/>
      <c r="H63" s="143"/>
      <c r="I63" s="143"/>
      <c r="J63" s="144">
        <f>J199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105</v>
      </c>
      <c r="E64" s="143"/>
      <c r="F64" s="143"/>
      <c r="G64" s="143"/>
      <c r="H64" s="143"/>
      <c r="I64" s="143"/>
      <c r="J64" s="144">
        <f>J277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106</v>
      </c>
      <c r="E65" s="143"/>
      <c r="F65" s="143"/>
      <c r="G65" s="143"/>
      <c r="H65" s="143"/>
      <c r="I65" s="143"/>
      <c r="J65" s="144">
        <f>J289</f>
        <v>0</v>
      </c>
      <c r="K65" s="141"/>
      <c r="L65" s="145"/>
    </row>
    <row r="66" spans="1:31" s="9" customFormat="1" ht="24.95" customHeight="1">
      <c r="B66" s="134"/>
      <c r="C66" s="135"/>
      <c r="D66" s="136" t="s">
        <v>107</v>
      </c>
      <c r="E66" s="137"/>
      <c r="F66" s="137"/>
      <c r="G66" s="137"/>
      <c r="H66" s="137"/>
      <c r="I66" s="137"/>
      <c r="J66" s="138">
        <f>J292</f>
        <v>0</v>
      </c>
      <c r="K66" s="135"/>
      <c r="L66" s="139"/>
    </row>
    <row r="67" spans="1:31" s="10" customFormat="1" ht="19.899999999999999" customHeight="1">
      <c r="B67" s="140"/>
      <c r="C67" s="141"/>
      <c r="D67" s="142" t="s">
        <v>108</v>
      </c>
      <c r="E67" s="143"/>
      <c r="F67" s="143"/>
      <c r="G67" s="143"/>
      <c r="H67" s="143"/>
      <c r="I67" s="143"/>
      <c r="J67" s="144">
        <f>J293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109</v>
      </c>
      <c r="E68" s="143"/>
      <c r="F68" s="143"/>
      <c r="G68" s="143"/>
      <c r="H68" s="143"/>
      <c r="I68" s="143"/>
      <c r="J68" s="144">
        <f>J303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110</v>
      </c>
      <c r="E69" s="143"/>
      <c r="F69" s="143"/>
      <c r="G69" s="143"/>
      <c r="H69" s="143"/>
      <c r="I69" s="143"/>
      <c r="J69" s="144">
        <f>J337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111</v>
      </c>
      <c r="E70" s="143"/>
      <c r="F70" s="143"/>
      <c r="G70" s="143"/>
      <c r="H70" s="143"/>
      <c r="I70" s="143"/>
      <c r="J70" s="144">
        <f>J412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112</v>
      </c>
      <c r="E71" s="143"/>
      <c r="F71" s="143"/>
      <c r="G71" s="143"/>
      <c r="H71" s="143"/>
      <c r="I71" s="143"/>
      <c r="J71" s="144">
        <f>J442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113</v>
      </c>
      <c r="E72" s="143"/>
      <c r="F72" s="143"/>
      <c r="G72" s="143"/>
      <c r="H72" s="143"/>
      <c r="I72" s="143"/>
      <c r="J72" s="144">
        <f>J469</f>
        <v>0</v>
      </c>
      <c r="K72" s="141"/>
      <c r="L72" s="145"/>
    </row>
    <row r="73" spans="1:31" s="9" customFormat="1" ht="24.95" customHeight="1">
      <c r="B73" s="134"/>
      <c r="C73" s="135"/>
      <c r="D73" s="136" t="s">
        <v>114</v>
      </c>
      <c r="E73" s="137"/>
      <c r="F73" s="137"/>
      <c r="G73" s="137"/>
      <c r="H73" s="137"/>
      <c r="I73" s="137"/>
      <c r="J73" s="138">
        <f>J498</f>
        <v>0</v>
      </c>
      <c r="K73" s="135"/>
      <c r="L73" s="139"/>
    </row>
    <row r="74" spans="1:31" s="10" customFormat="1" ht="19.899999999999999" customHeight="1">
      <c r="B74" s="140"/>
      <c r="C74" s="141"/>
      <c r="D74" s="142" t="s">
        <v>115</v>
      </c>
      <c r="E74" s="143"/>
      <c r="F74" s="143"/>
      <c r="G74" s="143"/>
      <c r="H74" s="143"/>
      <c r="I74" s="143"/>
      <c r="J74" s="144">
        <f>J499</f>
        <v>0</v>
      </c>
      <c r="K74" s="141"/>
      <c r="L74" s="145"/>
    </row>
    <row r="75" spans="1:31" s="10" customFormat="1" ht="19.899999999999999" customHeight="1">
      <c r="B75" s="140"/>
      <c r="C75" s="141"/>
      <c r="D75" s="142" t="s">
        <v>116</v>
      </c>
      <c r="E75" s="143"/>
      <c r="F75" s="143"/>
      <c r="G75" s="143"/>
      <c r="H75" s="143"/>
      <c r="I75" s="143"/>
      <c r="J75" s="144">
        <f>J502</f>
        <v>0</v>
      </c>
      <c r="K75" s="141"/>
      <c r="L75" s="145"/>
    </row>
    <row r="76" spans="1:31" s="10" customFormat="1" ht="19.899999999999999" customHeight="1">
      <c r="B76" s="140"/>
      <c r="C76" s="141"/>
      <c r="D76" s="142" t="s">
        <v>117</v>
      </c>
      <c r="E76" s="143"/>
      <c r="F76" s="143"/>
      <c r="G76" s="143"/>
      <c r="H76" s="143"/>
      <c r="I76" s="143"/>
      <c r="J76" s="144">
        <f>J506</f>
        <v>0</v>
      </c>
      <c r="K76" s="141"/>
      <c r="L76" s="145"/>
    </row>
    <row r="77" spans="1:31" s="10" customFormat="1" ht="19.899999999999999" customHeight="1">
      <c r="B77" s="140"/>
      <c r="C77" s="141"/>
      <c r="D77" s="142" t="s">
        <v>118</v>
      </c>
      <c r="E77" s="143"/>
      <c r="F77" s="143"/>
      <c r="G77" s="143"/>
      <c r="H77" s="143"/>
      <c r="I77" s="143"/>
      <c r="J77" s="144">
        <f>J509</f>
        <v>0</v>
      </c>
      <c r="K77" s="141"/>
      <c r="L77" s="145"/>
    </row>
    <row r="78" spans="1:31" s="10" customFormat="1" ht="19.899999999999999" customHeight="1">
      <c r="B78" s="140"/>
      <c r="C78" s="141"/>
      <c r="D78" s="142" t="s">
        <v>119</v>
      </c>
      <c r="E78" s="143"/>
      <c r="F78" s="143"/>
      <c r="G78" s="143"/>
      <c r="H78" s="143"/>
      <c r="I78" s="143"/>
      <c r="J78" s="144">
        <f>J513</f>
        <v>0</v>
      </c>
      <c r="K78" s="141"/>
      <c r="L78" s="145"/>
    </row>
    <row r="79" spans="1:31" s="2" customFormat="1" ht="21.7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4" spans="1:31" s="2" customFormat="1" ht="6.95" customHeight="1">
      <c r="A84" s="34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.95" customHeight="1">
      <c r="A85" s="34"/>
      <c r="B85" s="35"/>
      <c r="C85" s="23" t="s">
        <v>120</v>
      </c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9" t="s">
        <v>15</v>
      </c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6.5" customHeight="1">
      <c r="A88" s="34"/>
      <c r="B88" s="35"/>
      <c r="C88" s="36"/>
      <c r="D88" s="36"/>
      <c r="E88" s="279" t="str">
        <f>E7</f>
        <v>Dochlazení administrativních prostor ČNB - DP03 = E0</v>
      </c>
      <c r="F88" s="280"/>
      <c r="G88" s="280"/>
      <c r="H88" s="280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9" t="s">
        <v>93</v>
      </c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6"/>
      <c r="D90" s="36"/>
      <c r="E90" s="248" t="str">
        <f>E9</f>
        <v>D1.1 - Stavba - DP03</v>
      </c>
      <c r="F90" s="278"/>
      <c r="G90" s="278"/>
      <c r="H90" s="278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9" t="s">
        <v>21</v>
      </c>
      <c r="D92" s="36"/>
      <c r="E92" s="36"/>
      <c r="F92" s="27" t="str">
        <f>F12</f>
        <v xml:space="preserve"> Česká národní banka, Na příkopě 864/28, 110 00 Pr</v>
      </c>
      <c r="G92" s="36"/>
      <c r="H92" s="36"/>
      <c r="I92" s="29" t="s">
        <v>23</v>
      </c>
      <c r="J92" s="59" t="str">
        <f>IF(J12="","",J12)</f>
        <v>1. 5. 2023</v>
      </c>
      <c r="K92" s="36"/>
      <c r="L92" s="10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0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25</v>
      </c>
      <c r="D94" s="36"/>
      <c r="E94" s="36"/>
      <c r="F94" s="27" t="str">
        <f>E15</f>
        <v>ČESKÁ NÁRODNÍ BANKA</v>
      </c>
      <c r="G94" s="36"/>
      <c r="H94" s="36"/>
      <c r="I94" s="29" t="s">
        <v>33</v>
      </c>
      <c r="J94" s="32" t="str">
        <f>E21</f>
        <v>Bohemik s.r.o.</v>
      </c>
      <c r="K94" s="36"/>
      <c r="L94" s="10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5.7" customHeight="1">
      <c r="A95" s="34"/>
      <c r="B95" s="35"/>
      <c r="C95" s="29" t="s">
        <v>31</v>
      </c>
      <c r="D95" s="36"/>
      <c r="E95" s="36"/>
      <c r="F95" s="27" t="str">
        <f>IF(E18="","",E18)</f>
        <v>Vyplň údaj</v>
      </c>
      <c r="G95" s="36"/>
      <c r="H95" s="36"/>
      <c r="I95" s="29" t="s">
        <v>38</v>
      </c>
      <c r="J95" s="32" t="str">
        <f>E24</f>
        <v>Ing. Zdeněk Edlman, B.Hudová</v>
      </c>
      <c r="K95" s="36"/>
      <c r="L95" s="10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10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11" customFormat="1" ht="29.25" customHeight="1">
      <c r="A97" s="146"/>
      <c r="B97" s="147"/>
      <c r="C97" s="148" t="s">
        <v>121</v>
      </c>
      <c r="D97" s="149" t="s">
        <v>60</v>
      </c>
      <c r="E97" s="149" t="s">
        <v>56</v>
      </c>
      <c r="F97" s="149" t="s">
        <v>57</v>
      </c>
      <c r="G97" s="149" t="s">
        <v>122</v>
      </c>
      <c r="H97" s="149" t="s">
        <v>123</v>
      </c>
      <c r="I97" s="149" t="s">
        <v>124</v>
      </c>
      <c r="J97" s="149" t="s">
        <v>99</v>
      </c>
      <c r="K97" s="150" t="s">
        <v>125</v>
      </c>
      <c r="L97" s="151"/>
      <c r="M97" s="68" t="s">
        <v>18</v>
      </c>
      <c r="N97" s="69" t="s">
        <v>45</v>
      </c>
      <c r="O97" s="69" t="s">
        <v>126</v>
      </c>
      <c r="P97" s="69" t="s">
        <v>127</v>
      </c>
      <c r="Q97" s="69" t="s">
        <v>128</v>
      </c>
      <c r="R97" s="69" t="s">
        <v>129</v>
      </c>
      <c r="S97" s="69" t="s">
        <v>130</v>
      </c>
      <c r="T97" s="70" t="s">
        <v>131</v>
      </c>
      <c r="U97" s="146"/>
      <c r="V97" s="146"/>
      <c r="W97" s="146"/>
      <c r="X97" s="146"/>
      <c r="Y97" s="146"/>
      <c r="Z97" s="146"/>
      <c r="AA97" s="146"/>
      <c r="AB97" s="146"/>
      <c r="AC97" s="146"/>
      <c r="AD97" s="146"/>
      <c r="AE97" s="146"/>
    </row>
    <row r="98" spans="1:65" s="2" customFormat="1" ht="22.9" customHeight="1">
      <c r="A98" s="34"/>
      <c r="B98" s="35"/>
      <c r="C98" s="75" t="s">
        <v>132</v>
      </c>
      <c r="D98" s="36"/>
      <c r="E98" s="36"/>
      <c r="F98" s="36"/>
      <c r="G98" s="36"/>
      <c r="H98" s="36"/>
      <c r="I98" s="36"/>
      <c r="J98" s="152">
        <f>BK98</f>
        <v>0</v>
      </c>
      <c r="K98" s="36"/>
      <c r="L98" s="39"/>
      <c r="M98" s="71"/>
      <c r="N98" s="153"/>
      <c r="O98" s="72"/>
      <c r="P98" s="154">
        <f>P99+P292+P498</f>
        <v>0</v>
      </c>
      <c r="Q98" s="72"/>
      <c r="R98" s="154">
        <f>R99+R292+R498</f>
        <v>9.6251289</v>
      </c>
      <c r="S98" s="72"/>
      <c r="T98" s="155">
        <f>T99+T292+T498</f>
        <v>18.956239400000001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74</v>
      </c>
      <c r="AU98" s="17" t="s">
        <v>100</v>
      </c>
      <c r="BK98" s="156">
        <f>BK99+BK292+BK498</f>
        <v>0</v>
      </c>
    </row>
    <row r="99" spans="1:65" s="12" customFormat="1" ht="25.9" customHeight="1">
      <c r="B99" s="157"/>
      <c r="C99" s="158"/>
      <c r="D99" s="159" t="s">
        <v>74</v>
      </c>
      <c r="E99" s="160" t="s">
        <v>133</v>
      </c>
      <c r="F99" s="160" t="s">
        <v>134</v>
      </c>
      <c r="G99" s="158"/>
      <c r="H99" s="158"/>
      <c r="I99" s="161"/>
      <c r="J99" s="162">
        <f>BK99</f>
        <v>0</v>
      </c>
      <c r="K99" s="158"/>
      <c r="L99" s="163"/>
      <c r="M99" s="164"/>
      <c r="N99" s="165"/>
      <c r="O99" s="165"/>
      <c r="P99" s="166">
        <f>P100+P127+P199+P277+P289</f>
        <v>0</v>
      </c>
      <c r="Q99" s="165"/>
      <c r="R99" s="166">
        <f>R100+R127+R199+R277+R289</f>
        <v>5.4575175000000007</v>
      </c>
      <c r="S99" s="165"/>
      <c r="T99" s="167">
        <f>T100+T127+T199+T277+T289</f>
        <v>16.233310000000003</v>
      </c>
      <c r="AR99" s="168" t="s">
        <v>83</v>
      </c>
      <c r="AT99" s="169" t="s">
        <v>74</v>
      </c>
      <c r="AU99" s="169" t="s">
        <v>75</v>
      </c>
      <c r="AY99" s="168" t="s">
        <v>135</v>
      </c>
      <c r="BK99" s="170">
        <f>BK100+BK127+BK199+BK277+BK289</f>
        <v>0</v>
      </c>
    </row>
    <row r="100" spans="1:65" s="12" customFormat="1" ht="22.9" customHeight="1">
      <c r="B100" s="157"/>
      <c r="C100" s="158"/>
      <c r="D100" s="159" t="s">
        <v>74</v>
      </c>
      <c r="E100" s="171" t="s">
        <v>136</v>
      </c>
      <c r="F100" s="171" t="s">
        <v>137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SUM(P101:P126)</f>
        <v>0</v>
      </c>
      <c r="Q100" s="165"/>
      <c r="R100" s="166">
        <f>SUM(R101:R126)</f>
        <v>3.2719002000000001</v>
      </c>
      <c r="S100" s="165"/>
      <c r="T100" s="167">
        <f>SUM(T101:T126)</f>
        <v>0</v>
      </c>
      <c r="AR100" s="168" t="s">
        <v>83</v>
      </c>
      <c r="AT100" s="169" t="s">
        <v>74</v>
      </c>
      <c r="AU100" s="169" t="s">
        <v>83</v>
      </c>
      <c r="AY100" s="168" t="s">
        <v>135</v>
      </c>
      <c r="BK100" s="170">
        <f>SUM(BK101:BK126)</f>
        <v>0</v>
      </c>
    </row>
    <row r="101" spans="1:65" s="2" customFormat="1" ht="37.9" customHeight="1">
      <c r="A101" s="34"/>
      <c r="B101" s="35"/>
      <c r="C101" s="173" t="s">
        <v>83</v>
      </c>
      <c r="D101" s="173" t="s">
        <v>138</v>
      </c>
      <c r="E101" s="174" t="s">
        <v>139</v>
      </c>
      <c r="F101" s="175" t="s">
        <v>140</v>
      </c>
      <c r="G101" s="176" t="s">
        <v>141</v>
      </c>
      <c r="H101" s="177">
        <v>0.02</v>
      </c>
      <c r="I101" s="178"/>
      <c r="J101" s="177">
        <f>ROUND((ROUND(I101,2))*(ROUND(H101,2)),2)</f>
        <v>0</v>
      </c>
      <c r="K101" s="175" t="s">
        <v>142</v>
      </c>
      <c r="L101" s="39"/>
      <c r="M101" s="179" t="s">
        <v>18</v>
      </c>
      <c r="N101" s="180" t="s">
        <v>46</v>
      </c>
      <c r="O101" s="64"/>
      <c r="P101" s="181">
        <f>O101*H101</f>
        <v>0</v>
      </c>
      <c r="Q101" s="181">
        <v>1.9539999999999998E-2</v>
      </c>
      <c r="R101" s="181">
        <f>Q101*H101</f>
        <v>3.9079999999999996E-4</v>
      </c>
      <c r="S101" s="181">
        <v>0</v>
      </c>
      <c r="T101" s="18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3" t="s">
        <v>143</v>
      </c>
      <c r="AT101" s="183" t="s">
        <v>138</v>
      </c>
      <c r="AU101" s="183" t="s">
        <v>85</v>
      </c>
      <c r="AY101" s="17" t="s">
        <v>135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7" t="s">
        <v>83</v>
      </c>
      <c r="BK101" s="184">
        <f>ROUND((ROUND(I101,2))*(ROUND(H101,2)),2)</f>
        <v>0</v>
      </c>
      <c r="BL101" s="17" t="s">
        <v>143</v>
      </c>
      <c r="BM101" s="183" t="s">
        <v>144</v>
      </c>
    </row>
    <row r="102" spans="1:65" s="2" customFormat="1">
      <c r="A102" s="34"/>
      <c r="B102" s="35"/>
      <c r="C102" s="36"/>
      <c r="D102" s="185" t="s">
        <v>145</v>
      </c>
      <c r="E102" s="36"/>
      <c r="F102" s="186" t="s">
        <v>146</v>
      </c>
      <c r="G102" s="36"/>
      <c r="H102" s="36"/>
      <c r="I102" s="187"/>
      <c r="J102" s="36"/>
      <c r="K102" s="36"/>
      <c r="L102" s="39"/>
      <c r="M102" s="188"/>
      <c r="N102" s="189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145</v>
      </c>
      <c r="AU102" s="17" t="s">
        <v>85</v>
      </c>
    </row>
    <row r="103" spans="1:65" s="2" customFormat="1" ht="24.2" customHeight="1">
      <c r="A103" s="34"/>
      <c r="B103" s="35"/>
      <c r="C103" s="190" t="s">
        <v>85</v>
      </c>
      <c r="D103" s="190" t="s">
        <v>147</v>
      </c>
      <c r="E103" s="191" t="s">
        <v>148</v>
      </c>
      <c r="F103" s="192" t="s">
        <v>149</v>
      </c>
      <c r="G103" s="193" t="s">
        <v>141</v>
      </c>
      <c r="H103" s="194">
        <v>0.02</v>
      </c>
      <c r="I103" s="195"/>
      <c r="J103" s="194">
        <f>ROUND((ROUND(I103,2))*(ROUND(H103,2)),2)</f>
        <v>0</v>
      </c>
      <c r="K103" s="192" t="s">
        <v>142</v>
      </c>
      <c r="L103" s="196"/>
      <c r="M103" s="197" t="s">
        <v>18</v>
      </c>
      <c r="N103" s="198" t="s">
        <v>46</v>
      </c>
      <c r="O103" s="64"/>
      <c r="P103" s="181">
        <f>O103*H103</f>
        <v>0</v>
      </c>
      <c r="Q103" s="181">
        <v>1</v>
      </c>
      <c r="R103" s="181">
        <f>Q103*H103</f>
        <v>0.02</v>
      </c>
      <c r="S103" s="181">
        <v>0</v>
      </c>
      <c r="T103" s="18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3" t="s">
        <v>150</v>
      </c>
      <c r="AT103" s="183" t="s">
        <v>147</v>
      </c>
      <c r="AU103" s="183" t="s">
        <v>85</v>
      </c>
      <c r="AY103" s="17" t="s">
        <v>135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7" t="s">
        <v>83</v>
      </c>
      <c r="BK103" s="184">
        <f>ROUND((ROUND(I103,2))*(ROUND(H103,2)),2)</f>
        <v>0</v>
      </c>
      <c r="BL103" s="17" t="s">
        <v>143</v>
      </c>
      <c r="BM103" s="183" t="s">
        <v>151</v>
      </c>
    </row>
    <row r="104" spans="1:65" s="13" customFormat="1">
      <c r="B104" s="199"/>
      <c r="C104" s="200"/>
      <c r="D104" s="201" t="s">
        <v>152</v>
      </c>
      <c r="E104" s="202" t="s">
        <v>18</v>
      </c>
      <c r="F104" s="203" t="s">
        <v>153</v>
      </c>
      <c r="G104" s="200"/>
      <c r="H104" s="204">
        <v>0.02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152</v>
      </c>
      <c r="AU104" s="210" t="s">
        <v>85</v>
      </c>
      <c r="AV104" s="13" t="s">
        <v>85</v>
      </c>
      <c r="AW104" s="13" t="s">
        <v>37</v>
      </c>
      <c r="AX104" s="13" t="s">
        <v>83</v>
      </c>
      <c r="AY104" s="210" t="s">
        <v>135</v>
      </c>
    </row>
    <row r="105" spans="1:65" s="2" customFormat="1" ht="37.9" customHeight="1">
      <c r="A105" s="34"/>
      <c r="B105" s="35"/>
      <c r="C105" s="173" t="s">
        <v>136</v>
      </c>
      <c r="D105" s="173" t="s">
        <v>138</v>
      </c>
      <c r="E105" s="174" t="s">
        <v>154</v>
      </c>
      <c r="F105" s="175" t="s">
        <v>155</v>
      </c>
      <c r="G105" s="176" t="s">
        <v>156</v>
      </c>
      <c r="H105" s="177">
        <v>3</v>
      </c>
      <c r="I105" s="178"/>
      <c r="J105" s="177">
        <f>ROUND((ROUND(I105,2))*(ROUND(H105,2)),2)</f>
        <v>0</v>
      </c>
      <c r="K105" s="175" t="s">
        <v>142</v>
      </c>
      <c r="L105" s="39"/>
      <c r="M105" s="179" t="s">
        <v>18</v>
      </c>
      <c r="N105" s="180" t="s">
        <v>46</v>
      </c>
      <c r="O105" s="64"/>
      <c r="P105" s="181">
        <f>O105*H105</f>
        <v>0</v>
      </c>
      <c r="Q105" s="181">
        <v>1.218E-2</v>
      </c>
      <c r="R105" s="181">
        <f>Q105*H105</f>
        <v>3.6540000000000003E-2</v>
      </c>
      <c r="S105" s="181">
        <v>0</v>
      </c>
      <c r="T105" s="18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3" t="s">
        <v>143</v>
      </c>
      <c r="AT105" s="183" t="s">
        <v>138</v>
      </c>
      <c r="AU105" s="183" t="s">
        <v>85</v>
      </c>
      <c r="AY105" s="17" t="s">
        <v>135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7" t="s">
        <v>83</v>
      </c>
      <c r="BK105" s="184">
        <f>ROUND((ROUND(I105,2))*(ROUND(H105,2)),2)</f>
        <v>0</v>
      </c>
      <c r="BL105" s="17" t="s">
        <v>143</v>
      </c>
      <c r="BM105" s="183" t="s">
        <v>157</v>
      </c>
    </row>
    <row r="106" spans="1:65" s="2" customFormat="1">
      <c r="A106" s="34"/>
      <c r="B106" s="35"/>
      <c r="C106" s="36"/>
      <c r="D106" s="185" t="s">
        <v>145</v>
      </c>
      <c r="E106" s="36"/>
      <c r="F106" s="186" t="s">
        <v>158</v>
      </c>
      <c r="G106" s="36"/>
      <c r="H106" s="36"/>
      <c r="I106" s="187"/>
      <c r="J106" s="36"/>
      <c r="K106" s="36"/>
      <c r="L106" s="39"/>
      <c r="M106" s="188"/>
      <c r="N106" s="189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145</v>
      </c>
      <c r="AU106" s="17" t="s">
        <v>85</v>
      </c>
    </row>
    <row r="107" spans="1:65" s="13" customFormat="1">
      <c r="B107" s="199"/>
      <c r="C107" s="200"/>
      <c r="D107" s="201" t="s">
        <v>152</v>
      </c>
      <c r="E107" s="202" t="s">
        <v>18</v>
      </c>
      <c r="F107" s="203" t="s">
        <v>159</v>
      </c>
      <c r="G107" s="200"/>
      <c r="H107" s="204">
        <v>3</v>
      </c>
      <c r="I107" s="205"/>
      <c r="J107" s="200"/>
      <c r="K107" s="200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152</v>
      </c>
      <c r="AU107" s="210" t="s">
        <v>85</v>
      </c>
      <c r="AV107" s="13" t="s">
        <v>85</v>
      </c>
      <c r="AW107" s="13" t="s">
        <v>37</v>
      </c>
      <c r="AX107" s="13" t="s">
        <v>83</v>
      </c>
      <c r="AY107" s="210" t="s">
        <v>135</v>
      </c>
    </row>
    <row r="108" spans="1:65" s="2" customFormat="1" ht="37.9" customHeight="1">
      <c r="A108" s="34"/>
      <c r="B108" s="35"/>
      <c r="C108" s="173" t="s">
        <v>143</v>
      </c>
      <c r="D108" s="173" t="s">
        <v>138</v>
      </c>
      <c r="E108" s="174" t="s">
        <v>160</v>
      </c>
      <c r="F108" s="175" t="s">
        <v>161</v>
      </c>
      <c r="G108" s="176" t="s">
        <v>156</v>
      </c>
      <c r="H108" s="177">
        <v>25</v>
      </c>
      <c r="I108" s="178"/>
      <c r="J108" s="177">
        <f>ROUND((ROUND(I108,2))*(ROUND(H108,2)),2)</f>
        <v>0</v>
      </c>
      <c r="K108" s="175" t="s">
        <v>142</v>
      </c>
      <c r="L108" s="39"/>
      <c r="M108" s="179" t="s">
        <v>18</v>
      </c>
      <c r="N108" s="180" t="s">
        <v>46</v>
      </c>
      <c r="O108" s="64"/>
      <c r="P108" s="181">
        <f>O108*H108</f>
        <v>0</v>
      </c>
      <c r="Q108" s="181">
        <v>2.3910000000000001E-2</v>
      </c>
      <c r="R108" s="181">
        <f>Q108*H108</f>
        <v>0.59775</v>
      </c>
      <c r="S108" s="181">
        <v>0</v>
      </c>
      <c r="T108" s="18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3" t="s">
        <v>143</v>
      </c>
      <c r="AT108" s="183" t="s">
        <v>138</v>
      </c>
      <c r="AU108" s="183" t="s">
        <v>85</v>
      </c>
      <c r="AY108" s="17" t="s">
        <v>135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7" t="s">
        <v>83</v>
      </c>
      <c r="BK108" s="184">
        <f>ROUND((ROUND(I108,2))*(ROUND(H108,2)),2)</f>
        <v>0</v>
      </c>
      <c r="BL108" s="17" t="s">
        <v>143</v>
      </c>
      <c r="BM108" s="183" t="s">
        <v>162</v>
      </c>
    </row>
    <row r="109" spans="1:65" s="2" customFormat="1">
      <c r="A109" s="34"/>
      <c r="B109" s="35"/>
      <c r="C109" s="36"/>
      <c r="D109" s="185" t="s">
        <v>145</v>
      </c>
      <c r="E109" s="36"/>
      <c r="F109" s="186" t="s">
        <v>163</v>
      </c>
      <c r="G109" s="36"/>
      <c r="H109" s="36"/>
      <c r="I109" s="187"/>
      <c r="J109" s="36"/>
      <c r="K109" s="36"/>
      <c r="L109" s="39"/>
      <c r="M109" s="188"/>
      <c r="N109" s="189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145</v>
      </c>
      <c r="AU109" s="17" t="s">
        <v>85</v>
      </c>
    </row>
    <row r="110" spans="1:65" s="13" customFormat="1">
      <c r="B110" s="199"/>
      <c r="C110" s="200"/>
      <c r="D110" s="201" t="s">
        <v>152</v>
      </c>
      <c r="E110" s="202" t="s">
        <v>18</v>
      </c>
      <c r="F110" s="203" t="s">
        <v>164</v>
      </c>
      <c r="G110" s="200"/>
      <c r="H110" s="204">
        <v>3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152</v>
      </c>
      <c r="AU110" s="210" t="s">
        <v>85</v>
      </c>
      <c r="AV110" s="13" t="s">
        <v>85</v>
      </c>
      <c r="AW110" s="13" t="s">
        <v>37</v>
      </c>
      <c r="AX110" s="13" t="s">
        <v>75</v>
      </c>
      <c r="AY110" s="210" t="s">
        <v>135</v>
      </c>
    </row>
    <row r="111" spans="1:65" s="13" customFormat="1">
      <c r="B111" s="199"/>
      <c r="C111" s="200"/>
      <c r="D111" s="201" t="s">
        <v>152</v>
      </c>
      <c r="E111" s="202" t="s">
        <v>18</v>
      </c>
      <c r="F111" s="203" t="s">
        <v>165</v>
      </c>
      <c r="G111" s="200"/>
      <c r="H111" s="204">
        <v>2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152</v>
      </c>
      <c r="AU111" s="210" t="s">
        <v>85</v>
      </c>
      <c r="AV111" s="13" t="s">
        <v>85</v>
      </c>
      <c r="AW111" s="13" t="s">
        <v>37</v>
      </c>
      <c r="AX111" s="13" t="s">
        <v>75</v>
      </c>
      <c r="AY111" s="210" t="s">
        <v>135</v>
      </c>
    </row>
    <row r="112" spans="1:65" s="13" customFormat="1">
      <c r="B112" s="199"/>
      <c r="C112" s="200"/>
      <c r="D112" s="201" t="s">
        <v>152</v>
      </c>
      <c r="E112" s="202" t="s">
        <v>18</v>
      </c>
      <c r="F112" s="203" t="s">
        <v>166</v>
      </c>
      <c r="G112" s="200"/>
      <c r="H112" s="204">
        <v>13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152</v>
      </c>
      <c r="AU112" s="210" t="s">
        <v>85</v>
      </c>
      <c r="AV112" s="13" t="s">
        <v>85</v>
      </c>
      <c r="AW112" s="13" t="s">
        <v>37</v>
      </c>
      <c r="AX112" s="13" t="s">
        <v>75</v>
      </c>
      <c r="AY112" s="210" t="s">
        <v>135</v>
      </c>
    </row>
    <row r="113" spans="1:65" s="13" customFormat="1">
      <c r="B113" s="199"/>
      <c r="C113" s="200"/>
      <c r="D113" s="201" t="s">
        <v>152</v>
      </c>
      <c r="E113" s="202" t="s">
        <v>18</v>
      </c>
      <c r="F113" s="203" t="s">
        <v>167</v>
      </c>
      <c r="G113" s="200"/>
      <c r="H113" s="204">
        <v>5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152</v>
      </c>
      <c r="AU113" s="210" t="s">
        <v>85</v>
      </c>
      <c r="AV113" s="13" t="s">
        <v>85</v>
      </c>
      <c r="AW113" s="13" t="s">
        <v>37</v>
      </c>
      <c r="AX113" s="13" t="s">
        <v>75</v>
      </c>
      <c r="AY113" s="210" t="s">
        <v>135</v>
      </c>
    </row>
    <row r="114" spans="1:65" s="13" customFormat="1">
      <c r="B114" s="199"/>
      <c r="C114" s="200"/>
      <c r="D114" s="201" t="s">
        <v>152</v>
      </c>
      <c r="E114" s="202" t="s">
        <v>18</v>
      </c>
      <c r="F114" s="203" t="s">
        <v>168</v>
      </c>
      <c r="G114" s="200"/>
      <c r="H114" s="204">
        <v>2</v>
      </c>
      <c r="I114" s="205"/>
      <c r="J114" s="200"/>
      <c r="K114" s="200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152</v>
      </c>
      <c r="AU114" s="210" t="s">
        <v>85</v>
      </c>
      <c r="AV114" s="13" t="s">
        <v>85</v>
      </c>
      <c r="AW114" s="13" t="s">
        <v>37</v>
      </c>
      <c r="AX114" s="13" t="s">
        <v>75</v>
      </c>
      <c r="AY114" s="210" t="s">
        <v>135</v>
      </c>
    </row>
    <row r="115" spans="1:65" s="14" customFormat="1">
      <c r="B115" s="211"/>
      <c r="C115" s="212"/>
      <c r="D115" s="201" t="s">
        <v>152</v>
      </c>
      <c r="E115" s="213" t="s">
        <v>18</v>
      </c>
      <c r="F115" s="214" t="s">
        <v>169</v>
      </c>
      <c r="G115" s="212"/>
      <c r="H115" s="215">
        <v>25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152</v>
      </c>
      <c r="AU115" s="221" t="s">
        <v>85</v>
      </c>
      <c r="AV115" s="14" t="s">
        <v>143</v>
      </c>
      <c r="AW115" s="14" t="s">
        <v>37</v>
      </c>
      <c r="AX115" s="14" t="s">
        <v>83</v>
      </c>
      <c r="AY115" s="221" t="s">
        <v>135</v>
      </c>
    </row>
    <row r="116" spans="1:65" s="2" customFormat="1" ht="37.9" customHeight="1">
      <c r="A116" s="34"/>
      <c r="B116" s="35"/>
      <c r="C116" s="173" t="s">
        <v>170</v>
      </c>
      <c r="D116" s="173" t="s">
        <v>138</v>
      </c>
      <c r="E116" s="174" t="s">
        <v>171</v>
      </c>
      <c r="F116" s="175" t="s">
        <v>172</v>
      </c>
      <c r="G116" s="176" t="s">
        <v>173</v>
      </c>
      <c r="H116" s="177">
        <v>0.9</v>
      </c>
      <c r="I116" s="178"/>
      <c r="J116" s="177">
        <f>ROUND((ROUND(I116,2))*(ROUND(H116,2)),2)</f>
        <v>0</v>
      </c>
      <c r="K116" s="175" t="s">
        <v>142</v>
      </c>
      <c r="L116" s="39"/>
      <c r="M116" s="179" t="s">
        <v>18</v>
      </c>
      <c r="N116" s="180" t="s">
        <v>46</v>
      </c>
      <c r="O116" s="64"/>
      <c r="P116" s="181">
        <f>O116*H116</f>
        <v>0</v>
      </c>
      <c r="Q116" s="181">
        <v>0.12335</v>
      </c>
      <c r="R116" s="181">
        <f>Q116*H116</f>
        <v>0.111015</v>
      </c>
      <c r="S116" s="181">
        <v>0</v>
      </c>
      <c r="T116" s="18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3" t="s">
        <v>143</v>
      </c>
      <c r="AT116" s="183" t="s">
        <v>138</v>
      </c>
      <c r="AU116" s="183" t="s">
        <v>85</v>
      </c>
      <c r="AY116" s="17" t="s">
        <v>135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7" t="s">
        <v>83</v>
      </c>
      <c r="BK116" s="184">
        <f>ROUND((ROUND(I116,2))*(ROUND(H116,2)),2)</f>
        <v>0</v>
      </c>
      <c r="BL116" s="17" t="s">
        <v>143</v>
      </c>
      <c r="BM116" s="183" t="s">
        <v>174</v>
      </c>
    </row>
    <row r="117" spans="1:65" s="2" customFormat="1">
      <c r="A117" s="34"/>
      <c r="B117" s="35"/>
      <c r="C117" s="36"/>
      <c r="D117" s="185" t="s">
        <v>145</v>
      </c>
      <c r="E117" s="36"/>
      <c r="F117" s="186" t="s">
        <v>175</v>
      </c>
      <c r="G117" s="36"/>
      <c r="H117" s="36"/>
      <c r="I117" s="187"/>
      <c r="J117" s="36"/>
      <c r="K117" s="36"/>
      <c r="L117" s="39"/>
      <c r="M117" s="188"/>
      <c r="N117" s="189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145</v>
      </c>
      <c r="AU117" s="17" t="s">
        <v>85</v>
      </c>
    </row>
    <row r="118" spans="1:65" s="13" customFormat="1">
      <c r="B118" s="199"/>
      <c r="C118" s="200"/>
      <c r="D118" s="201" t="s">
        <v>152</v>
      </c>
      <c r="E118" s="202" t="s">
        <v>18</v>
      </c>
      <c r="F118" s="203" t="s">
        <v>176</v>
      </c>
      <c r="G118" s="200"/>
      <c r="H118" s="204">
        <v>0.9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152</v>
      </c>
      <c r="AU118" s="210" t="s">
        <v>85</v>
      </c>
      <c r="AV118" s="13" t="s">
        <v>85</v>
      </c>
      <c r="AW118" s="13" t="s">
        <v>37</v>
      </c>
      <c r="AX118" s="13" t="s">
        <v>83</v>
      </c>
      <c r="AY118" s="210" t="s">
        <v>135</v>
      </c>
    </row>
    <row r="119" spans="1:65" s="2" customFormat="1" ht="49.15" customHeight="1">
      <c r="A119" s="34"/>
      <c r="B119" s="35"/>
      <c r="C119" s="173" t="s">
        <v>177</v>
      </c>
      <c r="D119" s="173" t="s">
        <v>138</v>
      </c>
      <c r="E119" s="174" t="s">
        <v>178</v>
      </c>
      <c r="F119" s="175" t="s">
        <v>179</v>
      </c>
      <c r="G119" s="176" t="s">
        <v>173</v>
      </c>
      <c r="H119" s="177">
        <v>31.64</v>
      </c>
      <c r="I119" s="178"/>
      <c r="J119" s="177">
        <f>ROUND((ROUND(I119,2))*(ROUND(H119,2)),2)</f>
        <v>0</v>
      </c>
      <c r="K119" s="175" t="s">
        <v>142</v>
      </c>
      <c r="L119" s="39"/>
      <c r="M119" s="179" t="s">
        <v>18</v>
      </c>
      <c r="N119" s="180" t="s">
        <v>46</v>
      </c>
      <c r="O119" s="64"/>
      <c r="P119" s="181">
        <f>O119*H119</f>
        <v>0</v>
      </c>
      <c r="Q119" s="181">
        <v>7.9210000000000003E-2</v>
      </c>
      <c r="R119" s="181">
        <f>Q119*H119</f>
        <v>2.5062044000000001</v>
      </c>
      <c r="S119" s="181">
        <v>0</v>
      </c>
      <c r="T119" s="18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3" t="s">
        <v>143</v>
      </c>
      <c r="AT119" s="183" t="s">
        <v>138</v>
      </c>
      <c r="AU119" s="183" t="s">
        <v>85</v>
      </c>
      <c r="AY119" s="17" t="s">
        <v>135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7" t="s">
        <v>83</v>
      </c>
      <c r="BK119" s="184">
        <f>ROUND((ROUND(I119,2))*(ROUND(H119,2)),2)</f>
        <v>0</v>
      </c>
      <c r="BL119" s="17" t="s">
        <v>143</v>
      </c>
      <c r="BM119" s="183" t="s">
        <v>180</v>
      </c>
    </row>
    <row r="120" spans="1:65" s="2" customFormat="1">
      <c r="A120" s="34"/>
      <c r="B120" s="35"/>
      <c r="C120" s="36"/>
      <c r="D120" s="185" t="s">
        <v>145</v>
      </c>
      <c r="E120" s="36"/>
      <c r="F120" s="186" t="s">
        <v>181</v>
      </c>
      <c r="G120" s="36"/>
      <c r="H120" s="36"/>
      <c r="I120" s="187"/>
      <c r="J120" s="36"/>
      <c r="K120" s="36"/>
      <c r="L120" s="39"/>
      <c r="M120" s="188"/>
      <c r="N120" s="189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145</v>
      </c>
      <c r="AU120" s="17" t="s">
        <v>85</v>
      </c>
    </row>
    <row r="121" spans="1:65" s="13" customFormat="1">
      <c r="B121" s="199"/>
      <c r="C121" s="200"/>
      <c r="D121" s="201" t="s">
        <v>152</v>
      </c>
      <c r="E121" s="202" t="s">
        <v>18</v>
      </c>
      <c r="F121" s="203" t="s">
        <v>182</v>
      </c>
      <c r="G121" s="200"/>
      <c r="H121" s="204">
        <v>9.9</v>
      </c>
      <c r="I121" s="205"/>
      <c r="J121" s="200"/>
      <c r="K121" s="200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152</v>
      </c>
      <c r="AU121" s="210" t="s">
        <v>85</v>
      </c>
      <c r="AV121" s="13" t="s">
        <v>85</v>
      </c>
      <c r="AW121" s="13" t="s">
        <v>37</v>
      </c>
      <c r="AX121" s="13" t="s">
        <v>75</v>
      </c>
      <c r="AY121" s="210" t="s">
        <v>135</v>
      </c>
    </row>
    <row r="122" spans="1:65" s="13" customFormat="1">
      <c r="B122" s="199"/>
      <c r="C122" s="200"/>
      <c r="D122" s="201" t="s">
        <v>152</v>
      </c>
      <c r="E122" s="202" t="s">
        <v>18</v>
      </c>
      <c r="F122" s="203" t="s">
        <v>183</v>
      </c>
      <c r="G122" s="200"/>
      <c r="H122" s="204">
        <v>9.9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152</v>
      </c>
      <c r="AU122" s="210" t="s">
        <v>85</v>
      </c>
      <c r="AV122" s="13" t="s">
        <v>85</v>
      </c>
      <c r="AW122" s="13" t="s">
        <v>37</v>
      </c>
      <c r="AX122" s="13" t="s">
        <v>75</v>
      </c>
      <c r="AY122" s="210" t="s">
        <v>135</v>
      </c>
    </row>
    <row r="123" spans="1:65" s="13" customFormat="1">
      <c r="B123" s="199"/>
      <c r="C123" s="200"/>
      <c r="D123" s="201" t="s">
        <v>152</v>
      </c>
      <c r="E123" s="202" t="s">
        <v>18</v>
      </c>
      <c r="F123" s="203" t="s">
        <v>184</v>
      </c>
      <c r="G123" s="200"/>
      <c r="H123" s="204">
        <v>3.24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152</v>
      </c>
      <c r="AU123" s="210" t="s">
        <v>85</v>
      </c>
      <c r="AV123" s="13" t="s">
        <v>85</v>
      </c>
      <c r="AW123" s="13" t="s">
        <v>37</v>
      </c>
      <c r="AX123" s="13" t="s">
        <v>75</v>
      </c>
      <c r="AY123" s="210" t="s">
        <v>135</v>
      </c>
    </row>
    <row r="124" spans="1:65" s="13" customFormat="1">
      <c r="B124" s="199"/>
      <c r="C124" s="200"/>
      <c r="D124" s="201" t="s">
        <v>152</v>
      </c>
      <c r="E124" s="202" t="s">
        <v>18</v>
      </c>
      <c r="F124" s="203" t="s">
        <v>185</v>
      </c>
      <c r="G124" s="200"/>
      <c r="H124" s="204">
        <v>6.6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152</v>
      </c>
      <c r="AU124" s="210" t="s">
        <v>85</v>
      </c>
      <c r="AV124" s="13" t="s">
        <v>85</v>
      </c>
      <c r="AW124" s="13" t="s">
        <v>37</v>
      </c>
      <c r="AX124" s="13" t="s">
        <v>75</v>
      </c>
      <c r="AY124" s="210" t="s">
        <v>135</v>
      </c>
    </row>
    <row r="125" spans="1:65" s="13" customFormat="1">
      <c r="B125" s="199"/>
      <c r="C125" s="200"/>
      <c r="D125" s="201" t="s">
        <v>152</v>
      </c>
      <c r="E125" s="202" t="s">
        <v>18</v>
      </c>
      <c r="F125" s="203" t="s">
        <v>186</v>
      </c>
      <c r="G125" s="200"/>
      <c r="H125" s="204">
        <v>2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152</v>
      </c>
      <c r="AU125" s="210" t="s">
        <v>85</v>
      </c>
      <c r="AV125" s="13" t="s">
        <v>85</v>
      </c>
      <c r="AW125" s="13" t="s">
        <v>37</v>
      </c>
      <c r="AX125" s="13" t="s">
        <v>75</v>
      </c>
      <c r="AY125" s="210" t="s">
        <v>135</v>
      </c>
    </row>
    <row r="126" spans="1:65" s="14" customFormat="1">
      <c r="B126" s="211"/>
      <c r="C126" s="212"/>
      <c r="D126" s="201" t="s">
        <v>152</v>
      </c>
      <c r="E126" s="213" t="s">
        <v>18</v>
      </c>
      <c r="F126" s="214" t="s">
        <v>169</v>
      </c>
      <c r="G126" s="212"/>
      <c r="H126" s="215">
        <v>31.64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152</v>
      </c>
      <c r="AU126" s="221" t="s">
        <v>85</v>
      </c>
      <c r="AV126" s="14" t="s">
        <v>143</v>
      </c>
      <c r="AW126" s="14" t="s">
        <v>37</v>
      </c>
      <c r="AX126" s="14" t="s">
        <v>83</v>
      </c>
      <c r="AY126" s="221" t="s">
        <v>135</v>
      </c>
    </row>
    <row r="127" spans="1:65" s="12" customFormat="1" ht="22.9" customHeight="1">
      <c r="B127" s="157"/>
      <c r="C127" s="158"/>
      <c r="D127" s="159" t="s">
        <v>74</v>
      </c>
      <c r="E127" s="171" t="s">
        <v>177</v>
      </c>
      <c r="F127" s="171" t="s">
        <v>187</v>
      </c>
      <c r="G127" s="158"/>
      <c r="H127" s="158"/>
      <c r="I127" s="161"/>
      <c r="J127" s="172">
        <f>BK127</f>
        <v>0</v>
      </c>
      <c r="K127" s="158"/>
      <c r="L127" s="163"/>
      <c r="M127" s="164"/>
      <c r="N127" s="165"/>
      <c r="O127" s="165"/>
      <c r="P127" s="166">
        <f>SUM(P128:P198)</f>
        <v>0</v>
      </c>
      <c r="Q127" s="165"/>
      <c r="R127" s="166">
        <f>SUM(R128:R198)</f>
        <v>2.1304758000000001</v>
      </c>
      <c r="S127" s="165"/>
      <c r="T127" s="167">
        <f>SUM(T128:T198)</f>
        <v>5.82</v>
      </c>
      <c r="AR127" s="168" t="s">
        <v>83</v>
      </c>
      <c r="AT127" s="169" t="s">
        <v>74</v>
      </c>
      <c r="AU127" s="169" t="s">
        <v>83</v>
      </c>
      <c r="AY127" s="168" t="s">
        <v>135</v>
      </c>
      <c r="BK127" s="170">
        <f>SUM(BK128:BK198)</f>
        <v>0</v>
      </c>
    </row>
    <row r="128" spans="1:65" s="2" customFormat="1" ht="33" customHeight="1">
      <c r="A128" s="34"/>
      <c r="B128" s="35"/>
      <c r="C128" s="173" t="s">
        <v>188</v>
      </c>
      <c r="D128" s="173" t="s">
        <v>138</v>
      </c>
      <c r="E128" s="174" t="s">
        <v>189</v>
      </c>
      <c r="F128" s="175" t="s">
        <v>190</v>
      </c>
      <c r="G128" s="176" t="s">
        <v>173</v>
      </c>
      <c r="H128" s="177">
        <v>4.62</v>
      </c>
      <c r="I128" s="178"/>
      <c r="J128" s="177">
        <f>ROUND((ROUND(I128,2))*(ROUND(H128,2)),2)</f>
        <v>0</v>
      </c>
      <c r="K128" s="175" t="s">
        <v>142</v>
      </c>
      <c r="L128" s="39"/>
      <c r="M128" s="179" t="s">
        <v>18</v>
      </c>
      <c r="N128" s="180" t="s">
        <v>46</v>
      </c>
      <c r="O128" s="64"/>
      <c r="P128" s="181">
        <f>O128*H128</f>
        <v>0</v>
      </c>
      <c r="Q128" s="181">
        <v>7.3499999999999998E-3</v>
      </c>
      <c r="R128" s="181">
        <f>Q128*H128</f>
        <v>3.3957000000000001E-2</v>
      </c>
      <c r="S128" s="181">
        <v>0</v>
      </c>
      <c r="T128" s="18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3" t="s">
        <v>143</v>
      </c>
      <c r="AT128" s="183" t="s">
        <v>138</v>
      </c>
      <c r="AU128" s="183" t="s">
        <v>85</v>
      </c>
      <c r="AY128" s="17" t="s">
        <v>135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83</v>
      </c>
      <c r="BK128" s="184">
        <f>ROUND((ROUND(I128,2))*(ROUND(H128,2)),2)</f>
        <v>0</v>
      </c>
      <c r="BL128" s="17" t="s">
        <v>143</v>
      </c>
      <c r="BM128" s="183" t="s">
        <v>191</v>
      </c>
    </row>
    <row r="129" spans="1:65" s="2" customFormat="1">
      <c r="A129" s="34"/>
      <c r="B129" s="35"/>
      <c r="C129" s="36"/>
      <c r="D129" s="185" t="s">
        <v>145</v>
      </c>
      <c r="E129" s="36"/>
      <c r="F129" s="186" t="s">
        <v>192</v>
      </c>
      <c r="G129" s="36"/>
      <c r="H129" s="36"/>
      <c r="I129" s="187"/>
      <c r="J129" s="36"/>
      <c r="K129" s="36"/>
      <c r="L129" s="39"/>
      <c r="M129" s="188"/>
      <c r="N129" s="189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145</v>
      </c>
      <c r="AU129" s="17" t="s">
        <v>85</v>
      </c>
    </row>
    <row r="130" spans="1:65" s="13" customFormat="1">
      <c r="B130" s="199"/>
      <c r="C130" s="200"/>
      <c r="D130" s="201" t="s">
        <v>152</v>
      </c>
      <c r="E130" s="202" t="s">
        <v>18</v>
      </c>
      <c r="F130" s="203" t="s">
        <v>193</v>
      </c>
      <c r="G130" s="200"/>
      <c r="H130" s="204">
        <v>0.36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152</v>
      </c>
      <c r="AU130" s="210" t="s">
        <v>85</v>
      </c>
      <c r="AV130" s="13" t="s">
        <v>85</v>
      </c>
      <c r="AW130" s="13" t="s">
        <v>37</v>
      </c>
      <c r="AX130" s="13" t="s">
        <v>75</v>
      </c>
      <c r="AY130" s="210" t="s">
        <v>135</v>
      </c>
    </row>
    <row r="131" spans="1:65" s="13" customFormat="1">
      <c r="B131" s="199"/>
      <c r="C131" s="200"/>
      <c r="D131" s="201" t="s">
        <v>152</v>
      </c>
      <c r="E131" s="202" t="s">
        <v>18</v>
      </c>
      <c r="F131" s="203" t="s">
        <v>194</v>
      </c>
      <c r="G131" s="200"/>
      <c r="H131" s="204">
        <v>0.24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152</v>
      </c>
      <c r="AU131" s="210" t="s">
        <v>85</v>
      </c>
      <c r="AV131" s="13" t="s">
        <v>85</v>
      </c>
      <c r="AW131" s="13" t="s">
        <v>37</v>
      </c>
      <c r="AX131" s="13" t="s">
        <v>75</v>
      </c>
      <c r="AY131" s="210" t="s">
        <v>135</v>
      </c>
    </row>
    <row r="132" spans="1:65" s="13" customFormat="1">
      <c r="B132" s="199"/>
      <c r="C132" s="200"/>
      <c r="D132" s="201" t="s">
        <v>152</v>
      </c>
      <c r="E132" s="202" t="s">
        <v>18</v>
      </c>
      <c r="F132" s="203" t="s">
        <v>195</v>
      </c>
      <c r="G132" s="200"/>
      <c r="H132" s="204">
        <v>0.8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152</v>
      </c>
      <c r="AU132" s="210" t="s">
        <v>85</v>
      </c>
      <c r="AV132" s="13" t="s">
        <v>85</v>
      </c>
      <c r="AW132" s="13" t="s">
        <v>37</v>
      </c>
      <c r="AX132" s="13" t="s">
        <v>75</v>
      </c>
      <c r="AY132" s="210" t="s">
        <v>135</v>
      </c>
    </row>
    <row r="133" spans="1:65" s="13" customFormat="1">
      <c r="B133" s="199"/>
      <c r="C133" s="200"/>
      <c r="D133" s="201" t="s">
        <v>152</v>
      </c>
      <c r="E133" s="202" t="s">
        <v>18</v>
      </c>
      <c r="F133" s="203" t="s">
        <v>196</v>
      </c>
      <c r="G133" s="200"/>
      <c r="H133" s="204">
        <v>0.32</v>
      </c>
      <c r="I133" s="205"/>
      <c r="J133" s="200"/>
      <c r="K133" s="200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152</v>
      </c>
      <c r="AU133" s="210" t="s">
        <v>85</v>
      </c>
      <c r="AV133" s="13" t="s">
        <v>85</v>
      </c>
      <c r="AW133" s="13" t="s">
        <v>37</v>
      </c>
      <c r="AX133" s="13" t="s">
        <v>75</v>
      </c>
      <c r="AY133" s="210" t="s">
        <v>135</v>
      </c>
    </row>
    <row r="134" spans="1:65" s="13" customFormat="1">
      <c r="B134" s="199"/>
      <c r="C134" s="200"/>
      <c r="D134" s="201" t="s">
        <v>152</v>
      </c>
      <c r="E134" s="202" t="s">
        <v>18</v>
      </c>
      <c r="F134" s="203" t="s">
        <v>197</v>
      </c>
      <c r="G134" s="200"/>
      <c r="H134" s="204">
        <v>0.72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152</v>
      </c>
      <c r="AU134" s="210" t="s">
        <v>85</v>
      </c>
      <c r="AV134" s="13" t="s">
        <v>85</v>
      </c>
      <c r="AW134" s="13" t="s">
        <v>37</v>
      </c>
      <c r="AX134" s="13" t="s">
        <v>75</v>
      </c>
      <c r="AY134" s="210" t="s">
        <v>135</v>
      </c>
    </row>
    <row r="135" spans="1:65" s="13" customFormat="1">
      <c r="B135" s="199"/>
      <c r="C135" s="200"/>
      <c r="D135" s="201" t="s">
        <v>152</v>
      </c>
      <c r="E135" s="202" t="s">
        <v>18</v>
      </c>
      <c r="F135" s="203" t="s">
        <v>198</v>
      </c>
      <c r="G135" s="200"/>
      <c r="H135" s="204">
        <v>0.36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152</v>
      </c>
      <c r="AU135" s="210" t="s">
        <v>85</v>
      </c>
      <c r="AV135" s="13" t="s">
        <v>85</v>
      </c>
      <c r="AW135" s="13" t="s">
        <v>37</v>
      </c>
      <c r="AX135" s="13" t="s">
        <v>75</v>
      </c>
      <c r="AY135" s="210" t="s">
        <v>135</v>
      </c>
    </row>
    <row r="136" spans="1:65" s="13" customFormat="1">
      <c r="B136" s="199"/>
      <c r="C136" s="200"/>
      <c r="D136" s="201" t="s">
        <v>152</v>
      </c>
      <c r="E136" s="202" t="s">
        <v>18</v>
      </c>
      <c r="F136" s="203" t="s">
        <v>199</v>
      </c>
      <c r="G136" s="200"/>
      <c r="H136" s="204">
        <v>0.48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152</v>
      </c>
      <c r="AU136" s="210" t="s">
        <v>85</v>
      </c>
      <c r="AV136" s="13" t="s">
        <v>85</v>
      </c>
      <c r="AW136" s="13" t="s">
        <v>37</v>
      </c>
      <c r="AX136" s="13" t="s">
        <v>75</v>
      </c>
      <c r="AY136" s="210" t="s">
        <v>135</v>
      </c>
    </row>
    <row r="137" spans="1:65" s="13" customFormat="1">
      <c r="B137" s="199"/>
      <c r="C137" s="200"/>
      <c r="D137" s="201" t="s">
        <v>152</v>
      </c>
      <c r="E137" s="202" t="s">
        <v>18</v>
      </c>
      <c r="F137" s="203" t="s">
        <v>200</v>
      </c>
      <c r="G137" s="200"/>
      <c r="H137" s="204">
        <v>0.12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152</v>
      </c>
      <c r="AU137" s="210" t="s">
        <v>85</v>
      </c>
      <c r="AV137" s="13" t="s">
        <v>85</v>
      </c>
      <c r="AW137" s="13" t="s">
        <v>37</v>
      </c>
      <c r="AX137" s="13" t="s">
        <v>75</v>
      </c>
      <c r="AY137" s="210" t="s">
        <v>135</v>
      </c>
    </row>
    <row r="138" spans="1:65" s="13" customFormat="1">
      <c r="B138" s="199"/>
      <c r="C138" s="200"/>
      <c r="D138" s="201" t="s">
        <v>152</v>
      </c>
      <c r="E138" s="202" t="s">
        <v>18</v>
      </c>
      <c r="F138" s="203" t="s">
        <v>176</v>
      </c>
      <c r="G138" s="200"/>
      <c r="H138" s="204">
        <v>0.9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152</v>
      </c>
      <c r="AU138" s="210" t="s">
        <v>85</v>
      </c>
      <c r="AV138" s="13" t="s">
        <v>85</v>
      </c>
      <c r="AW138" s="13" t="s">
        <v>37</v>
      </c>
      <c r="AX138" s="13" t="s">
        <v>75</v>
      </c>
      <c r="AY138" s="210" t="s">
        <v>135</v>
      </c>
    </row>
    <row r="139" spans="1:65" s="13" customFormat="1">
      <c r="B139" s="199"/>
      <c r="C139" s="200"/>
      <c r="D139" s="201" t="s">
        <v>152</v>
      </c>
      <c r="E139" s="202" t="s">
        <v>18</v>
      </c>
      <c r="F139" s="203" t="s">
        <v>201</v>
      </c>
      <c r="G139" s="200"/>
      <c r="H139" s="204">
        <v>0.32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152</v>
      </c>
      <c r="AU139" s="210" t="s">
        <v>85</v>
      </c>
      <c r="AV139" s="13" t="s">
        <v>85</v>
      </c>
      <c r="AW139" s="13" t="s">
        <v>37</v>
      </c>
      <c r="AX139" s="13" t="s">
        <v>75</v>
      </c>
      <c r="AY139" s="210" t="s">
        <v>135</v>
      </c>
    </row>
    <row r="140" spans="1:65" s="14" customFormat="1">
      <c r="B140" s="211"/>
      <c r="C140" s="212"/>
      <c r="D140" s="201" t="s">
        <v>152</v>
      </c>
      <c r="E140" s="213" t="s">
        <v>18</v>
      </c>
      <c r="F140" s="214" t="s">
        <v>169</v>
      </c>
      <c r="G140" s="212"/>
      <c r="H140" s="215">
        <v>4.62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152</v>
      </c>
      <c r="AU140" s="221" t="s">
        <v>85</v>
      </c>
      <c r="AV140" s="14" t="s">
        <v>143</v>
      </c>
      <c r="AW140" s="14" t="s">
        <v>37</v>
      </c>
      <c r="AX140" s="14" t="s">
        <v>83</v>
      </c>
      <c r="AY140" s="221" t="s">
        <v>135</v>
      </c>
    </row>
    <row r="141" spans="1:65" s="2" customFormat="1" ht="24.2" customHeight="1">
      <c r="A141" s="34"/>
      <c r="B141" s="35"/>
      <c r="C141" s="173" t="s">
        <v>150</v>
      </c>
      <c r="D141" s="173" t="s">
        <v>138</v>
      </c>
      <c r="E141" s="174" t="s">
        <v>202</v>
      </c>
      <c r="F141" s="175" t="s">
        <v>203</v>
      </c>
      <c r="G141" s="176" t="s">
        <v>173</v>
      </c>
      <c r="H141" s="177">
        <v>31.64</v>
      </c>
      <c r="I141" s="178"/>
      <c r="J141" s="177">
        <f>ROUND((ROUND(I141,2))*(ROUND(H141,2)),2)</f>
        <v>0</v>
      </c>
      <c r="K141" s="175" t="s">
        <v>142</v>
      </c>
      <c r="L141" s="39"/>
      <c r="M141" s="179" t="s">
        <v>18</v>
      </c>
      <c r="N141" s="180" t="s">
        <v>46</v>
      </c>
      <c r="O141" s="64"/>
      <c r="P141" s="181">
        <f>O141*H141</f>
        <v>0</v>
      </c>
      <c r="Q141" s="181">
        <v>2.5999999999999998E-4</v>
      </c>
      <c r="R141" s="181">
        <f>Q141*H141</f>
        <v>8.2264E-3</v>
      </c>
      <c r="S141" s="181">
        <v>0</v>
      </c>
      <c r="T141" s="18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3" t="s">
        <v>143</v>
      </c>
      <c r="AT141" s="183" t="s">
        <v>138</v>
      </c>
      <c r="AU141" s="183" t="s">
        <v>85</v>
      </c>
      <c r="AY141" s="17" t="s">
        <v>135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ROUND((ROUND(I141,2))*(ROUND(H141,2)),2)</f>
        <v>0</v>
      </c>
      <c r="BL141" s="17" t="s">
        <v>143</v>
      </c>
      <c r="BM141" s="183" t="s">
        <v>204</v>
      </c>
    </row>
    <row r="142" spans="1:65" s="2" customFormat="1">
      <c r="A142" s="34"/>
      <c r="B142" s="35"/>
      <c r="C142" s="36"/>
      <c r="D142" s="185" t="s">
        <v>145</v>
      </c>
      <c r="E142" s="36"/>
      <c r="F142" s="186" t="s">
        <v>205</v>
      </c>
      <c r="G142" s="36"/>
      <c r="H142" s="36"/>
      <c r="I142" s="187"/>
      <c r="J142" s="36"/>
      <c r="K142" s="36"/>
      <c r="L142" s="39"/>
      <c r="M142" s="188"/>
      <c r="N142" s="189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145</v>
      </c>
      <c r="AU142" s="17" t="s">
        <v>85</v>
      </c>
    </row>
    <row r="143" spans="1:65" s="2" customFormat="1" ht="37.9" customHeight="1">
      <c r="A143" s="34"/>
      <c r="B143" s="35"/>
      <c r="C143" s="173" t="s">
        <v>206</v>
      </c>
      <c r="D143" s="173" t="s">
        <v>138</v>
      </c>
      <c r="E143" s="174" t="s">
        <v>207</v>
      </c>
      <c r="F143" s="175" t="s">
        <v>208</v>
      </c>
      <c r="G143" s="176" t="s">
        <v>173</v>
      </c>
      <c r="H143" s="177">
        <v>31.64</v>
      </c>
      <c r="I143" s="178"/>
      <c r="J143" s="177">
        <f>ROUND((ROUND(I143,2))*(ROUND(H143,2)),2)</f>
        <v>0</v>
      </c>
      <c r="K143" s="175" t="s">
        <v>142</v>
      </c>
      <c r="L143" s="39"/>
      <c r="M143" s="179" t="s">
        <v>18</v>
      </c>
      <c r="N143" s="180" t="s">
        <v>46</v>
      </c>
      <c r="O143" s="64"/>
      <c r="P143" s="181">
        <f>O143*H143</f>
        <v>0</v>
      </c>
      <c r="Q143" s="181">
        <v>4.3800000000000002E-3</v>
      </c>
      <c r="R143" s="181">
        <f>Q143*H143</f>
        <v>0.13858320000000002</v>
      </c>
      <c r="S143" s="181">
        <v>0</v>
      </c>
      <c r="T143" s="18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3" t="s">
        <v>143</v>
      </c>
      <c r="AT143" s="183" t="s">
        <v>138</v>
      </c>
      <c r="AU143" s="183" t="s">
        <v>85</v>
      </c>
      <c r="AY143" s="17" t="s">
        <v>135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ROUND((ROUND(I143,2))*(ROUND(H143,2)),2)</f>
        <v>0</v>
      </c>
      <c r="BL143" s="17" t="s">
        <v>143</v>
      </c>
      <c r="BM143" s="183" t="s">
        <v>209</v>
      </c>
    </row>
    <row r="144" spans="1:65" s="2" customFormat="1">
      <c r="A144" s="34"/>
      <c r="B144" s="35"/>
      <c r="C144" s="36"/>
      <c r="D144" s="185" t="s">
        <v>145</v>
      </c>
      <c r="E144" s="36"/>
      <c r="F144" s="186" t="s">
        <v>210</v>
      </c>
      <c r="G144" s="36"/>
      <c r="H144" s="36"/>
      <c r="I144" s="187"/>
      <c r="J144" s="36"/>
      <c r="K144" s="36"/>
      <c r="L144" s="39"/>
      <c r="M144" s="188"/>
      <c r="N144" s="189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145</v>
      </c>
      <c r="AU144" s="17" t="s">
        <v>85</v>
      </c>
    </row>
    <row r="145" spans="1:65" s="13" customFormat="1">
      <c r="B145" s="199"/>
      <c r="C145" s="200"/>
      <c r="D145" s="201" t="s">
        <v>152</v>
      </c>
      <c r="E145" s="202" t="s">
        <v>18</v>
      </c>
      <c r="F145" s="203" t="s">
        <v>182</v>
      </c>
      <c r="G145" s="200"/>
      <c r="H145" s="204">
        <v>9.9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152</v>
      </c>
      <c r="AU145" s="210" t="s">
        <v>85</v>
      </c>
      <c r="AV145" s="13" t="s">
        <v>85</v>
      </c>
      <c r="AW145" s="13" t="s">
        <v>37</v>
      </c>
      <c r="AX145" s="13" t="s">
        <v>75</v>
      </c>
      <c r="AY145" s="210" t="s">
        <v>135</v>
      </c>
    </row>
    <row r="146" spans="1:65" s="13" customFormat="1">
      <c r="B146" s="199"/>
      <c r="C146" s="200"/>
      <c r="D146" s="201" t="s">
        <v>152</v>
      </c>
      <c r="E146" s="202" t="s">
        <v>18</v>
      </c>
      <c r="F146" s="203" t="s">
        <v>183</v>
      </c>
      <c r="G146" s="200"/>
      <c r="H146" s="204">
        <v>9.9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152</v>
      </c>
      <c r="AU146" s="210" t="s">
        <v>85</v>
      </c>
      <c r="AV146" s="13" t="s">
        <v>85</v>
      </c>
      <c r="AW146" s="13" t="s">
        <v>37</v>
      </c>
      <c r="AX146" s="13" t="s">
        <v>75</v>
      </c>
      <c r="AY146" s="210" t="s">
        <v>135</v>
      </c>
    </row>
    <row r="147" spans="1:65" s="13" customFormat="1">
      <c r="B147" s="199"/>
      <c r="C147" s="200"/>
      <c r="D147" s="201" t="s">
        <v>152</v>
      </c>
      <c r="E147" s="202" t="s">
        <v>18</v>
      </c>
      <c r="F147" s="203" t="s">
        <v>211</v>
      </c>
      <c r="G147" s="200"/>
      <c r="H147" s="204">
        <v>3.24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152</v>
      </c>
      <c r="AU147" s="210" t="s">
        <v>85</v>
      </c>
      <c r="AV147" s="13" t="s">
        <v>85</v>
      </c>
      <c r="AW147" s="13" t="s">
        <v>37</v>
      </c>
      <c r="AX147" s="13" t="s">
        <v>75</v>
      </c>
      <c r="AY147" s="210" t="s">
        <v>135</v>
      </c>
    </row>
    <row r="148" spans="1:65" s="13" customFormat="1">
      <c r="B148" s="199"/>
      <c r="C148" s="200"/>
      <c r="D148" s="201" t="s">
        <v>152</v>
      </c>
      <c r="E148" s="202" t="s">
        <v>18</v>
      </c>
      <c r="F148" s="203" t="s">
        <v>185</v>
      </c>
      <c r="G148" s="200"/>
      <c r="H148" s="204">
        <v>6.6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152</v>
      </c>
      <c r="AU148" s="210" t="s">
        <v>85</v>
      </c>
      <c r="AV148" s="13" t="s">
        <v>85</v>
      </c>
      <c r="AW148" s="13" t="s">
        <v>37</v>
      </c>
      <c r="AX148" s="13" t="s">
        <v>75</v>
      </c>
      <c r="AY148" s="210" t="s">
        <v>135</v>
      </c>
    </row>
    <row r="149" spans="1:65" s="13" customFormat="1">
      <c r="B149" s="199"/>
      <c r="C149" s="200"/>
      <c r="D149" s="201" t="s">
        <v>152</v>
      </c>
      <c r="E149" s="202" t="s">
        <v>18</v>
      </c>
      <c r="F149" s="203" t="s">
        <v>186</v>
      </c>
      <c r="G149" s="200"/>
      <c r="H149" s="204">
        <v>2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152</v>
      </c>
      <c r="AU149" s="210" t="s">
        <v>85</v>
      </c>
      <c r="AV149" s="13" t="s">
        <v>85</v>
      </c>
      <c r="AW149" s="13" t="s">
        <v>37</v>
      </c>
      <c r="AX149" s="13" t="s">
        <v>75</v>
      </c>
      <c r="AY149" s="210" t="s">
        <v>135</v>
      </c>
    </row>
    <row r="150" spans="1:65" s="14" customFormat="1">
      <c r="B150" s="211"/>
      <c r="C150" s="212"/>
      <c r="D150" s="201" t="s">
        <v>152</v>
      </c>
      <c r="E150" s="213" t="s">
        <v>18</v>
      </c>
      <c r="F150" s="214" t="s">
        <v>169</v>
      </c>
      <c r="G150" s="212"/>
      <c r="H150" s="215">
        <v>31.64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152</v>
      </c>
      <c r="AU150" s="221" t="s">
        <v>85</v>
      </c>
      <c r="AV150" s="14" t="s">
        <v>143</v>
      </c>
      <c r="AW150" s="14" t="s">
        <v>37</v>
      </c>
      <c r="AX150" s="14" t="s">
        <v>83</v>
      </c>
      <c r="AY150" s="221" t="s">
        <v>135</v>
      </c>
    </row>
    <row r="151" spans="1:65" s="2" customFormat="1" ht="37.9" customHeight="1">
      <c r="A151" s="34"/>
      <c r="B151" s="35"/>
      <c r="C151" s="173" t="s">
        <v>212</v>
      </c>
      <c r="D151" s="173" t="s">
        <v>138</v>
      </c>
      <c r="E151" s="174" t="s">
        <v>213</v>
      </c>
      <c r="F151" s="175" t="s">
        <v>214</v>
      </c>
      <c r="G151" s="176" t="s">
        <v>173</v>
      </c>
      <c r="H151" s="177">
        <v>31.64</v>
      </c>
      <c r="I151" s="178"/>
      <c r="J151" s="177">
        <f>ROUND((ROUND(I151,2))*(ROUND(H151,2)),2)</f>
        <v>0</v>
      </c>
      <c r="K151" s="175" t="s">
        <v>142</v>
      </c>
      <c r="L151" s="39"/>
      <c r="M151" s="179" t="s">
        <v>18</v>
      </c>
      <c r="N151" s="180" t="s">
        <v>46</v>
      </c>
      <c r="O151" s="64"/>
      <c r="P151" s="181">
        <f>O151*H151</f>
        <v>0</v>
      </c>
      <c r="Q151" s="181">
        <v>1.103E-2</v>
      </c>
      <c r="R151" s="181">
        <f>Q151*H151</f>
        <v>0.3489892</v>
      </c>
      <c r="S151" s="181">
        <v>0</v>
      </c>
      <c r="T151" s="18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3" t="s">
        <v>143</v>
      </c>
      <c r="AT151" s="183" t="s">
        <v>138</v>
      </c>
      <c r="AU151" s="183" t="s">
        <v>85</v>
      </c>
      <c r="AY151" s="17" t="s">
        <v>135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ROUND((ROUND(I151,2))*(ROUND(H151,2)),2)</f>
        <v>0</v>
      </c>
      <c r="BL151" s="17" t="s">
        <v>143</v>
      </c>
      <c r="BM151" s="183" t="s">
        <v>215</v>
      </c>
    </row>
    <row r="152" spans="1:65" s="2" customFormat="1">
      <c r="A152" s="34"/>
      <c r="B152" s="35"/>
      <c r="C152" s="36"/>
      <c r="D152" s="185" t="s">
        <v>145</v>
      </c>
      <c r="E152" s="36"/>
      <c r="F152" s="186" t="s">
        <v>216</v>
      </c>
      <c r="G152" s="36"/>
      <c r="H152" s="36"/>
      <c r="I152" s="187"/>
      <c r="J152" s="36"/>
      <c r="K152" s="36"/>
      <c r="L152" s="39"/>
      <c r="M152" s="188"/>
      <c r="N152" s="189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145</v>
      </c>
      <c r="AU152" s="17" t="s">
        <v>85</v>
      </c>
    </row>
    <row r="153" spans="1:65" s="13" customFormat="1">
      <c r="B153" s="199"/>
      <c r="C153" s="200"/>
      <c r="D153" s="201" t="s">
        <v>152</v>
      </c>
      <c r="E153" s="202" t="s">
        <v>18</v>
      </c>
      <c r="F153" s="203" t="s">
        <v>182</v>
      </c>
      <c r="G153" s="200"/>
      <c r="H153" s="204">
        <v>9.9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152</v>
      </c>
      <c r="AU153" s="210" t="s">
        <v>85</v>
      </c>
      <c r="AV153" s="13" t="s">
        <v>85</v>
      </c>
      <c r="AW153" s="13" t="s">
        <v>37</v>
      </c>
      <c r="AX153" s="13" t="s">
        <v>75</v>
      </c>
      <c r="AY153" s="210" t="s">
        <v>135</v>
      </c>
    </row>
    <row r="154" spans="1:65" s="13" customFormat="1">
      <c r="B154" s="199"/>
      <c r="C154" s="200"/>
      <c r="D154" s="201" t="s">
        <v>152</v>
      </c>
      <c r="E154" s="202" t="s">
        <v>18</v>
      </c>
      <c r="F154" s="203" t="s">
        <v>183</v>
      </c>
      <c r="G154" s="200"/>
      <c r="H154" s="204">
        <v>9.9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152</v>
      </c>
      <c r="AU154" s="210" t="s">
        <v>85</v>
      </c>
      <c r="AV154" s="13" t="s">
        <v>85</v>
      </c>
      <c r="AW154" s="13" t="s">
        <v>37</v>
      </c>
      <c r="AX154" s="13" t="s">
        <v>75</v>
      </c>
      <c r="AY154" s="210" t="s">
        <v>135</v>
      </c>
    </row>
    <row r="155" spans="1:65" s="13" customFormat="1">
      <c r="B155" s="199"/>
      <c r="C155" s="200"/>
      <c r="D155" s="201" t="s">
        <v>152</v>
      </c>
      <c r="E155" s="202" t="s">
        <v>18</v>
      </c>
      <c r="F155" s="203" t="s">
        <v>184</v>
      </c>
      <c r="G155" s="200"/>
      <c r="H155" s="204">
        <v>3.24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152</v>
      </c>
      <c r="AU155" s="210" t="s">
        <v>85</v>
      </c>
      <c r="AV155" s="13" t="s">
        <v>85</v>
      </c>
      <c r="AW155" s="13" t="s">
        <v>37</v>
      </c>
      <c r="AX155" s="13" t="s">
        <v>75</v>
      </c>
      <c r="AY155" s="210" t="s">
        <v>135</v>
      </c>
    </row>
    <row r="156" spans="1:65" s="13" customFormat="1">
      <c r="B156" s="199"/>
      <c r="C156" s="200"/>
      <c r="D156" s="201" t="s">
        <v>152</v>
      </c>
      <c r="E156" s="202" t="s">
        <v>18</v>
      </c>
      <c r="F156" s="203" t="s">
        <v>185</v>
      </c>
      <c r="G156" s="200"/>
      <c r="H156" s="204">
        <v>6.6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152</v>
      </c>
      <c r="AU156" s="210" t="s">
        <v>85</v>
      </c>
      <c r="AV156" s="13" t="s">
        <v>85</v>
      </c>
      <c r="AW156" s="13" t="s">
        <v>37</v>
      </c>
      <c r="AX156" s="13" t="s">
        <v>75</v>
      </c>
      <c r="AY156" s="210" t="s">
        <v>135</v>
      </c>
    </row>
    <row r="157" spans="1:65" s="13" customFormat="1">
      <c r="B157" s="199"/>
      <c r="C157" s="200"/>
      <c r="D157" s="201" t="s">
        <v>152</v>
      </c>
      <c r="E157" s="202" t="s">
        <v>18</v>
      </c>
      <c r="F157" s="203" t="s">
        <v>186</v>
      </c>
      <c r="G157" s="200"/>
      <c r="H157" s="204">
        <v>2</v>
      </c>
      <c r="I157" s="205"/>
      <c r="J157" s="200"/>
      <c r="K157" s="200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152</v>
      </c>
      <c r="AU157" s="210" t="s">
        <v>85</v>
      </c>
      <c r="AV157" s="13" t="s">
        <v>85</v>
      </c>
      <c r="AW157" s="13" t="s">
        <v>37</v>
      </c>
      <c r="AX157" s="13" t="s">
        <v>75</v>
      </c>
      <c r="AY157" s="210" t="s">
        <v>135</v>
      </c>
    </row>
    <row r="158" spans="1:65" s="14" customFormat="1">
      <c r="B158" s="211"/>
      <c r="C158" s="212"/>
      <c r="D158" s="201" t="s">
        <v>152</v>
      </c>
      <c r="E158" s="213" t="s">
        <v>18</v>
      </c>
      <c r="F158" s="214" t="s">
        <v>169</v>
      </c>
      <c r="G158" s="212"/>
      <c r="H158" s="215">
        <v>31.64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152</v>
      </c>
      <c r="AU158" s="221" t="s">
        <v>85</v>
      </c>
      <c r="AV158" s="14" t="s">
        <v>143</v>
      </c>
      <c r="AW158" s="14" t="s">
        <v>37</v>
      </c>
      <c r="AX158" s="14" t="s">
        <v>83</v>
      </c>
      <c r="AY158" s="221" t="s">
        <v>135</v>
      </c>
    </row>
    <row r="159" spans="1:65" s="2" customFormat="1" ht="37.9" customHeight="1">
      <c r="A159" s="34"/>
      <c r="B159" s="35"/>
      <c r="C159" s="173" t="s">
        <v>217</v>
      </c>
      <c r="D159" s="173" t="s">
        <v>138</v>
      </c>
      <c r="E159" s="174" t="s">
        <v>218</v>
      </c>
      <c r="F159" s="175" t="s">
        <v>219</v>
      </c>
      <c r="G159" s="176" t="s">
        <v>156</v>
      </c>
      <c r="H159" s="177">
        <v>56</v>
      </c>
      <c r="I159" s="178"/>
      <c r="J159" s="177">
        <f>ROUND((ROUND(I159,2))*(ROUND(H159,2)),2)</f>
        <v>0</v>
      </c>
      <c r="K159" s="175" t="s">
        <v>142</v>
      </c>
      <c r="L159" s="39"/>
      <c r="M159" s="179" t="s">
        <v>18</v>
      </c>
      <c r="N159" s="180" t="s">
        <v>46</v>
      </c>
      <c r="O159" s="64"/>
      <c r="P159" s="181">
        <f>O159*H159</f>
        <v>0</v>
      </c>
      <c r="Q159" s="181">
        <v>2.0200000000000001E-3</v>
      </c>
      <c r="R159" s="181">
        <f>Q159*H159</f>
        <v>0.11312</v>
      </c>
      <c r="S159" s="181">
        <v>0</v>
      </c>
      <c r="T159" s="18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3" t="s">
        <v>143</v>
      </c>
      <c r="AT159" s="183" t="s">
        <v>138</v>
      </c>
      <c r="AU159" s="183" t="s">
        <v>85</v>
      </c>
      <c r="AY159" s="17" t="s">
        <v>135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83</v>
      </c>
      <c r="BK159" s="184">
        <f>ROUND((ROUND(I159,2))*(ROUND(H159,2)),2)</f>
        <v>0</v>
      </c>
      <c r="BL159" s="17" t="s">
        <v>143</v>
      </c>
      <c r="BM159" s="183" t="s">
        <v>220</v>
      </c>
    </row>
    <row r="160" spans="1:65" s="2" customFormat="1">
      <c r="A160" s="34"/>
      <c r="B160" s="35"/>
      <c r="C160" s="36"/>
      <c r="D160" s="185" t="s">
        <v>145</v>
      </c>
      <c r="E160" s="36"/>
      <c r="F160" s="186" t="s">
        <v>221</v>
      </c>
      <c r="G160" s="36"/>
      <c r="H160" s="36"/>
      <c r="I160" s="187"/>
      <c r="J160" s="36"/>
      <c r="K160" s="36"/>
      <c r="L160" s="39"/>
      <c r="M160" s="188"/>
      <c r="N160" s="189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145</v>
      </c>
      <c r="AU160" s="17" t="s">
        <v>85</v>
      </c>
    </row>
    <row r="161" spans="1:65" s="13" customFormat="1">
      <c r="B161" s="199"/>
      <c r="C161" s="200"/>
      <c r="D161" s="201" t="s">
        <v>152</v>
      </c>
      <c r="E161" s="202" t="s">
        <v>18</v>
      </c>
      <c r="F161" s="203" t="s">
        <v>222</v>
      </c>
      <c r="G161" s="200"/>
      <c r="H161" s="204">
        <v>6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152</v>
      </c>
      <c r="AU161" s="210" t="s">
        <v>85</v>
      </c>
      <c r="AV161" s="13" t="s">
        <v>85</v>
      </c>
      <c r="AW161" s="13" t="s">
        <v>37</v>
      </c>
      <c r="AX161" s="13" t="s">
        <v>75</v>
      </c>
      <c r="AY161" s="210" t="s">
        <v>135</v>
      </c>
    </row>
    <row r="162" spans="1:65" s="13" customFormat="1">
      <c r="B162" s="199"/>
      <c r="C162" s="200"/>
      <c r="D162" s="201" t="s">
        <v>152</v>
      </c>
      <c r="E162" s="202" t="s">
        <v>18</v>
      </c>
      <c r="F162" s="203" t="s">
        <v>223</v>
      </c>
      <c r="G162" s="200"/>
      <c r="H162" s="204">
        <v>4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152</v>
      </c>
      <c r="AU162" s="210" t="s">
        <v>85</v>
      </c>
      <c r="AV162" s="13" t="s">
        <v>85</v>
      </c>
      <c r="AW162" s="13" t="s">
        <v>37</v>
      </c>
      <c r="AX162" s="13" t="s">
        <v>75</v>
      </c>
      <c r="AY162" s="210" t="s">
        <v>135</v>
      </c>
    </row>
    <row r="163" spans="1:65" s="13" customFormat="1">
      <c r="B163" s="199"/>
      <c r="C163" s="200"/>
      <c r="D163" s="201" t="s">
        <v>152</v>
      </c>
      <c r="E163" s="202" t="s">
        <v>18</v>
      </c>
      <c r="F163" s="203" t="s">
        <v>224</v>
      </c>
      <c r="G163" s="200"/>
      <c r="H163" s="204">
        <v>32</v>
      </c>
      <c r="I163" s="205"/>
      <c r="J163" s="200"/>
      <c r="K163" s="200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152</v>
      </c>
      <c r="AU163" s="210" t="s">
        <v>85</v>
      </c>
      <c r="AV163" s="13" t="s">
        <v>85</v>
      </c>
      <c r="AW163" s="13" t="s">
        <v>37</v>
      </c>
      <c r="AX163" s="13" t="s">
        <v>75</v>
      </c>
      <c r="AY163" s="210" t="s">
        <v>135</v>
      </c>
    </row>
    <row r="164" spans="1:65" s="13" customFormat="1">
      <c r="B164" s="199"/>
      <c r="C164" s="200"/>
      <c r="D164" s="201" t="s">
        <v>152</v>
      </c>
      <c r="E164" s="202" t="s">
        <v>18</v>
      </c>
      <c r="F164" s="203" t="s">
        <v>225</v>
      </c>
      <c r="G164" s="200"/>
      <c r="H164" s="204">
        <v>10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152</v>
      </c>
      <c r="AU164" s="210" t="s">
        <v>85</v>
      </c>
      <c r="AV164" s="13" t="s">
        <v>85</v>
      </c>
      <c r="AW164" s="13" t="s">
        <v>37</v>
      </c>
      <c r="AX164" s="13" t="s">
        <v>75</v>
      </c>
      <c r="AY164" s="210" t="s">
        <v>135</v>
      </c>
    </row>
    <row r="165" spans="1:65" s="13" customFormat="1">
      <c r="B165" s="199"/>
      <c r="C165" s="200"/>
      <c r="D165" s="201" t="s">
        <v>152</v>
      </c>
      <c r="E165" s="202" t="s">
        <v>18</v>
      </c>
      <c r="F165" s="203" t="s">
        <v>226</v>
      </c>
      <c r="G165" s="200"/>
      <c r="H165" s="204">
        <v>4</v>
      </c>
      <c r="I165" s="205"/>
      <c r="J165" s="200"/>
      <c r="K165" s="200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152</v>
      </c>
      <c r="AU165" s="210" t="s">
        <v>85</v>
      </c>
      <c r="AV165" s="13" t="s">
        <v>85</v>
      </c>
      <c r="AW165" s="13" t="s">
        <v>37</v>
      </c>
      <c r="AX165" s="13" t="s">
        <v>75</v>
      </c>
      <c r="AY165" s="210" t="s">
        <v>135</v>
      </c>
    </row>
    <row r="166" spans="1:65" s="14" customFormat="1">
      <c r="B166" s="211"/>
      <c r="C166" s="212"/>
      <c r="D166" s="201" t="s">
        <v>152</v>
      </c>
      <c r="E166" s="213" t="s">
        <v>18</v>
      </c>
      <c r="F166" s="214" t="s">
        <v>169</v>
      </c>
      <c r="G166" s="212"/>
      <c r="H166" s="215">
        <v>56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152</v>
      </c>
      <c r="AU166" s="221" t="s">
        <v>85</v>
      </c>
      <c r="AV166" s="14" t="s">
        <v>143</v>
      </c>
      <c r="AW166" s="14" t="s">
        <v>37</v>
      </c>
      <c r="AX166" s="14" t="s">
        <v>83</v>
      </c>
      <c r="AY166" s="221" t="s">
        <v>135</v>
      </c>
    </row>
    <row r="167" spans="1:65" s="2" customFormat="1" ht="37.9" customHeight="1">
      <c r="A167" s="34"/>
      <c r="B167" s="35"/>
      <c r="C167" s="173" t="s">
        <v>227</v>
      </c>
      <c r="D167" s="173" t="s">
        <v>138</v>
      </c>
      <c r="E167" s="174" t="s">
        <v>228</v>
      </c>
      <c r="F167" s="175" t="s">
        <v>229</v>
      </c>
      <c r="G167" s="176" t="s">
        <v>156</v>
      </c>
      <c r="H167" s="177">
        <v>2</v>
      </c>
      <c r="I167" s="178"/>
      <c r="J167" s="177">
        <f>ROUND((ROUND(I167,2))*(ROUND(H167,2)),2)</f>
        <v>0</v>
      </c>
      <c r="K167" s="175" t="s">
        <v>142</v>
      </c>
      <c r="L167" s="39"/>
      <c r="M167" s="179" t="s">
        <v>18</v>
      </c>
      <c r="N167" s="180" t="s">
        <v>46</v>
      </c>
      <c r="O167" s="64"/>
      <c r="P167" s="181">
        <f>O167*H167</f>
        <v>0</v>
      </c>
      <c r="Q167" s="181">
        <v>2.2259999999999999E-2</v>
      </c>
      <c r="R167" s="181">
        <f>Q167*H167</f>
        <v>4.4519999999999997E-2</v>
      </c>
      <c r="S167" s="181">
        <v>0</v>
      </c>
      <c r="T167" s="18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3" t="s">
        <v>143</v>
      </c>
      <c r="AT167" s="183" t="s">
        <v>138</v>
      </c>
      <c r="AU167" s="183" t="s">
        <v>85</v>
      </c>
      <c r="AY167" s="17" t="s">
        <v>135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83</v>
      </c>
      <c r="BK167" s="184">
        <f>ROUND((ROUND(I167,2))*(ROUND(H167,2)),2)</f>
        <v>0</v>
      </c>
      <c r="BL167" s="17" t="s">
        <v>143</v>
      </c>
      <c r="BM167" s="183" t="s">
        <v>230</v>
      </c>
    </row>
    <row r="168" spans="1:65" s="2" customFormat="1">
      <c r="A168" s="34"/>
      <c r="B168" s="35"/>
      <c r="C168" s="36"/>
      <c r="D168" s="185" t="s">
        <v>145</v>
      </c>
      <c r="E168" s="36"/>
      <c r="F168" s="186" t="s">
        <v>231</v>
      </c>
      <c r="G168" s="36"/>
      <c r="H168" s="36"/>
      <c r="I168" s="187"/>
      <c r="J168" s="36"/>
      <c r="K168" s="36"/>
      <c r="L168" s="39"/>
      <c r="M168" s="188"/>
      <c r="N168" s="189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145</v>
      </c>
      <c r="AU168" s="17" t="s">
        <v>85</v>
      </c>
    </row>
    <row r="169" spans="1:65" s="13" customFormat="1">
      <c r="B169" s="199"/>
      <c r="C169" s="200"/>
      <c r="D169" s="201" t="s">
        <v>152</v>
      </c>
      <c r="E169" s="202" t="s">
        <v>18</v>
      </c>
      <c r="F169" s="203" t="s">
        <v>232</v>
      </c>
      <c r="G169" s="200"/>
      <c r="H169" s="204">
        <v>2</v>
      </c>
      <c r="I169" s="205"/>
      <c r="J169" s="200"/>
      <c r="K169" s="200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152</v>
      </c>
      <c r="AU169" s="210" t="s">
        <v>85</v>
      </c>
      <c r="AV169" s="13" t="s">
        <v>85</v>
      </c>
      <c r="AW169" s="13" t="s">
        <v>37</v>
      </c>
      <c r="AX169" s="13" t="s">
        <v>83</v>
      </c>
      <c r="AY169" s="210" t="s">
        <v>135</v>
      </c>
    </row>
    <row r="170" spans="1:65" s="2" customFormat="1" ht="37.9" customHeight="1">
      <c r="A170" s="34"/>
      <c r="B170" s="35"/>
      <c r="C170" s="173" t="s">
        <v>233</v>
      </c>
      <c r="D170" s="173" t="s">
        <v>138</v>
      </c>
      <c r="E170" s="174" t="s">
        <v>234</v>
      </c>
      <c r="F170" s="175" t="s">
        <v>235</v>
      </c>
      <c r="G170" s="176" t="s">
        <v>173</v>
      </c>
      <c r="H170" s="177">
        <v>2338</v>
      </c>
      <c r="I170" s="178"/>
      <c r="J170" s="177">
        <f>ROUND((ROUND(I170,2))*(ROUND(H170,2)),2)</f>
        <v>0</v>
      </c>
      <c r="K170" s="175" t="s">
        <v>142</v>
      </c>
      <c r="L170" s="39"/>
      <c r="M170" s="179" t="s">
        <v>18</v>
      </c>
      <c r="N170" s="180" t="s">
        <v>46</v>
      </c>
      <c r="O170" s="64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143</v>
      </c>
      <c r="AT170" s="183" t="s">
        <v>138</v>
      </c>
      <c r="AU170" s="183" t="s">
        <v>85</v>
      </c>
      <c r="AY170" s="17" t="s">
        <v>135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83</v>
      </c>
      <c r="BK170" s="184">
        <f>ROUND((ROUND(I170,2))*(ROUND(H170,2)),2)</f>
        <v>0</v>
      </c>
      <c r="BL170" s="17" t="s">
        <v>143</v>
      </c>
      <c r="BM170" s="183" t="s">
        <v>236</v>
      </c>
    </row>
    <row r="171" spans="1:65" s="2" customFormat="1">
      <c r="A171" s="34"/>
      <c r="B171" s="35"/>
      <c r="C171" s="36"/>
      <c r="D171" s="185" t="s">
        <v>145</v>
      </c>
      <c r="E171" s="36"/>
      <c r="F171" s="186" t="s">
        <v>237</v>
      </c>
      <c r="G171" s="36"/>
      <c r="H171" s="36"/>
      <c r="I171" s="187"/>
      <c r="J171" s="36"/>
      <c r="K171" s="36"/>
      <c r="L171" s="39"/>
      <c r="M171" s="188"/>
      <c r="N171" s="189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145</v>
      </c>
      <c r="AU171" s="17" t="s">
        <v>85</v>
      </c>
    </row>
    <row r="172" spans="1:65" s="2" customFormat="1" ht="37.9" customHeight="1">
      <c r="A172" s="34"/>
      <c r="B172" s="35"/>
      <c r="C172" s="173" t="s">
        <v>238</v>
      </c>
      <c r="D172" s="173" t="s">
        <v>138</v>
      </c>
      <c r="E172" s="174" t="s">
        <v>239</v>
      </c>
      <c r="F172" s="175" t="s">
        <v>240</v>
      </c>
      <c r="G172" s="176" t="s">
        <v>173</v>
      </c>
      <c r="H172" s="177">
        <v>52</v>
      </c>
      <c r="I172" s="178"/>
      <c r="J172" s="177">
        <f>ROUND((ROUND(I172,2))*(ROUND(H172,2)),2)</f>
        <v>0</v>
      </c>
      <c r="K172" s="175" t="s">
        <v>142</v>
      </c>
      <c r="L172" s="39"/>
      <c r="M172" s="179" t="s">
        <v>18</v>
      </c>
      <c r="N172" s="180" t="s">
        <v>46</v>
      </c>
      <c r="O172" s="64"/>
      <c r="P172" s="181">
        <f>O172*H172</f>
        <v>0</v>
      </c>
      <c r="Q172" s="181">
        <v>1.7639999999999999E-2</v>
      </c>
      <c r="R172" s="181">
        <f>Q172*H172</f>
        <v>0.91727999999999998</v>
      </c>
      <c r="S172" s="181">
        <v>0.02</v>
      </c>
      <c r="T172" s="182">
        <f>S172*H172</f>
        <v>1.04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143</v>
      </c>
      <c r="AT172" s="183" t="s">
        <v>138</v>
      </c>
      <c r="AU172" s="183" t="s">
        <v>85</v>
      </c>
      <c r="AY172" s="17" t="s">
        <v>135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83</v>
      </c>
      <c r="BK172" s="184">
        <f>ROUND((ROUND(I172,2))*(ROUND(H172,2)),2)</f>
        <v>0</v>
      </c>
      <c r="BL172" s="17" t="s">
        <v>143</v>
      </c>
      <c r="BM172" s="183" t="s">
        <v>241</v>
      </c>
    </row>
    <row r="173" spans="1:65" s="2" customFormat="1">
      <c r="A173" s="34"/>
      <c r="B173" s="35"/>
      <c r="C173" s="36"/>
      <c r="D173" s="185" t="s">
        <v>145</v>
      </c>
      <c r="E173" s="36"/>
      <c r="F173" s="186" t="s">
        <v>242</v>
      </c>
      <c r="G173" s="36"/>
      <c r="H173" s="36"/>
      <c r="I173" s="187"/>
      <c r="J173" s="36"/>
      <c r="K173" s="36"/>
      <c r="L173" s="39"/>
      <c r="M173" s="188"/>
      <c r="N173" s="189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145</v>
      </c>
      <c r="AU173" s="17" t="s">
        <v>85</v>
      </c>
    </row>
    <row r="174" spans="1:65" s="13" customFormat="1">
      <c r="B174" s="199"/>
      <c r="C174" s="200"/>
      <c r="D174" s="201" t="s">
        <v>152</v>
      </c>
      <c r="E174" s="202" t="s">
        <v>18</v>
      </c>
      <c r="F174" s="203" t="s">
        <v>243</v>
      </c>
      <c r="G174" s="200"/>
      <c r="H174" s="204">
        <v>12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152</v>
      </c>
      <c r="AU174" s="210" t="s">
        <v>85</v>
      </c>
      <c r="AV174" s="13" t="s">
        <v>85</v>
      </c>
      <c r="AW174" s="13" t="s">
        <v>37</v>
      </c>
      <c r="AX174" s="13" t="s">
        <v>75</v>
      </c>
      <c r="AY174" s="210" t="s">
        <v>135</v>
      </c>
    </row>
    <row r="175" spans="1:65" s="13" customFormat="1">
      <c r="B175" s="199"/>
      <c r="C175" s="200"/>
      <c r="D175" s="201" t="s">
        <v>152</v>
      </c>
      <c r="E175" s="202" t="s">
        <v>18</v>
      </c>
      <c r="F175" s="203" t="s">
        <v>244</v>
      </c>
      <c r="G175" s="200"/>
      <c r="H175" s="204">
        <v>10</v>
      </c>
      <c r="I175" s="205"/>
      <c r="J175" s="200"/>
      <c r="K175" s="200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152</v>
      </c>
      <c r="AU175" s="210" t="s">
        <v>85</v>
      </c>
      <c r="AV175" s="13" t="s">
        <v>85</v>
      </c>
      <c r="AW175" s="13" t="s">
        <v>37</v>
      </c>
      <c r="AX175" s="13" t="s">
        <v>75</v>
      </c>
      <c r="AY175" s="210" t="s">
        <v>135</v>
      </c>
    </row>
    <row r="176" spans="1:65" s="13" customFormat="1">
      <c r="B176" s="199"/>
      <c r="C176" s="200"/>
      <c r="D176" s="201" t="s">
        <v>152</v>
      </c>
      <c r="E176" s="202" t="s">
        <v>18</v>
      </c>
      <c r="F176" s="203" t="s">
        <v>245</v>
      </c>
      <c r="G176" s="200"/>
      <c r="H176" s="204">
        <v>10</v>
      </c>
      <c r="I176" s="205"/>
      <c r="J176" s="200"/>
      <c r="K176" s="200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152</v>
      </c>
      <c r="AU176" s="210" t="s">
        <v>85</v>
      </c>
      <c r="AV176" s="13" t="s">
        <v>85</v>
      </c>
      <c r="AW176" s="13" t="s">
        <v>37</v>
      </c>
      <c r="AX176" s="13" t="s">
        <v>75</v>
      </c>
      <c r="AY176" s="210" t="s">
        <v>135</v>
      </c>
    </row>
    <row r="177" spans="1:65" s="13" customFormat="1">
      <c r="B177" s="199"/>
      <c r="C177" s="200"/>
      <c r="D177" s="201" t="s">
        <v>152</v>
      </c>
      <c r="E177" s="202" t="s">
        <v>18</v>
      </c>
      <c r="F177" s="203" t="s">
        <v>246</v>
      </c>
      <c r="G177" s="200"/>
      <c r="H177" s="204">
        <v>10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152</v>
      </c>
      <c r="AU177" s="210" t="s">
        <v>85</v>
      </c>
      <c r="AV177" s="13" t="s">
        <v>85</v>
      </c>
      <c r="AW177" s="13" t="s">
        <v>37</v>
      </c>
      <c r="AX177" s="13" t="s">
        <v>75</v>
      </c>
      <c r="AY177" s="210" t="s">
        <v>135</v>
      </c>
    </row>
    <row r="178" spans="1:65" s="13" customFormat="1">
      <c r="B178" s="199"/>
      <c r="C178" s="200"/>
      <c r="D178" s="201" t="s">
        <v>152</v>
      </c>
      <c r="E178" s="202" t="s">
        <v>18</v>
      </c>
      <c r="F178" s="203" t="s">
        <v>247</v>
      </c>
      <c r="G178" s="200"/>
      <c r="H178" s="204">
        <v>10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152</v>
      </c>
      <c r="AU178" s="210" t="s">
        <v>85</v>
      </c>
      <c r="AV178" s="13" t="s">
        <v>85</v>
      </c>
      <c r="AW178" s="13" t="s">
        <v>37</v>
      </c>
      <c r="AX178" s="13" t="s">
        <v>75</v>
      </c>
      <c r="AY178" s="210" t="s">
        <v>135</v>
      </c>
    </row>
    <row r="179" spans="1:65" s="14" customFormat="1">
      <c r="B179" s="211"/>
      <c r="C179" s="212"/>
      <c r="D179" s="201" t="s">
        <v>152</v>
      </c>
      <c r="E179" s="213" t="s">
        <v>18</v>
      </c>
      <c r="F179" s="214" t="s">
        <v>169</v>
      </c>
      <c r="G179" s="212"/>
      <c r="H179" s="215">
        <v>52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152</v>
      </c>
      <c r="AU179" s="221" t="s">
        <v>85</v>
      </c>
      <c r="AV179" s="14" t="s">
        <v>143</v>
      </c>
      <c r="AW179" s="14" t="s">
        <v>37</v>
      </c>
      <c r="AX179" s="14" t="s">
        <v>83</v>
      </c>
      <c r="AY179" s="221" t="s">
        <v>135</v>
      </c>
    </row>
    <row r="180" spans="1:65" s="2" customFormat="1" ht="37.9" customHeight="1">
      <c r="A180" s="34"/>
      <c r="B180" s="35"/>
      <c r="C180" s="173" t="s">
        <v>8</v>
      </c>
      <c r="D180" s="173" t="s">
        <v>138</v>
      </c>
      <c r="E180" s="174" t="s">
        <v>248</v>
      </c>
      <c r="F180" s="175" t="s">
        <v>249</v>
      </c>
      <c r="G180" s="176" t="s">
        <v>173</v>
      </c>
      <c r="H180" s="177">
        <v>2390</v>
      </c>
      <c r="I180" s="178"/>
      <c r="J180" s="177">
        <f>ROUND((ROUND(I180,2))*(ROUND(H180,2)),2)</f>
        <v>0</v>
      </c>
      <c r="K180" s="175" t="s">
        <v>142</v>
      </c>
      <c r="L180" s="39"/>
      <c r="M180" s="179" t="s">
        <v>18</v>
      </c>
      <c r="N180" s="180" t="s">
        <v>46</v>
      </c>
      <c r="O180" s="64"/>
      <c r="P180" s="181">
        <f>O180*H180</f>
        <v>0</v>
      </c>
      <c r="Q180" s="181">
        <v>2.2000000000000001E-4</v>
      </c>
      <c r="R180" s="181">
        <f>Q180*H180</f>
        <v>0.52580000000000005</v>
      </c>
      <c r="S180" s="181">
        <v>2E-3</v>
      </c>
      <c r="T180" s="182">
        <f>S180*H180</f>
        <v>4.78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3" t="s">
        <v>143</v>
      </c>
      <c r="AT180" s="183" t="s">
        <v>138</v>
      </c>
      <c r="AU180" s="183" t="s">
        <v>85</v>
      </c>
      <c r="AY180" s="17" t="s">
        <v>135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83</v>
      </c>
      <c r="BK180" s="184">
        <f>ROUND((ROUND(I180,2))*(ROUND(H180,2)),2)</f>
        <v>0</v>
      </c>
      <c r="BL180" s="17" t="s">
        <v>143</v>
      </c>
      <c r="BM180" s="183" t="s">
        <v>250</v>
      </c>
    </row>
    <row r="181" spans="1:65" s="2" customFormat="1">
      <c r="A181" s="34"/>
      <c r="B181" s="35"/>
      <c r="C181" s="36"/>
      <c r="D181" s="185" t="s">
        <v>145</v>
      </c>
      <c r="E181" s="36"/>
      <c r="F181" s="186" t="s">
        <v>251</v>
      </c>
      <c r="G181" s="36"/>
      <c r="H181" s="36"/>
      <c r="I181" s="187"/>
      <c r="J181" s="36"/>
      <c r="K181" s="36"/>
      <c r="L181" s="39"/>
      <c r="M181" s="188"/>
      <c r="N181" s="189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145</v>
      </c>
      <c r="AU181" s="17" t="s">
        <v>85</v>
      </c>
    </row>
    <row r="182" spans="1:65" s="13" customFormat="1">
      <c r="B182" s="199"/>
      <c r="C182" s="200"/>
      <c r="D182" s="201" t="s">
        <v>152</v>
      </c>
      <c r="E182" s="202" t="s">
        <v>18</v>
      </c>
      <c r="F182" s="203" t="s">
        <v>252</v>
      </c>
      <c r="G182" s="200"/>
      <c r="H182" s="204">
        <v>135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152</v>
      </c>
      <c r="AU182" s="210" t="s">
        <v>85</v>
      </c>
      <c r="AV182" s="13" t="s">
        <v>85</v>
      </c>
      <c r="AW182" s="13" t="s">
        <v>37</v>
      </c>
      <c r="AX182" s="13" t="s">
        <v>75</v>
      </c>
      <c r="AY182" s="210" t="s">
        <v>135</v>
      </c>
    </row>
    <row r="183" spans="1:65" s="13" customFormat="1">
      <c r="B183" s="199"/>
      <c r="C183" s="200"/>
      <c r="D183" s="201" t="s">
        <v>152</v>
      </c>
      <c r="E183" s="202" t="s">
        <v>18</v>
      </c>
      <c r="F183" s="203" t="s">
        <v>253</v>
      </c>
      <c r="G183" s="200"/>
      <c r="H183" s="204">
        <v>115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152</v>
      </c>
      <c r="AU183" s="210" t="s">
        <v>85</v>
      </c>
      <c r="AV183" s="13" t="s">
        <v>85</v>
      </c>
      <c r="AW183" s="13" t="s">
        <v>37</v>
      </c>
      <c r="AX183" s="13" t="s">
        <v>75</v>
      </c>
      <c r="AY183" s="210" t="s">
        <v>135</v>
      </c>
    </row>
    <row r="184" spans="1:65" s="13" customFormat="1">
      <c r="B184" s="199"/>
      <c r="C184" s="200"/>
      <c r="D184" s="201" t="s">
        <v>152</v>
      </c>
      <c r="E184" s="202" t="s">
        <v>18</v>
      </c>
      <c r="F184" s="203" t="s">
        <v>254</v>
      </c>
      <c r="G184" s="200"/>
      <c r="H184" s="204">
        <v>200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152</v>
      </c>
      <c r="AU184" s="210" t="s">
        <v>85</v>
      </c>
      <c r="AV184" s="13" t="s">
        <v>85</v>
      </c>
      <c r="AW184" s="13" t="s">
        <v>37</v>
      </c>
      <c r="AX184" s="13" t="s">
        <v>75</v>
      </c>
      <c r="AY184" s="210" t="s">
        <v>135</v>
      </c>
    </row>
    <row r="185" spans="1:65" s="13" customFormat="1">
      <c r="B185" s="199"/>
      <c r="C185" s="200"/>
      <c r="D185" s="201" t="s">
        <v>152</v>
      </c>
      <c r="E185" s="202" t="s">
        <v>18</v>
      </c>
      <c r="F185" s="203" t="s">
        <v>255</v>
      </c>
      <c r="G185" s="200"/>
      <c r="H185" s="204">
        <v>180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152</v>
      </c>
      <c r="AU185" s="210" t="s">
        <v>85</v>
      </c>
      <c r="AV185" s="13" t="s">
        <v>85</v>
      </c>
      <c r="AW185" s="13" t="s">
        <v>37</v>
      </c>
      <c r="AX185" s="13" t="s">
        <v>75</v>
      </c>
      <c r="AY185" s="210" t="s">
        <v>135</v>
      </c>
    </row>
    <row r="186" spans="1:65" s="13" customFormat="1">
      <c r="B186" s="199"/>
      <c r="C186" s="200"/>
      <c r="D186" s="201" t="s">
        <v>152</v>
      </c>
      <c r="E186" s="202" t="s">
        <v>18</v>
      </c>
      <c r="F186" s="203" t="s">
        <v>256</v>
      </c>
      <c r="G186" s="200"/>
      <c r="H186" s="204">
        <v>15</v>
      </c>
      <c r="I186" s="205"/>
      <c r="J186" s="200"/>
      <c r="K186" s="200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152</v>
      </c>
      <c r="AU186" s="210" t="s">
        <v>85</v>
      </c>
      <c r="AV186" s="13" t="s">
        <v>85</v>
      </c>
      <c r="AW186" s="13" t="s">
        <v>37</v>
      </c>
      <c r="AX186" s="13" t="s">
        <v>75</v>
      </c>
      <c r="AY186" s="210" t="s">
        <v>135</v>
      </c>
    </row>
    <row r="187" spans="1:65" s="13" customFormat="1">
      <c r="B187" s="199"/>
      <c r="C187" s="200"/>
      <c r="D187" s="201" t="s">
        <v>152</v>
      </c>
      <c r="E187" s="202" t="s">
        <v>18</v>
      </c>
      <c r="F187" s="203" t="s">
        <v>257</v>
      </c>
      <c r="G187" s="200"/>
      <c r="H187" s="204">
        <v>15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152</v>
      </c>
      <c r="AU187" s="210" t="s">
        <v>85</v>
      </c>
      <c r="AV187" s="13" t="s">
        <v>85</v>
      </c>
      <c r="AW187" s="13" t="s">
        <v>37</v>
      </c>
      <c r="AX187" s="13" t="s">
        <v>75</v>
      </c>
      <c r="AY187" s="210" t="s">
        <v>135</v>
      </c>
    </row>
    <row r="188" spans="1:65" s="13" customFormat="1">
      <c r="B188" s="199"/>
      <c r="C188" s="200"/>
      <c r="D188" s="201" t="s">
        <v>152</v>
      </c>
      <c r="E188" s="202" t="s">
        <v>18</v>
      </c>
      <c r="F188" s="203" t="s">
        <v>258</v>
      </c>
      <c r="G188" s="200"/>
      <c r="H188" s="204">
        <v>200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152</v>
      </c>
      <c r="AU188" s="210" t="s">
        <v>85</v>
      </c>
      <c r="AV188" s="13" t="s">
        <v>85</v>
      </c>
      <c r="AW188" s="13" t="s">
        <v>37</v>
      </c>
      <c r="AX188" s="13" t="s">
        <v>75</v>
      </c>
      <c r="AY188" s="210" t="s">
        <v>135</v>
      </c>
    </row>
    <row r="189" spans="1:65" s="13" customFormat="1">
      <c r="B189" s="199"/>
      <c r="C189" s="200"/>
      <c r="D189" s="201" t="s">
        <v>152</v>
      </c>
      <c r="E189" s="202" t="s">
        <v>18</v>
      </c>
      <c r="F189" s="203" t="s">
        <v>259</v>
      </c>
      <c r="G189" s="200"/>
      <c r="H189" s="204">
        <v>190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152</v>
      </c>
      <c r="AU189" s="210" t="s">
        <v>85</v>
      </c>
      <c r="AV189" s="13" t="s">
        <v>85</v>
      </c>
      <c r="AW189" s="13" t="s">
        <v>37</v>
      </c>
      <c r="AX189" s="13" t="s">
        <v>75</v>
      </c>
      <c r="AY189" s="210" t="s">
        <v>135</v>
      </c>
    </row>
    <row r="190" spans="1:65" s="13" customFormat="1">
      <c r="B190" s="199"/>
      <c r="C190" s="200"/>
      <c r="D190" s="201" t="s">
        <v>152</v>
      </c>
      <c r="E190" s="202" t="s">
        <v>18</v>
      </c>
      <c r="F190" s="203" t="s">
        <v>260</v>
      </c>
      <c r="G190" s="200"/>
      <c r="H190" s="204">
        <v>270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152</v>
      </c>
      <c r="AU190" s="210" t="s">
        <v>85</v>
      </c>
      <c r="AV190" s="13" t="s">
        <v>85</v>
      </c>
      <c r="AW190" s="13" t="s">
        <v>37</v>
      </c>
      <c r="AX190" s="13" t="s">
        <v>75</v>
      </c>
      <c r="AY190" s="210" t="s">
        <v>135</v>
      </c>
    </row>
    <row r="191" spans="1:65" s="13" customFormat="1">
      <c r="B191" s="199"/>
      <c r="C191" s="200"/>
      <c r="D191" s="201" t="s">
        <v>152</v>
      </c>
      <c r="E191" s="202" t="s">
        <v>18</v>
      </c>
      <c r="F191" s="203" t="s">
        <v>261</v>
      </c>
      <c r="G191" s="200"/>
      <c r="H191" s="204">
        <v>217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152</v>
      </c>
      <c r="AU191" s="210" t="s">
        <v>85</v>
      </c>
      <c r="AV191" s="13" t="s">
        <v>85</v>
      </c>
      <c r="AW191" s="13" t="s">
        <v>37</v>
      </c>
      <c r="AX191" s="13" t="s">
        <v>75</v>
      </c>
      <c r="AY191" s="210" t="s">
        <v>135</v>
      </c>
    </row>
    <row r="192" spans="1:65" s="13" customFormat="1">
      <c r="B192" s="199"/>
      <c r="C192" s="200"/>
      <c r="D192" s="201" t="s">
        <v>152</v>
      </c>
      <c r="E192" s="202" t="s">
        <v>18</v>
      </c>
      <c r="F192" s="203" t="s">
        <v>262</v>
      </c>
      <c r="G192" s="200"/>
      <c r="H192" s="204">
        <v>320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152</v>
      </c>
      <c r="AU192" s="210" t="s">
        <v>85</v>
      </c>
      <c r="AV192" s="13" t="s">
        <v>85</v>
      </c>
      <c r="AW192" s="13" t="s">
        <v>37</v>
      </c>
      <c r="AX192" s="13" t="s">
        <v>75</v>
      </c>
      <c r="AY192" s="210" t="s">
        <v>135</v>
      </c>
    </row>
    <row r="193" spans="1:65" s="13" customFormat="1">
      <c r="B193" s="199"/>
      <c r="C193" s="200"/>
      <c r="D193" s="201" t="s">
        <v>152</v>
      </c>
      <c r="E193" s="202" t="s">
        <v>18</v>
      </c>
      <c r="F193" s="203" t="s">
        <v>263</v>
      </c>
      <c r="G193" s="200"/>
      <c r="H193" s="204">
        <v>97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152</v>
      </c>
      <c r="AU193" s="210" t="s">
        <v>85</v>
      </c>
      <c r="AV193" s="13" t="s">
        <v>85</v>
      </c>
      <c r="AW193" s="13" t="s">
        <v>37</v>
      </c>
      <c r="AX193" s="13" t="s">
        <v>75</v>
      </c>
      <c r="AY193" s="210" t="s">
        <v>135</v>
      </c>
    </row>
    <row r="194" spans="1:65" s="13" customFormat="1">
      <c r="B194" s="199"/>
      <c r="C194" s="200"/>
      <c r="D194" s="201" t="s">
        <v>152</v>
      </c>
      <c r="E194" s="202" t="s">
        <v>18</v>
      </c>
      <c r="F194" s="203" t="s">
        <v>264</v>
      </c>
      <c r="G194" s="200"/>
      <c r="H194" s="204">
        <v>192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152</v>
      </c>
      <c r="AU194" s="210" t="s">
        <v>85</v>
      </c>
      <c r="AV194" s="13" t="s">
        <v>85</v>
      </c>
      <c r="AW194" s="13" t="s">
        <v>37</v>
      </c>
      <c r="AX194" s="13" t="s">
        <v>75</v>
      </c>
      <c r="AY194" s="210" t="s">
        <v>135</v>
      </c>
    </row>
    <row r="195" spans="1:65" s="13" customFormat="1">
      <c r="B195" s="199"/>
      <c r="C195" s="200"/>
      <c r="D195" s="201" t="s">
        <v>152</v>
      </c>
      <c r="E195" s="202" t="s">
        <v>18</v>
      </c>
      <c r="F195" s="203" t="s">
        <v>265</v>
      </c>
      <c r="G195" s="200"/>
      <c r="H195" s="204">
        <v>192</v>
      </c>
      <c r="I195" s="205"/>
      <c r="J195" s="200"/>
      <c r="K195" s="200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152</v>
      </c>
      <c r="AU195" s="210" t="s">
        <v>85</v>
      </c>
      <c r="AV195" s="13" t="s">
        <v>85</v>
      </c>
      <c r="AW195" s="13" t="s">
        <v>37</v>
      </c>
      <c r="AX195" s="13" t="s">
        <v>75</v>
      </c>
      <c r="AY195" s="210" t="s">
        <v>135</v>
      </c>
    </row>
    <row r="196" spans="1:65" s="15" customFormat="1">
      <c r="B196" s="222"/>
      <c r="C196" s="223"/>
      <c r="D196" s="201" t="s">
        <v>152</v>
      </c>
      <c r="E196" s="224" t="s">
        <v>18</v>
      </c>
      <c r="F196" s="225" t="s">
        <v>266</v>
      </c>
      <c r="G196" s="223"/>
      <c r="H196" s="226">
        <v>2338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152</v>
      </c>
      <c r="AU196" s="232" t="s">
        <v>85</v>
      </c>
      <c r="AV196" s="15" t="s">
        <v>136</v>
      </c>
      <c r="AW196" s="15" t="s">
        <v>37</v>
      </c>
      <c r="AX196" s="15" t="s">
        <v>75</v>
      </c>
      <c r="AY196" s="232" t="s">
        <v>135</v>
      </c>
    </row>
    <row r="197" spans="1:65" s="13" customFormat="1">
      <c r="B197" s="199"/>
      <c r="C197" s="200"/>
      <c r="D197" s="201" t="s">
        <v>152</v>
      </c>
      <c r="E197" s="202" t="s">
        <v>18</v>
      </c>
      <c r="F197" s="203" t="s">
        <v>267</v>
      </c>
      <c r="G197" s="200"/>
      <c r="H197" s="204">
        <v>52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152</v>
      </c>
      <c r="AU197" s="210" t="s">
        <v>85</v>
      </c>
      <c r="AV197" s="13" t="s">
        <v>85</v>
      </c>
      <c r="AW197" s="13" t="s">
        <v>37</v>
      </c>
      <c r="AX197" s="13" t="s">
        <v>75</v>
      </c>
      <c r="AY197" s="210" t="s">
        <v>135</v>
      </c>
    </row>
    <row r="198" spans="1:65" s="14" customFormat="1">
      <c r="B198" s="211"/>
      <c r="C198" s="212"/>
      <c r="D198" s="201" t="s">
        <v>152</v>
      </c>
      <c r="E198" s="213" t="s">
        <v>18</v>
      </c>
      <c r="F198" s="214" t="s">
        <v>169</v>
      </c>
      <c r="G198" s="212"/>
      <c r="H198" s="215">
        <v>2390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152</v>
      </c>
      <c r="AU198" s="221" t="s">
        <v>85</v>
      </c>
      <c r="AV198" s="14" t="s">
        <v>143</v>
      </c>
      <c r="AW198" s="14" t="s">
        <v>37</v>
      </c>
      <c r="AX198" s="14" t="s">
        <v>83</v>
      </c>
      <c r="AY198" s="221" t="s">
        <v>135</v>
      </c>
    </row>
    <row r="199" spans="1:65" s="12" customFormat="1" ht="22.9" customHeight="1">
      <c r="B199" s="157"/>
      <c r="C199" s="158"/>
      <c r="D199" s="159" t="s">
        <v>74</v>
      </c>
      <c r="E199" s="171" t="s">
        <v>206</v>
      </c>
      <c r="F199" s="171" t="s">
        <v>268</v>
      </c>
      <c r="G199" s="158"/>
      <c r="H199" s="158"/>
      <c r="I199" s="161"/>
      <c r="J199" s="172">
        <f>BK199</f>
        <v>0</v>
      </c>
      <c r="K199" s="158"/>
      <c r="L199" s="163"/>
      <c r="M199" s="164"/>
      <c r="N199" s="165"/>
      <c r="O199" s="165"/>
      <c r="P199" s="166">
        <f>SUM(P200:P276)</f>
        <v>0</v>
      </c>
      <c r="Q199" s="165"/>
      <c r="R199" s="166">
        <f>SUM(R200:R276)</f>
        <v>5.5141499999999996E-2</v>
      </c>
      <c r="S199" s="165"/>
      <c r="T199" s="167">
        <f>SUM(T200:T276)</f>
        <v>10.413310000000001</v>
      </c>
      <c r="AR199" s="168" t="s">
        <v>83</v>
      </c>
      <c r="AT199" s="169" t="s">
        <v>74</v>
      </c>
      <c r="AU199" s="169" t="s">
        <v>83</v>
      </c>
      <c r="AY199" s="168" t="s">
        <v>135</v>
      </c>
      <c r="BK199" s="170">
        <f>SUM(BK200:BK276)</f>
        <v>0</v>
      </c>
    </row>
    <row r="200" spans="1:65" s="2" customFormat="1" ht="24.2" customHeight="1">
      <c r="A200" s="34"/>
      <c r="B200" s="35"/>
      <c r="C200" s="173" t="s">
        <v>269</v>
      </c>
      <c r="D200" s="173" t="s">
        <v>138</v>
      </c>
      <c r="E200" s="174" t="s">
        <v>270</v>
      </c>
      <c r="F200" s="175" t="s">
        <v>271</v>
      </c>
      <c r="G200" s="176" t="s">
        <v>272</v>
      </c>
      <c r="H200" s="177">
        <v>17</v>
      </c>
      <c r="I200" s="178"/>
      <c r="J200" s="177">
        <f>ROUND((ROUND(I200,2))*(ROUND(H200,2)),2)</f>
        <v>0</v>
      </c>
      <c r="K200" s="175" t="s">
        <v>273</v>
      </c>
      <c r="L200" s="39"/>
      <c r="M200" s="179" t="s">
        <v>18</v>
      </c>
      <c r="N200" s="180" t="s">
        <v>46</v>
      </c>
      <c r="O200" s="64"/>
      <c r="P200" s="181">
        <f>O200*H200</f>
        <v>0</v>
      </c>
      <c r="Q200" s="181">
        <v>5.5999999999999995E-4</v>
      </c>
      <c r="R200" s="181">
        <f>Q200*H200</f>
        <v>9.5199999999999989E-3</v>
      </c>
      <c r="S200" s="181">
        <v>0</v>
      </c>
      <c r="T200" s="18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3" t="s">
        <v>143</v>
      </c>
      <c r="AT200" s="183" t="s">
        <v>138</v>
      </c>
      <c r="AU200" s="183" t="s">
        <v>85</v>
      </c>
      <c r="AY200" s="17" t="s">
        <v>135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7" t="s">
        <v>83</v>
      </c>
      <c r="BK200" s="184">
        <f>ROUND((ROUND(I200,2))*(ROUND(H200,2)),2)</f>
        <v>0</v>
      </c>
      <c r="BL200" s="17" t="s">
        <v>143</v>
      </c>
      <c r="BM200" s="183" t="s">
        <v>274</v>
      </c>
    </row>
    <row r="201" spans="1:65" s="2" customFormat="1" ht="24.2" customHeight="1">
      <c r="A201" s="34"/>
      <c r="B201" s="35"/>
      <c r="C201" s="173" t="s">
        <v>275</v>
      </c>
      <c r="D201" s="173" t="s">
        <v>138</v>
      </c>
      <c r="E201" s="174" t="s">
        <v>276</v>
      </c>
      <c r="F201" s="175" t="s">
        <v>271</v>
      </c>
      <c r="G201" s="176" t="s">
        <v>272</v>
      </c>
      <c r="H201" s="177">
        <v>17</v>
      </c>
      <c r="I201" s="178"/>
      <c r="J201" s="177">
        <f>ROUND((ROUND(I201,2))*(ROUND(H201,2)),2)</f>
        <v>0</v>
      </c>
      <c r="K201" s="175" t="s">
        <v>273</v>
      </c>
      <c r="L201" s="39"/>
      <c r="M201" s="179" t="s">
        <v>18</v>
      </c>
      <c r="N201" s="180" t="s">
        <v>46</v>
      </c>
      <c r="O201" s="64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3" t="s">
        <v>143</v>
      </c>
      <c r="AT201" s="183" t="s">
        <v>138</v>
      </c>
      <c r="AU201" s="183" t="s">
        <v>85</v>
      </c>
      <c r="AY201" s="17" t="s">
        <v>135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7" t="s">
        <v>83</v>
      </c>
      <c r="BK201" s="184">
        <f>ROUND((ROUND(I201,2))*(ROUND(H201,2)),2)</f>
        <v>0</v>
      </c>
      <c r="BL201" s="17" t="s">
        <v>143</v>
      </c>
      <c r="BM201" s="183" t="s">
        <v>277</v>
      </c>
    </row>
    <row r="202" spans="1:65" s="2" customFormat="1" ht="37.9" customHeight="1">
      <c r="A202" s="34"/>
      <c r="B202" s="35"/>
      <c r="C202" s="173" t="s">
        <v>278</v>
      </c>
      <c r="D202" s="173" t="s">
        <v>138</v>
      </c>
      <c r="E202" s="174" t="s">
        <v>279</v>
      </c>
      <c r="F202" s="175" t="s">
        <v>280</v>
      </c>
      <c r="G202" s="176" t="s">
        <v>272</v>
      </c>
      <c r="H202" s="177">
        <v>17</v>
      </c>
      <c r="I202" s="178"/>
      <c r="J202" s="177">
        <f>ROUND((ROUND(I202,2))*(ROUND(H202,2)),2)</f>
        <v>0</v>
      </c>
      <c r="K202" s="175" t="s">
        <v>273</v>
      </c>
      <c r="L202" s="39"/>
      <c r="M202" s="179" t="s">
        <v>18</v>
      </c>
      <c r="N202" s="180" t="s">
        <v>46</v>
      </c>
      <c r="O202" s="64"/>
      <c r="P202" s="181">
        <f>O202*H202</f>
        <v>0</v>
      </c>
      <c r="Q202" s="181">
        <v>2.9999999999999997E-4</v>
      </c>
      <c r="R202" s="181">
        <f>Q202*H202</f>
        <v>5.0999999999999995E-3</v>
      </c>
      <c r="S202" s="181">
        <v>0</v>
      </c>
      <c r="T202" s="18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3" t="s">
        <v>143</v>
      </c>
      <c r="AT202" s="183" t="s">
        <v>138</v>
      </c>
      <c r="AU202" s="183" t="s">
        <v>85</v>
      </c>
      <c r="AY202" s="17" t="s">
        <v>135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7" t="s">
        <v>83</v>
      </c>
      <c r="BK202" s="184">
        <f>ROUND((ROUND(I202,2))*(ROUND(H202,2)),2)</f>
        <v>0</v>
      </c>
      <c r="BL202" s="17" t="s">
        <v>143</v>
      </c>
      <c r="BM202" s="183" t="s">
        <v>281</v>
      </c>
    </row>
    <row r="203" spans="1:65" s="13" customFormat="1">
      <c r="B203" s="199"/>
      <c r="C203" s="200"/>
      <c r="D203" s="201" t="s">
        <v>152</v>
      </c>
      <c r="E203" s="202" t="s">
        <v>18</v>
      </c>
      <c r="F203" s="203" t="s">
        <v>282</v>
      </c>
      <c r="G203" s="200"/>
      <c r="H203" s="204">
        <v>3</v>
      </c>
      <c r="I203" s="205"/>
      <c r="J203" s="200"/>
      <c r="K203" s="200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152</v>
      </c>
      <c r="AU203" s="210" t="s">
        <v>85</v>
      </c>
      <c r="AV203" s="13" t="s">
        <v>85</v>
      </c>
      <c r="AW203" s="13" t="s">
        <v>37</v>
      </c>
      <c r="AX203" s="13" t="s">
        <v>75</v>
      </c>
      <c r="AY203" s="210" t="s">
        <v>135</v>
      </c>
    </row>
    <row r="204" spans="1:65" s="13" customFormat="1">
      <c r="B204" s="199"/>
      <c r="C204" s="200"/>
      <c r="D204" s="201" t="s">
        <v>152</v>
      </c>
      <c r="E204" s="202" t="s">
        <v>18</v>
      </c>
      <c r="F204" s="203" t="s">
        <v>283</v>
      </c>
      <c r="G204" s="200"/>
      <c r="H204" s="204">
        <v>3</v>
      </c>
      <c r="I204" s="205"/>
      <c r="J204" s="200"/>
      <c r="K204" s="200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152</v>
      </c>
      <c r="AU204" s="210" t="s">
        <v>85</v>
      </c>
      <c r="AV204" s="13" t="s">
        <v>85</v>
      </c>
      <c r="AW204" s="13" t="s">
        <v>37</v>
      </c>
      <c r="AX204" s="13" t="s">
        <v>75</v>
      </c>
      <c r="AY204" s="210" t="s">
        <v>135</v>
      </c>
    </row>
    <row r="205" spans="1:65" s="13" customFormat="1">
      <c r="B205" s="199"/>
      <c r="C205" s="200"/>
      <c r="D205" s="201" t="s">
        <v>152</v>
      </c>
      <c r="E205" s="202" t="s">
        <v>18</v>
      </c>
      <c r="F205" s="203" t="s">
        <v>284</v>
      </c>
      <c r="G205" s="200"/>
      <c r="H205" s="204">
        <v>3</v>
      </c>
      <c r="I205" s="205"/>
      <c r="J205" s="200"/>
      <c r="K205" s="200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152</v>
      </c>
      <c r="AU205" s="210" t="s">
        <v>85</v>
      </c>
      <c r="AV205" s="13" t="s">
        <v>85</v>
      </c>
      <c r="AW205" s="13" t="s">
        <v>37</v>
      </c>
      <c r="AX205" s="13" t="s">
        <v>75</v>
      </c>
      <c r="AY205" s="210" t="s">
        <v>135</v>
      </c>
    </row>
    <row r="206" spans="1:65" s="13" customFormat="1">
      <c r="B206" s="199"/>
      <c r="C206" s="200"/>
      <c r="D206" s="201" t="s">
        <v>152</v>
      </c>
      <c r="E206" s="202" t="s">
        <v>18</v>
      </c>
      <c r="F206" s="203" t="s">
        <v>285</v>
      </c>
      <c r="G206" s="200"/>
      <c r="H206" s="204">
        <v>6</v>
      </c>
      <c r="I206" s="205"/>
      <c r="J206" s="200"/>
      <c r="K206" s="200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152</v>
      </c>
      <c r="AU206" s="210" t="s">
        <v>85</v>
      </c>
      <c r="AV206" s="13" t="s">
        <v>85</v>
      </c>
      <c r="AW206" s="13" t="s">
        <v>37</v>
      </c>
      <c r="AX206" s="13" t="s">
        <v>75</v>
      </c>
      <c r="AY206" s="210" t="s">
        <v>135</v>
      </c>
    </row>
    <row r="207" spans="1:65" s="13" customFormat="1">
      <c r="B207" s="199"/>
      <c r="C207" s="200"/>
      <c r="D207" s="201" t="s">
        <v>152</v>
      </c>
      <c r="E207" s="202" t="s">
        <v>18</v>
      </c>
      <c r="F207" s="203" t="s">
        <v>286</v>
      </c>
      <c r="G207" s="200"/>
      <c r="H207" s="204">
        <v>2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152</v>
      </c>
      <c r="AU207" s="210" t="s">
        <v>85</v>
      </c>
      <c r="AV207" s="13" t="s">
        <v>85</v>
      </c>
      <c r="AW207" s="13" t="s">
        <v>37</v>
      </c>
      <c r="AX207" s="13" t="s">
        <v>75</v>
      </c>
      <c r="AY207" s="210" t="s">
        <v>135</v>
      </c>
    </row>
    <row r="208" spans="1:65" s="14" customFormat="1">
      <c r="B208" s="211"/>
      <c r="C208" s="212"/>
      <c r="D208" s="201" t="s">
        <v>152</v>
      </c>
      <c r="E208" s="213" t="s">
        <v>18</v>
      </c>
      <c r="F208" s="214" t="s">
        <v>169</v>
      </c>
      <c r="G208" s="212"/>
      <c r="H208" s="215">
        <v>17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152</v>
      </c>
      <c r="AU208" s="221" t="s">
        <v>85</v>
      </c>
      <c r="AV208" s="14" t="s">
        <v>143</v>
      </c>
      <c r="AW208" s="14" t="s">
        <v>37</v>
      </c>
      <c r="AX208" s="14" t="s">
        <v>83</v>
      </c>
      <c r="AY208" s="221" t="s">
        <v>135</v>
      </c>
    </row>
    <row r="209" spans="1:65" s="2" customFormat="1" ht="37.9" customHeight="1">
      <c r="A209" s="34"/>
      <c r="B209" s="35"/>
      <c r="C209" s="173" t="s">
        <v>287</v>
      </c>
      <c r="D209" s="173" t="s">
        <v>138</v>
      </c>
      <c r="E209" s="174" t="s">
        <v>288</v>
      </c>
      <c r="F209" s="175" t="s">
        <v>280</v>
      </c>
      <c r="G209" s="176" t="s">
        <v>272</v>
      </c>
      <c r="H209" s="177">
        <v>17</v>
      </c>
      <c r="I209" s="178"/>
      <c r="J209" s="177">
        <f>ROUND((ROUND(I209,2))*(ROUND(H209,2)),2)</f>
        <v>0</v>
      </c>
      <c r="K209" s="175" t="s">
        <v>273</v>
      </c>
      <c r="L209" s="39"/>
      <c r="M209" s="179" t="s">
        <v>18</v>
      </c>
      <c r="N209" s="180" t="s">
        <v>46</v>
      </c>
      <c r="O209" s="64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3" t="s">
        <v>143</v>
      </c>
      <c r="AT209" s="183" t="s">
        <v>138</v>
      </c>
      <c r="AU209" s="183" t="s">
        <v>85</v>
      </c>
      <c r="AY209" s="17" t="s">
        <v>135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7" t="s">
        <v>83</v>
      </c>
      <c r="BK209" s="184">
        <f>ROUND((ROUND(I209,2))*(ROUND(H209,2)),2)</f>
        <v>0</v>
      </c>
      <c r="BL209" s="17" t="s">
        <v>143</v>
      </c>
      <c r="BM209" s="183" t="s">
        <v>289</v>
      </c>
    </row>
    <row r="210" spans="1:65" s="2" customFormat="1" ht="33" customHeight="1">
      <c r="A210" s="34"/>
      <c r="B210" s="35"/>
      <c r="C210" s="173" t="s">
        <v>290</v>
      </c>
      <c r="D210" s="173" t="s">
        <v>138</v>
      </c>
      <c r="E210" s="174" t="s">
        <v>291</v>
      </c>
      <c r="F210" s="175" t="s">
        <v>292</v>
      </c>
      <c r="G210" s="176" t="s">
        <v>293</v>
      </c>
      <c r="H210" s="177">
        <v>1</v>
      </c>
      <c r="I210" s="178"/>
      <c r="J210" s="177">
        <f>ROUND((ROUND(I210,2))*(ROUND(H210,2)),2)</f>
        <v>0</v>
      </c>
      <c r="K210" s="175" t="s">
        <v>273</v>
      </c>
      <c r="L210" s="39"/>
      <c r="M210" s="179" t="s">
        <v>18</v>
      </c>
      <c r="N210" s="180" t="s">
        <v>46</v>
      </c>
      <c r="O210" s="64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3" t="s">
        <v>143</v>
      </c>
      <c r="AT210" s="183" t="s">
        <v>138</v>
      </c>
      <c r="AU210" s="183" t="s">
        <v>85</v>
      </c>
      <c r="AY210" s="17" t="s">
        <v>135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7" t="s">
        <v>83</v>
      </c>
      <c r="BK210" s="184">
        <f>ROUND((ROUND(I210,2))*(ROUND(H210,2)),2)</f>
        <v>0</v>
      </c>
      <c r="BL210" s="17" t="s">
        <v>143</v>
      </c>
      <c r="BM210" s="183" t="s">
        <v>294</v>
      </c>
    </row>
    <row r="211" spans="1:65" s="2" customFormat="1" ht="37.9" customHeight="1">
      <c r="A211" s="34"/>
      <c r="B211" s="35"/>
      <c r="C211" s="173" t="s">
        <v>7</v>
      </c>
      <c r="D211" s="173" t="s">
        <v>138</v>
      </c>
      <c r="E211" s="174" t="s">
        <v>295</v>
      </c>
      <c r="F211" s="175" t="s">
        <v>296</v>
      </c>
      <c r="G211" s="176" t="s">
        <v>173</v>
      </c>
      <c r="H211" s="177">
        <v>115</v>
      </c>
      <c r="I211" s="178"/>
      <c r="J211" s="177">
        <f>ROUND((ROUND(I211,2))*(ROUND(H211,2)),2)</f>
        <v>0</v>
      </c>
      <c r="K211" s="175" t="s">
        <v>142</v>
      </c>
      <c r="L211" s="39"/>
      <c r="M211" s="179" t="s">
        <v>18</v>
      </c>
      <c r="N211" s="180" t="s">
        <v>46</v>
      </c>
      <c r="O211" s="64"/>
      <c r="P211" s="181">
        <f>O211*H211</f>
        <v>0</v>
      </c>
      <c r="Q211" s="181">
        <v>1.2999999999999999E-4</v>
      </c>
      <c r="R211" s="181">
        <f>Q211*H211</f>
        <v>1.4949999999999998E-2</v>
      </c>
      <c r="S211" s="181">
        <v>0</v>
      </c>
      <c r="T211" s="18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3" t="s">
        <v>143</v>
      </c>
      <c r="AT211" s="183" t="s">
        <v>138</v>
      </c>
      <c r="AU211" s="183" t="s">
        <v>85</v>
      </c>
      <c r="AY211" s="17" t="s">
        <v>135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7" t="s">
        <v>83</v>
      </c>
      <c r="BK211" s="184">
        <f>ROUND((ROUND(I211,2))*(ROUND(H211,2)),2)</f>
        <v>0</v>
      </c>
      <c r="BL211" s="17" t="s">
        <v>143</v>
      </c>
      <c r="BM211" s="183" t="s">
        <v>297</v>
      </c>
    </row>
    <row r="212" spans="1:65" s="2" customFormat="1">
      <c r="A212" s="34"/>
      <c r="B212" s="35"/>
      <c r="C212" s="36"/>
      <c r="D212" s="185" t="s">
        <v>145</v>
      </c>
      <c r="E212" s="36"/>
      <c r="F212" s="186" t="s">
        <v>298</v>
      </c>
      <c r="G212" s="36"/>
      <c r="H212" s="36"/>
      <c r="I212" s="187"/>
      <c r="J212" s="36"/>
      <c r="K212" s="36"/>
      <c r="L212" s="39"/>
      <c r="M212" s="188"/>
      <c r="N212" s="189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145</v>
      </c>
      <c r="AU212" s="17" t="s">
        <v>85</v>
      </c>
    </row>
    <row r="213" spans="1:65" s="13" customFormat="1">
      <c r="B213" s="199"/>
      <c r="C213" s="200"/>
      <c r="D213" s="201" t="s">
        <v>152</v>
      </c>
      <c r="E213" s="202" t="s">
        <v>18</v>
      </c>
      <c r="F213" s="203" t="s">
        <v>299</v>
      </c>
      <c r="G213" s="200"/>
      <c r="H213" s="204">
        <v>12</v>
      </c>
      <c r="I213" s="205"/>
      <c r="J213" s="200"/>
      <c r="K213" s="200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152</v>
      </c>
      <c r="AU213" s="210" t="s">
        <v>85</v>
      </c>
      <c r="AV213" s="13" t="s">
        <v>85</v>
      </c>
      <c r="AW213" s="13" t="s">
        <v>37</v>
      </c>
      <c r="AX213" s="13" t="s">
        <v>75</v>
      </c>
      <c r="AY213" s="210" t="s">
        <v>135</v>
      </c>
    </row>
    <row r="214" spans="1:65" s="13" customFormat="1">
      <c r="B214" s="199"/>
      <c r="C214" s="200"/>
      <c r="D214" s="201" t="s">
        <v>152</v>
      </c>
      <c r="E214" s="202" t="s">
        <v>18</v>
      </c>
      <c r="F214" s="203" t="s">
        <v>300</v>
      </c>
      <c r="G214" s="200"/>
      <c r="H214" s="204">
        <v>15</v>
      </c>
      <c r="I214" s="205"/>
      <c r="J214" s="200"/>
      <c r="K214" s="200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152</v>
      </c>
      <c r="AU214" s="210" t="s">
        <v>85</v>
      </c>
      <c r="AV214" s="13" t="s">
        <v>85</v>
      </c>
      <c r="AW214" s="13" t="s">
        <v>37</v>
      </c>
      <c r="AX214" s="13" t="s">
        <v>75</v>
      </c>
      <c r="AY214" s="210" t="s">
        <v>135</v>
      </c>
    </row>
    <row r="215" spans="1:65" s="13" customFormat="1">
      <c r="B215" s="199"/>
      <c r="C215" s="200"/>
      <c r="D215" s="201" t="s">
        <v>152</v>
      </c>
      <c r="E215" s="202" t="s">
        <v>18</v>
      </c>
      <c r="F215" s="203" t="s">
        <v>301</v>
      </c>
      <c r="G215" s="200"/>
      <c r="H215" s="204">
        <v>8</v>
      </c>
      <c r="I215" s="205"/>
      <c r="J215" s="200"/>
      <c r="K215" s="200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152</v>
      </c>
      <c r="AU215" s="210" t="s">
        <v>85</v>
      </c>
      <c r="AV215" s="13" t="s">
        <v>85</v>
      </c>
      <c r="AW215" s="13" t="s">
        <v>37</v>
      </c>
      <c r="AX215" s="13" t="s">
        <v>75</v>
      </c>
      <c r="AY215" s="210" t="s">
        <v>135</v>
      </c>
    </row>
    <row r="216" spans="1:65" s="13" customFormat="1">
      <c r="B216" s="199"/>
      <c r="C216" s="200"/>
      <c r="D216" s="201" t="s">
        <v>152</v>
      </c>
      <c r="E216" s="202" t="s">
        <v>18</v>
      </c>
      <c r="F216" s="203" t="s">
        <v>302</v>
      </c>
      <c r="G216" s="200"/>
      <c r="H216" s="204">
        <v>26</v>
      </c>
      <c r="I216" s="205"/>
      <c r="J216" s="200"/>
      <c r="K216" s="200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152</v>
      </c>
      <c r="AU216" s="210" t="s">
        <v>85</v>
      </c>
      <c r="AV216" s="13" t="s">
        <v>85</v>
      </c>
      <c r="AW216" s="13" t="s">
        <v>37</v>
      </c>
      <c r="AX216" s="13" t="s">
        <v>75</v>
      </c>
      <c r="AY216" s="210" t="s">
        <v>135</v>
      </c>
    </row>
    <row r="217" spans="1:65" s="13" customFormat="1">
      <c r="B217" s="199"/>
      <c r="C217" s="200"/>
      <c r="D217" s="201" t="s">
        <v>152</v>
      </c>
      <c r="E217" s="202" t="s">
        <v>18</v>
      </c>
      <c r="F217" s="203" t="s">
        <v>303</v>
      </c>
      <c r="G217" s="200"/>
      <c r="H217" s="204">
        <v>2</v>
      </c>
      <c r="I217" s="205"/>
      <c r="J217" s="200"/>
      <c r="K217" s="200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152</v>
      </c>
      <c r="AU217" s="210" t="s">
        <v>85</v>
      </c>
      <c r="AV217" s="13" t="s">
        <v>85</v>
      </c>
      <c r="AW217" s="13" t="s">
        <v>37</v>
      </c>
      <c r="AX217" s="13" t="s">
        <v>75</v>
      </c>
      <c r="AY217" s="210" t="s">
        <v>135</v>
      </c>
    </row>
    <row r="218" spans="1:65" s="13" customFormat="1">
      <c r="B218" s="199"/>
      <c r="C218" s="200"/>
      <c r="D218" s="201" t="s">
        <v>152</v>
      </c>
      <c r="E218" s="202" t="s">
        <v>18</v>
      </c>
      <c r="F218" s="203" t="s">
        <v>304</v>
      </c>
      <c r="G218" s="200"/>
      <c r="H218" s="204">
        <v>4</v>
      </c>
      <c r="I218" s="205"/>
      <c r="J218" s="200"/>
      <c r="K218" s="200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152</v>
      </c>
      <c r="AU218" s="210" t="s">
        <v>85</v>
      </c>
      <c r="AV218" s="13" t="s">
        <v>85</v>
      </c>
      <c r="AW218" s="13" t="s">
        <v>37</v>
      </c>
      <c r="AX218" s="13" t="s">
        <v>75</v>
      </c>
      <c r="AY218" s="210" t="s">
        <v>135</v>
      </c>
    </row>
    <row r="219" spans="1:65" s="13" customFormat="1">
      <c r="B219" s="199"/>
      <c r="C219" s="200"/>
      <c r="D219" s="201" t="s">
        <v>152</v>
      </c>
      <c r="E219" s="202" t="s">
        <v>18</v>
      </c>
      <c r="F219" s="203" t="s">
        <v>305</v>
      </c>
      <c r="G219" s="200"/>
      <c r="H219" s="204">
        <v>6</v>
      </c>
      <c r="I219" s="205"/>
      <c r="J219" s="200"/>
      <c r="K219" s="200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152</v>
      </c>
      <c r="AU219" s="210" t="s">
        <v>85</v>
      </c>
      <c r="AV219" s="13" t="s">
        <v>85</v>
      </c>
      <c r="AW219" s="13" t="s">
        <v>37</v>
      </c>
      <c r="AX219" s="13" t="s">
        <v>75</v>
      </c>
      <c r="AY219" s="210" t="s">
        <v>135</v>
      </c>
    </row>
    <row r="220" spans="1:65" s="13" customFormat="1">
      <c r="B220" s="199"/>
      <c r="C220" s="200"/>
      <c r="D220" s="201" t="s">
        <v>152</v>
      </c>
      <c r="E220" s="202" t="s">
        <v>18</v>
      </c>
      <c r="F220" s="203" t="s">
        <v>306</v>
      </c>
      <c r="G220" s="200"/>
      <c r="H220" s="204">
        <v>8</v>
      </c>
      <c r="I220" s="205"/>
      <c r="J220" s="200"/>
      <c r="K220" s="200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152</v>
      </c>
      <c r="AU220" s="210" t="s">
        <v>85</v>
      </c>
      <c r="AV220" s="13" t="s">
        <v>85</v>
      </c>
      <c r="AW220" s="13" t="s">
        <v>37</v>
      </c>
      <c r="AX220" s="13" t="s">
        <v>75</v>
      </c>
      <c r="AY220" s="210" t="s">
        <v>135</v>
      </c>
    </row>
    <row r="221" spans="1:65" s="13" customFormat="1">
      <c r="B221" s="199"/>
      <c r="C221" s="200"/>
      <c r="D221" s="201" t="s">
        <v>152</v>
      </c>
      <c r="E221" s="202" t="s">
        <v>18</v>
      </c>
      <c r="F221" s="203" t="s">
        <v>307</v>
      </c>
      <c r="G221" s="200"/>
      <c r="H221" s="204">
        <v>12</v>
      </c>
      <c r="I221" s="205"/>
      <c r="J221" s="200"/>
      <c r="K221" s="200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152</v>
      </c>
      <c r="AU221" s="210" t="s">
        <v>85</v>
      </c>
      <c r="AV221" s="13" t="s">
        <v>85</v>
      </c>
      <c r="AW221" s="13" t="s">
        <v>37</v>
      </c>
      <c r="AX221" s="13" t="s">
        <v>75</v>
      </c>
      <c r="AY221" s="210" t="s">
        <v>135</v>
      </c>
    </row>
    <row r="222" spans="1:65" s="13" customFormat="1">
      <c r="B222" s="199"/>
      <c r="C222" s="200"/>
      <c r="D222" s="201" t="s">
        <v>152</v>
      </c>
      <c r="E222" s="202" t="s">
        <v>18</v>
      </c>
      <c r="F222" s="203" t="s">
        <v>308</v>
      </c>
      <c r="G222" s="200"/>
      <c r="H222" s="204">
        <v>12</v>
      </c>
      <c r="I222" s="205"/>
      <c r="J222" s="200"/>
      <c r="K222" s="200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152</v>
      </c>
      <c r="AU222" s="210" t="s">
        <v>85</v>
      </c>
      <c r="AV222" s="13" t="s">
        <v>85</v>
      </c>
      <c r="AW222" s="13" t="s">
        <v>37</v>
      </c>
      <c r="AX222" s="13" t="s">
        <v>75</v>
      </c>
      <c r="AY222" s="210" t="s">
        <v>135</v>
      </c>
    </row>
    <row r="223" spans="1:65" s="13" customFormat="1">
      <c r="B223" s="199"/>
      <c r="C223" s="200"/>
      <c r="D223" s="201" t="s">
        <v>152</v>
      </c>
      <c r="E223" s="202" t="s">
        <v>18</v>
      </c>
      <c r="F223" s="203" t="s">
        <v>247</v>
      </c>
      <c r="G223" s="200"/>
      <c r="H223" s="204">
        <v>10</v>
      </c>
      <c r="I223" s="205"/>
      <c r="J223" s="200"/>
      <c r="K223" s="200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152</v>
      </c>
      <c r="AU223" s="210" t="s">
        <v>85</v>
      </c>
      <c r="AV223" s="13" t="s">
        <v>85</v>
      </c>
      <c r="AW223" s="13" t="s">
        <v>37</v>
      </c>
      <c r="AX223" s="13" t="s">
        <v>75</v>
      </c>
      <c r="AY223" s="210" t="s">
        <v>135</v>
      </c>
    </row>
    <row r="224" spans="1:65" s="14" customFormat="1">
      <c r="B224" s="211"/>
      <c r="C224" s="212"/>
      <c r="D224" s="201" t="s">
        <v>152</v>
      </c>
      <c r="E224" s="213" t="s">
        <v>18</v>
      </c>
      <c r="F224" s="214" t="s">
        <v>169</v>
      </c>
      <c r="G224" s="212"/>
      <c r="H224" s="215">
        <v>115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152</v>
      </c>
      <c r="AU224" s="221" t="s">
        <v>85</v>
      </c>
      <c r="AV224" s="14" t="s">
        <v>143</v>
      </c>
      <c r="AW224" s="14" t="s">
        <v>37</v>
      </c>
      <c r="AX224" s="14" t="s">
        <v>83</v>
      </c>
      <c r="AY224" s="221" t="s">
        <v>135</v>
      </c>
    </row>
    <row r="225" spans="1:65" s="2" customFormat="1" ht="37.9" customHeight="1">
      <c r="A225" s="34"/>
      <c r="B225" s="35"/>
      <c r="C225" s="173" t="s">
        <v>309</v>
      </c>
      <c r="D225" s="173" t="s">
        <v>138</v>
      </c>
      <c r="E225" s="174" t="s">
        <v>310</v>
      </c>
      <c r="F225" s="175" t="s">
        <v>311</v>
      </c>
      <c r="G225" s="176" t="s">
        <v>173</v>
      </c>
      <c r="H225" s="177">
        <v>115</v>
      </c>
      <c r="I225" s="178"/>
      <c r="J225" s="177">
        <f>ROUND((ROUND(I225,2))*(ROUND(H225,2)),2)</f>
        <v>0</v>
      </c>
      <c r="K225" s="175" t="s">
        <v>142</v>
      </c>
      <c r="L225" s="39"/>
      <c r="M225" s="179" t="s">
        <v>18</v>
      </c>
      <c r="N225" s="180" t="s">
        <v>46</v>
      </c>
      <c r="O225" s="64"/>
      <c r="P225" s="181">
        <f>O225*H225</f>
        <v>0</v>
      </c>
      <c r="Q225" s="181">
        <v>4.0000000000000003E-5</v>
      </c>
      <c r="R225" s="181">
        <f>Q225*H225</f>
        <v>4.6000000000000008E-3</v>
      </c>
      <c r="S225" s="181">
        <v>0</v>
      </c>
      <c r="T225" s="18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3" t="s">
        <v>143</v>
      </c>
      <c r="AT225" s="183" t="s">
        <v>138</v>
      </c>
      <c r="AU225" s="183" t="s">
        <v>85</v>
      </c>
      <c r="AY225" s="17" t="s">
        <v>135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7" t="s">
        <v>83</v>
      </c>
      <c r="BK225" s="184">
        <f>ROUND((ROUND(I225,2))*(ROUND(H225,2)),2)</f>
        <v>0</v>
      </c>
      <c r="BL225" s="17" t="s">
        <v>143</v>
      </c>
      <c r="BM225" s="183" t="s">
        <v>312</v>
      </c>
    </row>
    <row r="226" spans="1:65" s="2" customFormat="1">
      <c r="A226" s="34"/>
      <c r="B226" s="35"/>
      <c r="C226" s="36"/>
      <c r="D226" s="185" t="s">
        <v>145</v>
      </c>
      <c r="E226" s="36"/>
      <c r="F226" s="186" t="s">
        <v>313</v>
      </c>
      <c r="G226" s="36"/>
      <c r="H226" s="36"/>
      <c r="I226" s="187"/>
      <c r="J226" s="36"/>
      <c r="K226" s="36"/>
      <c r="L226" s="39"/>
      <c r="M226" s="188"/>
      <c r="N226" s="189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145</v>
      </c>
      <c r="AU226" s="17" t="s">
        <v>85</v>
      </c>
    </row>
    <row r="227" spans="1:65" s="2" customFormat="1" ht="55.5" customHeight="1">
      <c r="A227" s="34"/>
      <c r="B227" s="35"/>
      <c r="C227" s="173" t="s">
        <v>314</v>
      </c>
      <c r="D227" s="173" t="s">
        <v>138</v>
      </c>
      <c r="E227" s="174" t="s">
        <v>315</v>
      </c>
      <c r="F227" s="175" t="s">
        <v>316</v>
      </c>
      <c r="G227" s="176" t="s">
        <v>156</v>
      </c>
      <c r="H227" s="177">
        <v>19</v>
      </c>
      <c r="I227" s="178"/>
      <c r="J227" s="177">
        <f>ROUND((ROUND(I227,2))*(ROUND(H227,2)),2)</f>
        <v>0</v>
      </c>
      <c r="K227" s="175" t="s">
        <v>142</v>
      </c>
      <c r="L227" s="39"/>
      <c r="M227" s="179" t="s">
        <v>18</v>
      </c>
      <c r="N227" s="180" t="s">
        <v>46</v>
      </c>
      <c r="O227" s="64"/>
      <c r="P227" s="181">
        <f>O227*H227</f>
        <v>0</v>
      </c>
      <c r="Q227" s="181">
        <v>0</v>
      </c>
      <c r="R227" s="181">
        <f>Q227*H227</f>
        <v>0</v>
      </c>
      <c r="S227" s="181">
        <v>2.5000000000000001E-2</v>
      </c>
      <c r="T227" s="182">
        <f>S227*H227</f>
        <v>0.47500000000000003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3" t="s">
        <v>143</v>
      </c>
      <c r="AT227" s="183" t="s">
        <v>138</v>
      </c>
      <c r="AU227" s="183" t="s">
        <v>85</v>
      </c>
      <c r="AY227" s="17" t="s">
        <v>135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7" t="s">
        <v>83</v>
      </c>
      <c r="BK227" s="184">
        <f>ROUND((ROUND(I227,2))*(ROUND(H227,2)),2)</f>
        <v>0</v>
      </c>
      <c r="BL227" s="17" t="s">
        <v>143</v>
      </c>
      <c r="BM227" s="183" t="s">
        <v>317</v>
      </c>
    </row>
    <row r="228" spans="1:65" s="2" customFormat="1">
      <c r="A228" s="34"/>
      <c r="B228" s="35"/>
      <c r="C228" s="36"/>
      <c r="D228" s="185" t="s">
        <v>145</v>
      </c>
      <c r="E228" s="36"/>
      <c r="F228" s="186" t="s">
        <v>318</v>
      </c>
      <c r="G228" s="36"/>
      <c r="H228" s="36"/>
      <c r="I228" s="187"/>
      <c r="J228" s="36"/>
      <c r="K228" s="36"/>
      <c r="L228" s="39"/>
      <c r="M228" s="188"/>
      <c r="N228" s="189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145</v>
      </c>
      <c r="AU228" s="17" t="s">
        <v>85</v>
      </c>
    </row>
    <row r="229" spans="1:65" s="13" customFormat="1">
      <c r="B229" s="199"/>
      <c r="C229" s="200"/>
      <c r="D229" s="201" t="s">
        <v>152</v>
      </c>
      <c r="E229" s="202" t="s">
        <v>18</v>
      </c>
      <c r="F229" s="203" t="s">
        <v>164</v>
      </c>
      <c r="G229" s="200"/>
      <c r="H229" s="204">
        <v>3</v>
      </c>
      <c r="I229" s="205"/>
      <c r="J229" s="200"/>
      <c r="K229" s="200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152</v>
      </c>
      <c r="AU229" s="210" t="s">
        <v>85</v>
      </c>
      <c r="AV229" s="13" t="s">
        <v>85</v>
      </c>
      <c r="AW229" s="13" t="s">
        <v>37</v>
      </c>
      <c r="AX229" s="13" t="s">
        <v>75</v>
      </c>
      <c r="AY229" s="210" t="s">
        <v>135</v>
      </c>
    </row>
    <row r="230" spans="1:65" s="13" customFormat="1">
      <c r="B230" s="199"/>
      <c r="C230" s="200"/>
      <c r="D230" s="201" t="s">
        <v>152</v>
      </c>
      <c r="E230" s="202" t="s">
        <v>18</v>
      </c>
      <c r="F230" s="203" t="s">
        <v>165</v>
      </c>
      <c r="G230" s="200"/>
      <c r="H230" s="204">
        <v>2</v>
      </c>
      <c r="I230" s="205"/>
      <c r="J230" s="200"/>
      <c r="K230" s="200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152</v>
      </c>
      <c r="AU230" s="210" t="s">
        <v>85</v>
      </c>
      <c r="AV230" s="13" t="s">
        <v>85</v>
      </c>
      <c r="AW230" s="13" t="s">
        <v>37</v>
      </c>
      <c r="AX230" s="13" t="s">
        <v>75</v>
      </c>
      <c r="AY230" s="210" t="s">
        <v>135</v>
      </c>
    </row>
    <row r="231" spans="1:65" s="13" customFormat="1">
      <c r="B231" s="199"/>
      <c r="C231" s="200"/>
      <c r="D231" s="201" t="s">
        <v>152</v>
      </c>
      <c r="E231" s="202" t="s">
        <v>18</v>
      </c>
      <c r="F231" s="203" t="s">
        <v>319</v>
      </c>
      <c r="G231" s="200"/>
      <c r="H231" s="204">
        <v>8</v>
      </c>
      <c r="I231" s="205"/>
      <c r="J231" s="200"/>
      <c r="K231" s="200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152</v>
      </c>
      <c r="AU231" s="210" t="s">
        <v>85</v>
      </c>
      <c r="AV231" s="13" t="s">
        <v>85</v>
      </c>
      <c r="AW231" s="13" t="s">
        <v>37</v>
      </c>
      <c r="AX231" s="13" t="s">
        <v>75</v>
      </c>
      <c r="AY231" s="210" t="s">
        <v>135</v>
      </c>
    </row>
    <row r="232" spans="1:65" s="13" customFormat="1">
      <c r="B232" s="199"/>
      <c r="C232" s="200"/>
      <c r="D232" s="201" t="s">
        <v>152</v>
      </c>
      <c r="E232" s="202" t="s">
        <v>18</v>
      </c>
      <c r="F232" s="203" t="s">
        <v>320</v>
      </c>
      <c r="G232" s="200"/>
      <c r="H232" s="204">
        <v>4</v>
      </c>
      <c r="I232" s="205"/>
      <c r="J232" s="200"/>
      <c r="K232" s="200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152</v>
      </c>
      <c r="AU232" s="210" t="s">
        <v>85</v>
      </c>
      <c r="AV232" s="13" t="s">
        <v>85</v>
      </c>
      <c r="AW232" s="13" t="s">
        <v>37</v>
      </c>
      <c r="AX232" s="13" t="s">
        <v>75</v>
      </c>
      <c r="AY232" s="210" t="s">
        <v>135</v>
      </c>
    </row>
    <row r="233" spans="1:65" s="13" customFormat="1">
      <c r="B233" s="199"/>
      <c r="C233" s="200"/>
      <c r="D233" s="201" t="s">
        <v>152</v>
      </c>
      <c r="E233" s="202" t="s">
        <v>18</v>
      </c>
      <c r="F233" s="203" t="s">
        <v>321</v>
      </c>
      <c r="G233" s="200"/>
      <c r="H233" s="204">
        <v>2</v>
      </c>
      <c r="I233" s="205"/>
      <c r="J233" s="200"/>
      <c r="K233" s="200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152</v>
      </c>
      <c r="AU233" s="210" t="s">
        <v>85</v>
      </c>
      <c r="AV233" s="13" t="s">
        <v>85</v>
      </c>
      <c r="AW233" s="13" t="s">
        <v>37</v>
      </c>
      <c r="AX233" s="13" t="s">
        <v>75</v>
      </c>
      <c r="AY233" s="210" t="s">
        <v>135</v>
      </c>
    </row>
    <row r="234" spans="1:65" s="14" customFormat="1">
      <c r="B234" s="211"/>
      <c r="C234" s="212"/>
      <c r="D234" s="201" t="s">
        <v>152</v>
      </c>
      <c r="E234" s="213" t="s">
        <v>18</v>
      </c>
      <c r="F234" s="214" t="s">
        <v>169</v>
      </c>
      <c r="G234" s="212"/>
      <c r="H234" s="215">
        <v>19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152</v>
      </c>
      <c r="AU234" s="221" t="s">
        <v>85</v>
      </c>
      <c r="AV234" s="14" t="s">
        <v>143</v>
      </c>
      <c r="AW234" s="14" t="s">
        <v>37</v>
      </c>
      <c r="AX234" s="14" t="s">
        <v>83</v>
      </c>
      <c r="AY234" s="221" t="s">
        <v>135</v>
      </c>
    </row>
    <row r="235" spans="1:65" s="2" customFormat="1" ht="55.5" customHeight="1">
      <c r="A235" s="34"/>
      <c r="B235" s="35"/>
      <c r="C235" s="173" t="s">
        <v>322</v>
      </c>
      <c r="D235" s="173" t="s">
        <v>138</v>
      </c>
      <c r="E235" s="174" t="s">
        <v>323</v>
      </c>
      <c r="F235" s="175" t="s">
        <v>324</v>
      </c>
      <c r="G235" s="176" t="s">
        <v>156</v>
      </c>
      <c r="H235" s="177">
        <v>9</v>
      </c>
      <c r="I235" s="178"/>
      <c r="J235" s="177">
        <f>ROUND((ROUND(I235,2))*(ROUND(H235,2)),2)</f>
        <v>0</v>
      </c>
      <c r="K235" s="175" t="s">
        <v>142</v>
      </c>
      <c r="L235" s="39"/>
      <c r="M235" s="179" t="s">
        <v>18</v>
      </c>
      <c r="N235" s="180" t="s">
        <v>46</v>
      </c>
      <c r="O235" s="64"/>
      <c r="P235" s="181">
        <f>O235*H235</f>
        <v>0</v>
      </c>
      <c r="Q235" s="181">
        <v>0</v>
      </c>
      <c r="R235" s="181">
        <f>Q235*H235</f>
        <v>0</v>
      </c>
      <c r="S235" s="181">
        <v>5.3999999999999999E-2</v>
      </c>
      <c r="T235" s="182">
        <f>S235*H235</f>
        <v>0.48599999999999999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3" t="s">
        <v>143</v>
      </c>
      <c r="AT235" s="183" t="s">
        <v>138</v>
      </c>
      <c r="AU235" s="183" t="s">
        <v>85</v>
      </c>
      <c r="AY235" s="17" t="s">
        <v>135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7" t="s">
        <v>83</v>
      </c>
      <c r="BK235" s="184">
        <f>ROUND((ROUND(I235,2))*(ROUND(H235,2)),2)</f>
        <v>0</v>
      </c>
      <c r="BL235" s="17" t="s">
        <v>143</v>
      </c>
      <c r="BM235" s="183" t="s">
        <v>325</v>
      </c>
    </row>
    <row r="236" spans="1:65" s="2" customFormat="1">
      <c r="A236" s="34"/>
      <c r="B236" s="35"/>
      <c r="C236" s="36"/>
      <c r="D236" s="185" t="s">
        <v>145</v>
      </c>
      <c r="E236" s="36"/>
      <c r="F236" s="186" t="s">
        <v>326</v>
      </c>
      <c r="G236" s="36"/>
      <c r="H236" s="36"/>
      <c r="I236" s="187"/>
      <c r="J236" s="36"/>
      <c r="K236" s="36"/>
      <c r="L236" s="39"/>
      <c r="M236" s="188"/>
      <c r="N236" s="189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145</v>
      </c>
      <c r="AU236" s="17" t="s">
        <v>85</v>
      </c>
    </row>
    <row r="237" spans="1:65" s="13" customFormat="1">
      <c r="B237" s="199"/>
      <c r="C237" s="200"/>
      <c r="D237" s="201" t="s">
        <v>152</v>
      </c>
      <c r="E237" s="202" t="s">
        <v>18</v>
      </c>
      <c r="F237" s="203" t="s">
        <v>327</v>
      </c>
      <c r="G237" s="200"/>
      <c r="H237" s="204">
        <v>8</v>
      </c>
      <c r="I237" s="205"/>
      <c r="J237" s="200"/>
      <c r="K237" s="200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152</v>
      </c>
      <c r="AU237" s="210" t="s">
        <v>85</v>
      </c>
      <c r="AV237" s="13" t="s">
        <v>85</v>
      </c>
      <c r="AW237" s="13" t="s">
        <v>37</v>
      </c>
      <c r="AX237" s="13" t="s">
        <v>75</v>
      </c>
      <c r="AY237" s="210" t="s">
        <v>135</v>
      </c>
    </row>
    <row r="238" spans="1:65" s="13" customFormat="1">
      <c r="B238" s="199"/>
      <c r="C238" s="200"/>
      <c r="D238" s="201" t="s">
        <v>152</v>
      </c>
      <c r="E238" s="202" t="s">
        <v>18</v>
      </c>
      <c r="F238" s="203" t="s">
        <v>328</v>
      </c>
      <c r="G238" s="200"/>
      <c r="H238" s="204">
        <v>1</v>
      </c>
      <c r="I238" s="205"/>
      <c r="J238" s="200"/>
      <c r="K238" s="200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152</v>
      </c>
      <c r="AU238" s="210" t="s">
        <v>85</v>
      </c>
      <c r="AV238" s="13" t="s">
        <v>85</v>
      </c>
      <c r="AW238" s="13" t="s">
        <v>37</v>
      </c>
      <c r="AX238" s="13" t="s">
        <v>75</v>
      </c>
      <c r="AY238" s="210" t="s">
        <v>135</v>
      </c>
    </row>
    <row r="239" spans="1:65" s="14" customFormat="1">
      <c r="B239" s="211"/>
      <c r="C239" s="212"/>
      <c r="D239" s="201" t="s">
        <v>152</v>
      </c>
      <c r="E239" s="213" t="s">
        <v>18</v>
      </c>
      <c r="F239" s="214" t="s">
        <v>169</v>
      </c>
      <c r="G239" s="212"/>
      <c r="H239" s="215">
        <v>9</v>
      </c>
      <c r="I239" s="216"/>
      <c r="J239" s="212"/>
      <c r="K239" s="212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152</v>
      </c>
      <c r="AU239" s="221" t="s">
        <v>85</v>
      </c>
      <c r="AV239" s="14" t="s">
        <v>143</v>
      </c>
      <c r="AW239" s="14" t="s">
        <v>37</v>
      </c>
      <c r="AX239" s="14" t="s">
        <v>83</v>
      </c>
      <c r="AY239" s="221" t="s">
        <v>135</v>
      </c>
    </row>
    <row r="240" spans="1:65" s="2" customFormat="1" ht="55.5" customHeight="1">
      <c r="A240" s="34"/>
      <c r="B240" s="35"/>
      <c r="C240" s="173" t="s">
        <v>329</v>
      </c>
      <c r="D240" s="173" t="s">
        <v>138</v>
      </c>
      <c r="E240" s="174" t="s">
        <v>330</v>
      </c>
      <c r="F240" s="175" t="s">
        <v>331</v>
      </c>
      <c r="G240" s="176" t="s">
        <v>173</v>
      </c>
      <c r="H240" s="177">
        <v>0.9</v>
      </c>
      <c r="I240" s="178"/>
      <c r="J240" s="177">
        <f>ROUND((ROUND(I240,2))*(ROUND(H240,2)),2)</f>
        <v>0</v>
      </c>
      <c r="K240" s="175" t="s">
        <v>142</v>
      </c>
      <c r="L240" s="39"/>
      <c r="M240" s="179" t="s">
        <v>18</v>
      </c>
      <c r="N240" s="180" t="s">
        <v>46</v>
      </c>
      <c r="O240" s="64"/>
      <c r="P240" s="181">
        <f>O240*H240</f>
        <v>0</v>
      </c>
      <c r="Q240" s="181">
        <v>0</v>
      </c>
      <c r="R240" s="181">
        <f>Q240*H240</f>
        <v>0</v>
      </c>
      <c r="S240" s="181">
        <v>0.187</v>
      </c>
      <c r="T240" s="182">
        <f>S240*H240</f>
        <v>0.16830000000000001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3" t="s">
        <v>143</v>
      </c>
      <c r="AT240" s="183" t="s">
        <v>138</v>
      </c>
      <c r="AU240" s="183" t="s">
        <v>85</v>
      </c>
      <c r="AY240" s="17" t="s">
        <v>135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7" t="s">
        <v>83</v>
      </c>
      <c r="BK240" s="184">
        <f>ROUND((ROUND(I240,2))*(ROUND(H240,2)),2)</f>
        <v>0</v>
      </c>
      <c r="BL240" s="17" t="s">
        <v>143</v>
      </c>
      <c r="BM240" s="183" t="s">
        <v>332</v>
      </c>
    </row>
    <row r="241" spans="1:65" s="2" customFormat="1">
      <c r="A241" s="34"/>
      <c r="B241" s="35"/>
      <c r="C241" s="36"/>
      <c r="D241" s="185" t="s">
        <v>145</v>
      </c>
      <c r="E241" s="36"/>
      <c r="F241" s="186" t="s">
        <v>333</v>
      </c>
      <c r="G241" s="36"/>
      <c r="H241" s="36"/>
      <c r="I241" s="187"/>
      <c r="J241" s="36"/>
      <c r="K241" s="36"/>
      <c r="L241" s="39"/>
      <c r="M241" s="188"/>
      <c r="N241" s="189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145</v>
      </c>
      <c r="AU241" s="17" t="s">
        <v>85</v>
      </c>
    </row>
    <row r="242" spans="1:65" s="13" customFormat="1">
      <c r="B242" s="199"/>
      <c r="C242" s="200"/>
      <c r="D242" s="201" t="s">
        <v>152</v>
      </c>
      <c r="E242" s="202" t="s">
        <v>18</v>
      </c>
      <c r="F242" s="203" t="s">
        <v>176</v>
      </c>
      <c r="G242" s="200"/>
      <c r="H242" s="204">
        <v>0.9</v>
      </c>
      <c r="I242" s="205"/>
      <c r="J242" s="200"/>
      <c r="K242" s="200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152</v>
      </c>
      <c r="AU242" s="210" t="s">
        <v>85</v>
      </c>
      <c r="AV242" s="13" t="s">
        <v>85</v>
      </c>
      <c r="AW242" s="13" t="s">
        <v>37</v>
      </c>
      <c r="AX242" s="13" t="s">
        <v>83</v>
      </c>
      <c r="AY242" s="210" t="s">
        <v>135</v>
      </c>
    </row>
    <row r="243" spans="1:65" s="2" customFormat="1" ht="55.5" customHeight="1">
      <c r="A243" s="34"/>
      <c r="B243" s="35"/>
      <c r="C243" s="173" t="s">
        <v>334</v>
      </c>
      <c r="D243" s="173" t="s">
        <v>138</v>
      </c>
      <c r="E243" s="174" t="s">
        <v>335</v>
      </c>
      <c r="F243" s="175" t="s">
        <v>336</v>
      </c>
      <c r="G243" s="176" t="s">
        <v>337</v>
      </c>
      <c r="H243" s="177">
        <v>4.93</v>
      </c>
      <c r="I243" s="178"/>
      <c r="J243" s="177">
        <f>ROUND((ROUND(I243,2))*(ROUND(H243,2)),2)</f>
        <v>0</v>
      </c>
      <c r="K243" s="175" t="s">
        <v>142</v>
      </c>
      <c r="L243" s="39"/>
      <c r="M243" s="179" t="s">
        <v>18</v>
      </c>
      <c r="N243" s="180" t="s">
        <v>46</v>
      </c>
      <c r="O243" s="64"/>
      <c r="P243" s="181">
        <f>O243*H243</f>
        <v>0</v>
      </c>
      <c r="Q243" s="181">
        <v>0</v>
      </c>
      <c r="R243" s="181">
        <f>Q243*H243</f>
        <v>0</v>
      </c>
      <c r="S243" s="181">
        <v>1.8</v>
      </c>
      <c r="T243" s="182">
        <f>S243*H243</f>
        <v>8.8740000000000006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3" t="s">
        <v>143</v>
      </c>
      <c r="AT243" s="183" t="s">
        <v>138</v>
      </c>
      <c r="AU243" s="183" t="s">
        <v>85</v>
      </c>
      <c r="AY243" s="17" t="s">
        <v>135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7" t="s">
        <v>83</v>
      </c>
      <c r="BK243" s="184">
        <f>ROUND((ROUND(I243,2))*(ROUND(H243,2)),2)</f>
        <v>0</v>
      </c>
      <c r="BL243" s="17" t="s">
        <v>143</v>
      </c>
      <c r="BM243" s="183" t="s">
        <v>338</v>
      </c>
    </row>
    <row r="244" spans="1:65" s="2" customFormat="1">
      <c r="A244" s="34"/>
      <c r="B244" s="35"/>
      <c r="C244" s="36"/>
      <c r="D244" s="185" t="s">
        <v>145</v>
      </c>
      <c r="E244" s="36"/>
      <c r="F244" s="186" t="s">
        <v>339</v>
      </c>
      <c r="G244" s="36"/>
      <c r="H244" s="36"/>
      <c r="I244" s="187"/>
      <c r="J244" s="36"/>
      <c r="K244" s="36"/>
      <c r="L244" s="39"/>
      <c r="M244" s="188"/>
      <c r="N244" s="189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145</v>
      </c>
      <c r="AU244" s="17" t="s">
        <v>85</v>
      </c>
    </row>
    <row r="245" spans="1:65" s="13" customFormat="1">
      <c r="B245" s="199"/>
      <c r="C245" s="200"/>
      <c r="D245" s="201" t="s">
        <v>152</v>
      </c>
      <c r="E245" s="202" t="s">
        <v>18</v>
      </c>
      <c r="F245" s="203" t="s">
        <v>340</v>
      </c>
      <c r="G245" s="200"/>
      <c r="H245" s="204">
        <v>1.49</v>
      </c>
      <c r="I245" s="205"/>
      <c r="J245" s="200"/>
      <c r="K245" s="200"/>
      <c r="L245" s="206"/>
      <c r="M245" s="207"/>
      <c r="N245" s="208"/>
      <c r="O245" s="208"/>
      <c r="P245" s="208"/>
      <c r="Q245" s="208"/>
      <c r="R245" s="208"/>
      <c r="S245" s="208"/>
      <c r="T245" s="209"/>
      <c r="AT245" s="210" t="s">
        <v>152</v>
      </c>
      <c r="AU245" s="210" t="s">
        <v>85</v>
      </c>
      <c r="AV245" s="13" t="s">
        <v>85</v>
      </c>
      <c r="AW245" s="13" t="s">
        <v>37</v>
      </c>
      <c r="AX245" s="13" t="s">
        <v>75</v>
      </c>
      <c r="AY245" s="210" t="s">
        <v>135</v>
      </c>
    </row>
    <row r="246" spans="1:65" s="13" customFormat="1">
      <c r="B246" s="199"/>
      <c r="C246" s="200"/>
      <c r="D246" s="201" t="s">
        <v>152</v>
      </c>
      <c r="E246" s="202" t="s">
        <v>18</v>
      </c>
      <c r="F246" s="203" t="s">
        <v>341</v>
      </c>
      <c r="G246" s="200"/>
      <c r="H246" s="204">
        <v>1.49</v>
      </c>
      <c r="I246" s="205"/>
      <c r="J246" s="200"/>
      <c r="K246" s="200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152</v>
      </c>
      <c r="AU246" s="210" t="s">
        <v>85</v>
      </c>
      <c r="AV246" s="13" t="s">
        <v>85</v>
      </c>
      <c r="AW246" s="13" t="s">
        <v>37</v>
      </c>
      <c r="AX246" s="13" t="s">
        <v>75</v>
      </c>
      <c r="AY246" s="210" t="s">
        <v>135</v>
      </c>
    </row>
    <row r="247" spans="1:65" s="13" customFormat="1">
      <c r="B247" s="199"/>
      <c r="C247" s="200"/>
      <c r="D247" s="201" t="s">
        <v>152</v>
      </c>
      <c r="E247" s="202" t="s">
        <v>18</v>
      </c>
      <c r="F247" s="203" t="s">
        <v>342</v>
      </c>
      <c r="G247" s="200"/>
      <c r="H247" s="204">
        <v>0.65</v>
      </c>
      <c r="I247" s="205"/>
      <c r="J247" s="200"/>
      <c r="K247" s="200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152</v>
      </c>
      <c r="AU247" s="210" t="s">
        <v>85</v>
      </c>
      <c r="AV247" s="13" t="s">
        <v>85</v>
      </c>
      <c r="AW247" s="13" t="s">
        <v>37</v>
      </c>
      <c r="AX247" s="13" t="s">
        <v>75</v>
      </c>
      <c r="AY247" s="210" t="s">
        <v>135</v>
      </c>
    </row>
    <row r="248" spans="1:65" s="13" customFormat="1">
      <c r="B248" s="199"/>
      <c r="C248" s="200"/>
      <c r="D248" s="201" t="s">
        <v>152</v>
      </c>
      <c r="E248" s="202" t="s">
        <v>18</v>
      </c>
      <c r="F248" s="203" t="s">
        <v>343</v>
      </c>
      <c r="G248" s="200"/>
      <c r="H248" s="204">
        <v>0.99</v>
      </c>
      <c r="I248" s="205"/>
      <c r="J248" s="200"/>
      <c r="K248" s="200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152</v>
      </c>
      <c r="AU248" s="210" t="s">
        <v>85</v>
      </c>
      <c r="AV248" s="13" t="s">
        <v>85</v>
      </c>
      <c r="AW248" s="13" t="s">
        <v>37</v>
      </c>
      <c r="AX248" s="13" t="s">
        <v>75</v>
      </c>
      <c r="AY248" s="210" t="s">
        <v>135</v>
      </c>
    </row>
    <row r="249" spans="1:65" s="13" customFormat="1">
      <c r="B249" s="199"/>
      <c r="C249" s="200"/>
      <c r="D249" s="201" t="s">
        <v>152</v>
      </c>
      <c r="E249" s="202" t="s">
        <v>18</v>
      </c>
      <c r="F249" s="203" t="s">
        <v>344</v>
      </c>
      <c r="G249" s="200"/>
      <c r="H249" s="204">
        <v>0.3</v>
      </c>
      <c r="I249" s="205"/>
      <c r="J249" s="200"/>
      <c r="K249" s="200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152</v>
      </c>
      <c r="AU249" s="210" t="s">
        <v>85</v>
      </c>
      <c r="AV249" s="13" t="s">
        <v>85</v>
      </c>
      <c r="AW249" s="13" t="s">
        <v>37</v>
      </c>
      <c r="AX249" s="13" t="s">
        <v>75</v>
      </c>
      <c r="AY249" s="210" t="s">
        <v>135</v>
      </c>
    </row>
    <row r="250" spans="1:65" s="13" customFormat="1">
      <c r="B250" s="199"/>
      <c r="C250" s="200"/>
      <c r="D250" s="201" t="s">
        <v>152</v>
      </c>
      <c r="E250" s="202" t="s">
        <v>18</v>
      </c>
      <c r="F250" s="203" t="s">
        <v>345</v>
      </c>
      <c r="G250" s="200"/>
      <c r="H250" s="204">
        <v>0.01</v>
      </c>
      <c r="I250" s="205"/>
      <c r="J250" s="200"/>
      <c r="K250" s="200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152</v>
      </c>
      <c r="AU250" s="210" t="s">
        <v>85</v>
      </c>
      <c r="AV250" s="13" t="s">
        <v>85</v>
      </c>
      <c r="AW250" s="13" t="s">
        <v>37</v>
      </c>
      <c r="AX250" s="13" t="s">
        <v>75</v>
      </c>
      <c r="AY250" s="210" t="s">
        <v>135</v>
      </c>
    </row>
    <row r="251" spans="1:65" s="14" customFormat="1">
      <c r="B251" s="211"/>
      <c r="C251" s="212"/>
      <c r="D251" s="201" t="s">
        <v>152</v>
      </c>
      <c r="E251" s="213" t="s">
        <v>18</v>
      </c>
      <c r="F251" s="214" t="s">
        <v>169</v>
      </c>
      <c r="G251" s="212"/>
      <c r="H251" s="215">
        <v>4.93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152</v>
      </c>
      <c r="AU251" s="221" t="s">
        <v>85</v>
      </c>
      <c r="AV251" s="14" t="s">
        <v>143</v>
      </c>
      <c r="AW251" s="14" t="s">
        <v>37</v>
      </c>
      <c r="AX251" s="14" t="s">
        <v>83</v>
      </c>
      <c r="AY251" s="221" t="s">
        <v>135</v>
      </c>
    </row>
    <row r="252" spans="1:65" s="2" customFormat="1" ht="44.25" customHeight="1">
      <c r="A252" s="34"/>
      <c r="B252" s="35"/>
      <c r="C252" s="173" t="s">
        <v>346</v>
      </c>
      <c r="D252" s="173" t="s">
        <v>138</v>
      </c>
      <c r="E252" s="174" t="s">
        <v>347</v>
      </c>
      <c r="F252" s="175" t="s">
        <v>348</v>
      </c>
      <c r="G252" s="176" t="s">
        <v>272</v>
      </c>
      <c r="H252" s="177">
        <v>1.05</v>
      </c>
      <c r="I252" s="178"/>
      <c r="J252" s="177">
        <f>ROUND((ROUND(I252,2))*(ROUND(H252,2)),2)</f>
        <v>0</v>
      </c>
      <c r="K252" s="175" t="s">
        <v>142</v>
      </c>
      <c r="L252" s="39"/>
      <c r="M252" s="179" t="s">
        <v>18</v>
      </c>
      <c r="N252" s="180" t="s">
        <v>46</v>
      </c>
      <c r="O252" s="64"/>
      <c r="P252" s="181">
        <f>O252*H252</f>
        <v>0</v>
      </c>
      <c r="Q252" s="181">
        <v>1.0499999999999999E-3</v>
      </c>
      <c r="R252" s="181">
        <f>Q252*H252</f>
        <v>1.1025E-3</v>
      </c>
      <c r="S252" s="181">
        <v>6.1999999999999998E-3</v>
      </c>
      <c r="T252" s="182">
        <f>S252*H252</f>
        <v>6.5100000000000002E-3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3" t="s">
        <v>143</v>
      </c>
      <c r="AT252" s="183" t="s">
        <v>138</v>
      </c>
      <c r="AU252" s="183" t="s">
        <v>85</v>
      </c>
      <c r="AY252" s="17" t="s">
        <v>135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7" t="s">
        <v>83</v>
      </c>
      <c r="BK252" s="184">
        <f>ROUND((ROUND(I252,2))*(ROUND(H252,2)),2)</f>
        <v>0</v>
      </c>
      <c r="BL252" s="17" t="s">
        <v>143</v>
      </c>
      <c r="BM252" s="183" t="s">
        <v>349</v>
      </c>
    </row>
    <row r="253" spans="1:65" s="2" customFormat="1">
      <c r="A253" s="34"/>
      <c r="B253" s="35"/>
      <c r="C253" s="36"/>
      <c r="D253" s="185" t="s">
        <v>145</v>
      </c>
      <c r="E253" s="36"/>
      <c r="F253" s="186" t="s">
        <v>350</v>
      </c>
      <c r="G253" s="36"/>
      <c r="H253" s="36"/>
      <c r="I253" s="187"/>
      <c r="J253" s="36"/>
      <c r="K253" s="36"/>
      <c r="L253" s="39"/>
      <c r="M253" s="188"/>
      <c r="N253" s="189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145</v>
      </c>
      <c r="AU253" s="17" t="s">
        <v>85</v>
      </c>
    </row>
    <row r="254" spans="1:65" s="13" customFormat="1">
      <c r="B254" s="199"/>
      <c r="C254" s="200"/>
      <c r="D254" s="201" t="s">
        <v>152</v>
      </c>
      <c r="E254" s="202" t="s">
        <v>18</v>
      </c>
      <c r="F254" s="203" t="s">
        <v>351</v>
      </c>
      <c r="G254" s="200"/>
      <c r="H254" s="204">
        <v>0.45</v>
      </c>
      <c r="I254" s="205"/>
      <c r="J254" s="200"/>
      <c r="K254" s="200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152</v>
      </c>
      <c r="AU254" s="210" t="s">
        <v>85</v>
      </c>
      <c r="AV254" s="13" t="s">
        <v>85</v>
      </c>
      <c r="AW254" s="13" t="s">
        <v>37</v>
      </c>
      <c r="AX254" s="13" t="s">
        <v>75</v>
      </c>
      <c r="AY254" s="210" t="s">
        <v>135</v>
      </c>
    </row>
    <row r="255" spans="1:65" s="13" customFormat="1">
      <c r="B255" s="199"/>
      <c r="C255" s="200"/>
      <c r="D255" s="201" t="s">
        <v>152</v>
      </c>
      <c r="E255" s="202" t="s">
        <v>18</v>
      </c>
      <c r="F255" s="203" t="s">
        <v>352</v>
      </c>
      <c r="G255" s="200"/>
      <c r="H255" s="204">
        <v>0.6</v>
      </c>
      <c r="I255" s="205"/>
      <c r="J255" s="200"/>
      <c r="K255" s="200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152</v>
      </c>
      <c r="AU255" s="210" t="s">
        <v>85</v>
      </c>
      <c r="AV255" s="13" t="s">
        <v>85</v>
      </c>
      <c r="AW255" s="13" t="s">
        <v>37</v>
      </c>
      <c r="AX255" s="13" t="s">
        <v>75</v>
      </c>
      <c r="AY255" s="210" t="s">
        <v>135</v>
      </c>
    </row>
    <row r="256" spans="1:65" s="14" customFormat="1">
      <c r="B256" s="211"/>
      <c r="C256" s="212"/>
      <c r="D256" s="201" t="s">
        <v>152</v>
      </c>
      <c r="E256" s="213" t="s">
        <v>18</v>
      </c>
      <c r="F256" s="214" t="s">
        <v>169</v>
      </c>
      <c r="G256" s="212"/>
      <c r="H256" s="215">
        <v>1.05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152</v>
      </c>
      <c r="AU256" s="221" t="s">
        <v>85</v>
      </c>
      <c r="AV256" s="14" t="s">
        <v>143</v>
      </c>
      <c r="AW256" s="14" t="s">
        <v>37</v>
      </c>
      <c r="AX256" s="14" t="s">
        <v>83</v>
      </c>
      <c r="AY256" s="221" t="s">
        <v>135</v>
      </c>
    </row>
    <row r="257" spans="1:65" s="2" customFormat="1" ht="44.25" customHeight="1">
      <c r="A257" s="34"/>
      <c r="B257" s="35"/>
      <c r="C257" s="173" t="s">
        <v>353</v>
      </c>
      <c r="D257" s="173" t="s">
        <v>138</v>
      </c>
      <c r="E257" s="174" t="s">
        <v>354</v>
      </c>
      <c r="F257" s="175" t="s">
        <v>355</v>
      </c>
      <c r="G257" s="176" t="s">
        <v>272</v>
      </c>
      <c r="H257" s="177">
        <v>0.9</v>
      </c>
      <c r="I257" s="178"/>
      <c r="J257" s="177">
        <f>ROUND((ROUND(I257,2))*(ROUND(H257,2)),2)</f>
        <v>0</v>
      </c>
      <c r="K257" s="175" t="s">
        <v>142</v>
      </c>
      <c r="L257" s="39"/>
      <c r="M257" s="179" t="s">
        <v>18</v>
      </c>
      <c r="N257" s="180" t="s">
        <v>46</v>
      </c>
      <c r="O257" s="64"/>
      <c r="P257" s="181">
        <f>O257*H257</f>
        <v>0</v>
      </c>
      <c r="Q257" s="181">
        <v>1.3699999999999999E-3</v>
      </c>
      <c r="R257" s="181">
        <f>Q257*H257</f>
        <v>1.2329999999999999E-3</v>
      </c>
      <c r="S257" s="181">
        <v>2.9000000000000001E-2</v>
      </c>
      <c r="T257" s="182">
        <f>S257*H257</f>
        <v>2.6100000000000002E-2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3" t="s">
        <v>143</v>
      </c>
      <c r="AT257" s="183" t="s">
        <v>138</v>
      </c>
      <c r="AU257" s="183" t="s">
        <v>85</v>
      </c>
      <c r="AY257" s="17" t="s">
        <v>135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7" t="s">
        <v>83</v>
      </c>
      <c r="BK257" s="184">
        <f>ROUND((ROUND(I257,2))*(ROUND(H257,2)),2)</f>
        <v>0</v>
      </c>
      <c r="BL257" s="17" t="s">
        <v>143</v>
      </c>
      <c r="BM257" s="183" t="s">
        <v>356</v>
      </c>
    </row>
    <row r="258" spans="1:65" s="2" customFormat="1">
      <c r="A258" s="34"/>
      <c r="B258" s="35"/>
      <c r="C258" s="36"/>
      <c r="D258" s="185" t="s">
        <v>145</v>
      </c>
      <c r="E258" s="36"/>
      <c r="F258" s="186" t="s">
        <v>357</v>
      </c>
      <c r="G258" s="36"/>
      <c r="H258" s="36"/>
      <c r="I258" s="187"/>
      <c r="J258" s="36"/>
      <c r="K258" s="36"/>
      <c r="L258" s="39"/>
      <c r="M258" s="188"/>
      <c r="N258" s="189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145</v>
      </c>
      <c r="AU258" s="17" t="s">
        <v>85</v>
      </c>
    </row>
    <row r="259" spans="1:65" s="13" customFormat="1">
      <c r="B259" s="199"/>
      <c r="C259" s="200"/>
      <c r="D259" s="201" t="s">
        <v>152</v>
      </c>
      <c r="E259" s="202" t="s">
        <v>18</v>
      </c>
      <c r="F259" s="203" t="s">
        <v>358</v>
      </c>
      <c r="G259" s="200"/>
      <c r="H259" s="204">
        <v>0.3</v>
      </c>
      <c r="I259" s="205"/>
      <c r="J259" s="200"/>
      <c r="K259" s="200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152</v>
      </c>
      <c r="AU259" s="210" t="s">
        <v>85</v>
      </c>
      <c r="AV259" s="13" t="s">
        <v>85</v>
      </c>
      <c r="AW259" s="13" t="s">
        <v>37</v>
      </c>
      <c r="AX259" s="13" t="s">
        <v>75</v>
      </c>
      <c r="AY259" s="210" t="s">
        <v>135</v>
      </c>
    </row>
    <row r="260" spans="1:65" s="13" customFormat="1">
      <c r="B260" s="199"/>
      <c r="C260" s="200"/>
      <c r="D260" s="201" t="s">
        <v>152</v>
      </c>
      <c r="E260" s="202" t="s">
        <v>18</v>
      </c>
      <c r="F260" s="203" t="s">
        <v>359</v>
      </c>
      <c r="G260" s="200"/>
      <c r="H260" s="204">
        <v>0.3</v>
      </c>
      <c r="I260" s="205"/>
      <c r="J260" s="200"/>
      <c r="K260" s="200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152</v>
      </c>
      <c r="AU260" s="210" t="s">
        <v>85</v>
      </c>
      <c r="AV260" s="13" t="s">
        <v>85</v>
      </c>
      <c r="AW260" s="13" t="s">
        <v>37</v>
      </c>
      <c r="AX260" s="13" t="s">
        <v>75</v>
      </c>
      <c r="AY260" s="210" t="s">
        <v>135</v>
      </c>
    </row>
    <row r="261" spans="1:65" s="13" customFormat="1">
      <c r="B261" s="199"/>
      <c r="C261" s="200"/>
      <c r="D261" s="201" t="s">
        <v>152</v>
      </c>
      <c r="E261" s="202" t="s">
        <v>18</v>
      </c>
      <c r="F261" s="203" t="s">
        <v>360</v>
      </c>
      <c r="G261" s="200"/>
      <c r="H261" s="204">
        <v>0.3</v>
      </c>
      <c r="I261" s="205"/>
      <c r="J261" s="200"/>
      <c r="K261" s="200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152</v>
      </c>
      <c r="AU261" s="210" t="s">
        <v>85</v>
      </c>
      <c r="AV261" s="13" t="s">
        <v>85</v>
      </c>
      <c r="AW261" s="13" t="s">
        <v>37</v>
      </c>
      <c r="AX261" s="13" t="s">
        <v>75</v>
      </c>
      <c r="AY261" s="210" t="s">
        <v>135</v>
      </c>
    </row>
    <row r="262" spans="1:65" s="14" customFormat="1">
      <c r="B262" s="211"/>
      <c r="C262" s="212"/>
      <c r="D262" s="201" t="s">
        <v>152</v>
      </c>
      <c r="E262" s="213" t="s">
        <v>18</v>
      </c>
      <c r="F262" s="214" t="s">
        <v>169</v>
      </c>
      <c r="G262" s="212"/>
      <c r="H262" s="215">
        <v>0.9</v>
      </c>
      <c r="I262" s="216"/>
      <c r="J262" s="212"/>
      <c r="K262" s="212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152</v>
      </c>
      <c r="AU262" s="221" t="s">
        <v>85</v>
      </c>
      <c r="AV262" s="14" t="s">
        <v>143</v>
      </c>
      <c r="AW262" s="14" t="s">
        <v>37</v>
      </c>
      <c r="AX262" s="14" t="s">
        <v>83</v>
      </c>
      <c r="AY262" s="221" t="s">
        <v>135</v>
      </c>
    </row>
    <row r="263" spans="1:65" s="2" customFormat="1" ht="44.25" customHeight="1">
      <c r="A263" s="34"/>
      <c r="B263" s="35"/>
      <c r="C263" s="173" t="s">
        <v>361</v>
      </c>
      <c r="D263" s="173" t="s">
        <v>138</v>
      </c>
      <c r="E263" s="174" t="s">
        <v>362</v>
      </c>
      <c r="F263" s="175" t="s">
        <v>363</v>
      </c>
      <c r="G263" s="176" t="s">
        <v>272</v>
      </c>
      <c r="H263" s="177">
        <v>6</v>
      </c>
      <c r="I263" s="178"/>
      <c r="J263" s="177">
        <f>ROUND((ROUND(I263,2))*(ROUND(H263,2)),2)</f>
        <v>0</v>
      </c>
      <c r="K263" s="175" t="s">
        <v>142</v>
      </c>
      <c r="L263" s="39"/>
      <c r="M263" s="179" t="s">
        <v>18</v>
      </c>
      <c r="N263" s="180" t="s">
        <v>46</v>
      </c>
      <c r="O263" s="64"/>
      <c r="P263" s="181">
        <f>O263*H263</f>
        <v>0</v>
      </c>
      <c r="Q263" s="181">
        <v>2.7899999999999999E-3</v>
      </c>
      <c r="R263" s="181">
        <f>Q263*H263</f>
        <v>1.6739999999999998E-2</v>
      </c>
      <c r="S263" s="181">
        <v>5.6000000000000001E-2</v>
      </c>
      <c r="T263" s="182">
        <f>S263*H263</f>
        <v>0.33600000000000002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3" t="s">
        <v>143</v>
      </c>
      <c r="AT263" s="183" t="s">
        <v>138</v>
      </c>
      <c r="AU263" s="183" t="s">
        <v>85</v>
      </c>
      <c r="AY263" s="17" t="s">
        <v>135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7" t="s">
        <v>83</v>
      </c>
      <c r="BK263" s="184">
        <f>ROUND((ROUND(I263,2))*(ROUND(H263,2)),2)</f>
        <v>0</v>
      </c>
      <c r="BL263" s="17" t="s">
        <v>143</v>
      </c>
      <c r="BM263" s="183" t="s">
        <v>364</v>
      </c>
    </row>
    <row r="264" spans="1:65" s="2" customFormat="1">
      <c r="A264" s="34"/>
      <c r="B264" s="35"/>
      <c r="C264" s="36"/>
      <c r="D264" s="185" t="s">
        <v>145</v>
      </c>
      <c r="E264" s="36"/>
      <c r="F264" s="186" t="s">
        <v>365</v>
      </c>
      <c r="G264" s="36"/>
      <c r="H264" s="36"/>
      <c r="I264" s="187"/>
      <c r="J264" s="36"/>
      <c r="K264" s="36"/>
      <c r="L264" s="39"/>
      <c r="M264" s="188"/>
      <c r="N264" s="189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145</v>
      </c>
      <c r="AU264" s="17" t="s">
        <v>85</v>
      </c>
    </row>
    <row r="265" spans="1:65" s="13" customFormat="1">
      <c r="B265" s="199"/>
      <c r="C265" s="200"/>
      <c r="D265" s="201" t="s">
        <v>152</v>
      </c>
      <c r="E265" s="202" t="s">
        <v>18</v>
      </c>
      <c r="F265" s="203" t="s">
        <v>366</v>
      </c>
      <c r="G265" s="200"/>
      <c r="H265" s="204">
        <v>1.2</v>
      </c>
      <c r="I265" s="205"/>
      <c r="J265" s="200"/>
      <c r="K265" s="200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152</v>
      </c>
      <c r="AU265" s="210" t="s">
        <v>85</v>
      </c>
      <c r="AV265" s="13" t="s">
        <v>85</v>
      </c>
      <c r="AW265" s="13" t="s">
        <v>37</v>
      </c>
      <c r="AX265" s="13" t="s">
        <v>75</v>
      </c>
      <c r="AY265" s="210" t="s">
        <v>135</v>
      </c>
    </row>
    <row r="266" spans="1:65" s="13" customFormat="1">
      <c r="B266" s="199"/>
      <c r="C266" s="200"/>
      <c r="D266" s="201" t="s">
        <v>152</v>
      </c>
      <c r="E266" s="202" t="s">
        <v>18</v>
      </c>
      <c r="F266" s="203" t="s">
        <v>367</v>
      </c>
      <c r="G266" s="200"/>
      <c r="H266" s="204">
        <v>1.2</v>
      </c>
      <c r="I266" s="205"/>
      <c r="J266" s="200"/>
      <c r="K266" s="200"/>
      <c r="L266" s="206"/>
      <c r="M266" s="207"/>
      <c r="N266" s="208"/>
      <c r="O266" s="208"/>
      <c r="P266" s="208"/>
      <c r="Q266" s="208"/>
      <c r="R266" s="208"/>
      <c r="S266" s="208"/>
      <c r="T266" s="209"/>
      <c r="AT266" s="210" t="s">
        <v>152</v>
      </c>
      <c r="AU266" s="210" t="s">
        <v>85</v>
      </c>
      <c r="AV266" s="13" t="s">
        <v>85</v>
      </c>
      <c r="AW266" s="13" t="s">
        <v>37</v>
      </c>
      <c r="AX266" s="13" t="s">
        <v>75</v>
      </c>
      <c r="AY266" s="210" t="s">
        <v>135</v>
      </c>
    </row>
    <row r="267" spans="1:65" s="13" customFormat="1">
      <c r="B267" s="199"/>
      <c r="C267" s="200"/>
      <c r="D267" s="201" t="s">
        <v>152</v>
      </c>
      <c r="E267" s="202" t="s">
        <v>18</v>
      </c>
      <c r="F267" s="203" t="s">
        <v>368</v>
      </c>
      <c r="G267" s="200"/>
      <c r="H267" s="204">
        <v>0.6</v>
      </c>
      <c r="I267" s="205"/>
      <c r="J267" s="200"/>
      <c r="K267" s="200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152</v>
      </c>
      <c r="AU267" s="210" t="s">
        <v>85</v>
      </c>
      <c r="AV267" s="13" t="s">
        <v>85</v>
      </c>
      <c r="AW267" s="13" t="s">
        <v>37</v>
      </c>
      <c r="AX267" s="13" t="s">
        <v>75</v>
      </c>
      <c r="AY267" s="210" t="s">
        <v>135</v>
      </c>
    </row>
    <row r="268" spans="1:65" s="13" customFormat="1">
      <c r="B268" s="199"/>
      <c r="C268" s="200"/>
      <c r="D268" s="201" t="s">
        <v>152</v>
      </c>
      <c r="E268" s="202" t="s">
        <v>18</v>
      </c>
      <c r="F268" s="203" t="s">
        <v>369</v>
      </c>
      <c r="G268" s="200"/>
      <c r="H268" s="204">
        <v>1.2</v>
      </c>
      <c r="I268" s="205"/>
      <c r="J268" s="200"/>
      <c r="K268" s="200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152</v>
      </c>
      <c r="AU268" s="210" t="s">
        <v>85</v>
      </c>
      <c r="AV268" s="13" t="s">
        <v>85</v>
      </c>
      <c r="AW268" s="13" t="s">
        <v>37</v>
      </c>
      <c r="AX268" s="13" t="s">
        <v>75</v>
      </c>
      <c r="AY268" s="210" t="s">
        <v>135</v>
      </c>
    </row>
    <row r="269" spans="1:65" s="13" customFormat="1">
      <c r="B269" s="199"/>
      <c r="C269" s="200"/>
      <c r="D269" s="201" t="s">
        <v>152</v>
      </c>
      <c r="E269" s="202" t="s">
        <v>18</v>
      </c>
      <c r="F269" s="203" t="s">
        <v>370</v>
      </c>
      <c r="G269" s="200"/>
      <c r="H269" s="204">
        <v>0.6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152</v>
      </c>
      <c r="AU269" s="210" t="s">
        <v>85</v>
      </c>
      <c r="AV269" s="13" t="s">
        <v>85</v>
      </c>
      <c r="AW269" s="13" t="s">
        <v>37</v>
      </c>
      <c r="AX269" s="13" t="s">
        <v>75</v>
      </c>
      <c r="AY269" s="210" t="s">
        <v>135</v>
      </c>
    </row>
    <row r="270" spans="1:65" s="13" customFormat="1">
      <c r="B270" s="199"/>
      <c r="C270" s="200"/>
      <c r="D270" s="201" t="s">
        <v>152</v>
      </c>
      <c r="E270" s="202" t="s">
        <v>18</v>
      </c>
      <c r="F270" s="203" t="s">
        <v>371</v>
      </c>
      <c r="G270" s="200"/>
      <c r="H270" s="204">
        <v>1.2</v>
      </c>
      <c r="I270" s="205"/>
      <c r="J270" s="200"/>
      <c r="K270" s="200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152</v>
      </c>
      <c r="AU270" s="210" t="s">
        <v>85</v>
      </c>
      <c r="AV270" s="13" t="s">
        <v>85</v>
      </c>
      <c r="AW270" s="13" t="s">
        <v>37</v>
      </c>
      <c r="AX270" s="13" t="s">
        <v>75</v>
      </c>
      <c r="AY270" s="210" t="s">
        <v>135</v>
      </c>
    </row>
    <row r="271" spans="1:65" s="14" customFormat="1">
      <c r="B271" s="211"/>
      <c r="C271" s="212"/>
      <c r="D271" s="201" t="s">
        <v>152</v>
      </c>
      <c r="E271" s="213" t="s">
        <v>18</v>
      </c>
      <c r="F271" s="214" t="s">
        <v>169</v>
      </c>
      <c r="G271" s="212"/>
      <c r="H271" s="215">
        <v>6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152</v>
      </c>
      <c r="AU271" s="221" t="s">
        <v>85</v>
      </c>
      <c r="AV271" s="14" t="s">
        <v>143</v>
      </c>
      <c r="AW271" s="14" t="s">
        <v>37</v>
      </c>
      <c r="AX271" s="14" t="s">
        <v>83</v>
      </c>
      <c r="AY271" s="221" t="s">
        <v>135</v>
      </c>
    </row>
    <row r="272" spans="1:65" s="2" customFormat="1" ht="44.25" customHeight="1">
      <c r="A272" s="34"/>
      <c r="B272" s="35"/>
      <c r="C272" s="173" t="s">
        <v>372</v>
      </c>
      <c r="D272" s="173" t="s">
        <v>138</v>
      </c>
      <c r="E272" s="174" t="s">
        <v>373</v>
      </c>
      <c r="F272" s="175" t="s">
        <v>374</v>
      </c>
      <c r="G272" s="176" t="s">
        <v>272</v>
      </c>
      <c r="H272" s="177">
        <v>0.6</v>
      </c>
      <c r="I272" s="178"/>
      <c r="J272" s="177">
        <f>ROUND((ROUND(I272,2))*(ROUND(H272,2)),2)</f>
        <v>0</v>
      </c>
      <c r="K272" s="175" t="s">
        <v>142</v>
      </c>
      <c r="L272" s="39"/>
      <c r="M272" s="179" t="s">
        <v>18</v>
      </c>
      <c r="N272" s="180" t="s">
        <v>46</v>
      </c>
      <c r="O272" s="64"/>
      <c r="P272" s="181">
        <f>O272*H272</f>
        <v>0</v>
      </c>
      <c r="Q272" s="181">
        <v>3.16E-3</v>
      </c>
      <c r="R272" s="181">
        <f>Q272*H272</f>
        <v>1.8959999999999999E-3</v>
      </c>
      <c r="S272" s="181">
        <v>6.9000000000000006E-2</v>
      </c>
      <c r="T272" s="182">
        <f>S272*H272</f>
        <v>4.1399999999999999E-2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3" t="s">
        <v>143</v>
      </c>
      <c r="AT272" s="183" t="s">
        <v>138</v>
      </c>
      <c r="AU272" s="183" t="s">
        <v>85</v>
      </c>
      <c r="AY272" s="17" t="s">
        <v>135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7" t="s">
        <v>83</v>
      </c>
      <c r="BK272" s="184">
        <f>ROUND((ROUND(I272,2))*(ROUND(H272,2)),2)</f>
        <v>0</v>
      </c>
      <c r="BL272" s="17" t="s">
        <v>143</v>
      </c>
      <c r="BM272" s="183" t="s">
        <v>375</v>
      </c>
    </row>
    <row r="273" spans="1:65" s="2" customFormat="1">
      <c r="A273" s="34"/>
      <c r="B273" s="35"/>
      <c r="C273" s="36"/>
      <c r="D273" s="185" t="s">
        <v>145</v>
      </c>
      <c r="E273" s="36"/>
      <c r="F273" s="186" t="s">
        <v>376</v>
      </c>
      <c r="G273" s="36"/>
      <c r="H273" s="36"/>
      <c r="I273" s="187"/>
      <c r="J273" s="36"/>
      <c r="K273" s="36"/>
      <c r="L273" s="39"/>
      <c r="M273" s="188"/>
      <c r="N273" s="189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145</v>
      </c>
      <c r="AU273" s="17" t="s">
        <v>85</v>
      </c>
    </row>
    <row r="274" spans="1:65" s="13" customFormat="1">
      <c r="B274" s="199"/>
      <c r="C274" s="200"/>
      <c r="D274" s="201" t="s">
        <v>152</v>
      </c>
      <c r="E274" s="202" t="s">
        <v>18</v>
      </c>
      <c r="F274" s="203" t="s">
        <v>360</v>
      </c>
      <c r="G274" s="200"/>
      <c r="H274" s="204">
        <v>0.3</v>
      </c>
      <c r="I274" s="205"/>
      <c r="J274" s="200"/>
      <c r="K274" s="200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152</v>
      </c>
      <c r="AU274" s="210" t="s">
        <v>85</v>
      </c>
      <c r="AV274" s="13" t="s">
        <v>85</v>
      </c>
      <c r="AW274" s="13" t="s">
        <v>37</v>
      </c>
      <c r="AX274" s="13" t="s">
        <v>75</v>
      </c>
      <c r="AY274" s="210" t="s">
        <v>135</v>
      </c>
    </row>
    <row r="275" spans="1:65" s="13" customFormat="1">
      <c r="B275" s="199"/>
      <c r="C275" s="200"/>
      <c r="D275" s="201" t="s">
        <v>152</v>
      </c>
      <c r="E275" s="202" t="s">
        <v>18</v>
      </c>
      <c r="F275" s="203" t="s">
        <v>377</v>
      </c>
      <c r="G275" s="200"/>
      <c r="H275" s="204">
        <v>0.3</v>
      </c>
      <c r="I275" s="205"/>
      <c r="J275" s="200"/>
      <c r="K275" s="200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152</v>
      </c>
      <c r="AU275" s="210" t="s">
        <v>85</v>
      </c>
      <c r="AV275" s="13" t="s">
        <v>85</v>
      </c>
      <c r="AW275" s="13" t="s">
        <v>37</v>
      </c>
      <c r="AX275" s="13" t="s">
        <v>75</v>
      </c>
      <c r="AY275" s="210" t="s">
        <v>135</v>
      </c>
    </row>
    <row r="276" spans="1:65" s="14" customFormat="1">
      <c r="B276" s="211"/>
      <c r="C276" s="212"/>
      <c r="D276" s="201" t="s">
        <v>152</v>
      </c>
      <c r="E276" s="213" t="s">
        <v>18</v>
      </c>
      <c r="F276" s="214" t="s">
        <v>169</v>
      </c>
      <c r="G276" s="212"/>
      <c r="H276" s="215">
        <v>0.6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152</v>
      </c>
      <c r="AU276" s="221" t="s">
        <v>85</v>
      </c>
      <c r="AV276" s="14" t="s">
        <v>143</v>
      </c>
      <c r="AW276" s="14" t="s">
        <v>37</v>
      </c>
      <c r="AX276" s="14" t="s">
        <v>83</v>
      </c>
      <c r="AY276" s="221" t="s">
        <v>135</v>
      </c>
    </row>
    <row r="277" spans="1:65" s="12" customFormat="1" ht="22.9" customHeight="1">
      <c r="B277" s="157"/>
      <c r="C277" s="158"/>
      <c r="D277" s="159" t="s">
        <v>74</v>
      </c>
      <c r="E277" s="171" t="s">
        <v>378</v>
      </c>
      <c r="F277" s="171" t="s">
        <v>379</v>
      </c>
      <c r="G277" s="158"/>
      <c r="H277" s="158"/>
      <c r="I277" s="161"/>
      <c r="J277" s="172">
        <f>BK277</f>
        <v>0</v>
      </c>
      <c r="K277" s="158"/>
      <c r="L277" s="163"/>
      <c r="M277" s="164"/>
      <c r="N277" s="165"/>
      <c r="O277" s="165"/>
      <c r="P277" s="166">
        <f>SUM(P278:P288)</f>
        <v>0</v>
      </c>
      <c r="Q277" s="165"/>
      <c r="R277" s="166">
        <f>SUM(R278:R288)</f>
        <v>0</v>
      </c>
      <c r="S277" s="165"/>
      <c r="T277" s="167">
        <f>SUM(T278:T288)</f>
        <v>0</v>
      </c>
      <c r="AR277" s="168" t="s">
        <v>83</v>
      </c>
      <c r="AT277" s="169" t="s">
        <v>74</v>
      </c>
      <c r="AU277" s="169" t="s">
        <v>83</v>
      </c>
      <c r="AY277" s="168" t="s">
        <v>135</v>
      </c>
      <c r="BK277" s="170">
        <f>SUM(BK278:BK288)</f>
        <v>0</v>
      </c>
    </row>
    <row r="278" spans="1:65" s="2" customFormat="1" ht="37.9" customHeight="1">
      <c r="A278" s="34"/>
      <c r="B278" s="35"/>
      <c r="C278" s="173" t="s">
        <v>380</v>
      </c>
      <c r="D278" s="173" t="s">
        <v>138</v>
      </c>
      <c r="E278" s="174" t="s">
        <v>381</v>
      </c>
      <c r="F278" s="175" t="s">
        <v>382</v>
      </c>
      <c r="G278" s="176" t="s">
        <v>141</v>
      </c>
      <c r="H278" s="177">
        <v>18.96</v>
      </c>
      <c r="I278" s="178"/>
      <c r="J278" s="177">
        <f>ROUND((ROUND(I278,2))*(ROUND(H278,2)),2)</f>
        <v>0</v>
      </c>
      <c r="K278" s="175" t="s">
        <v>142</v>
      </c>
      <c r="L278" s="39"/>
      <c r="M278" s="179" t="s">
        <v>18</v>
      </c>
      <c r="N278" s="180" t="s">
        <v>46</v>
      </c>
      <c r="O278" s="64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3" t="s">
        <v>143</v>
      </c>
      <c r="AT278" s="183" t="s">
        <v>138</v>
      </c>
      <c r="AU278" s="183" t="s">
        <v>85</v>
      </c>
      <c r="AY278" s="17" t="s">
        <v>135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7" t="s">
        <v>83</v>
      </c>
      <c r="BK278" s="184">
        <f>ROUND((ROUND(I278,2))*(ROUND(H278,2)),2)</f>
        <v>0</v>
      </c>
      <c r="BL278" s="17" t="s">
        <v>143</v>
      </c>
      <c r="BM278" s="183" t="s">
        <v>383</v>
      </c>
    </row>
    <row r="279" spans="1:65" s="2" customFormat="1">
      <c r="A279" s="34"/>
      <c r="B279" s="35"/>
      <c r="C279" s="36"/>
      <c r="D279" s="185" t="s">
        <v>145</v>
      </c>
      <c r="E279" s="36"/>
      <c r="F279" s="186" t="s">
        <v>384</v>
      </c>
      <c r="G279" s="36"/>
      <c r="H279" s="36"/>
      <c r="I279" s="187"/>
      <c r="J279" s="36"/>
      <c r="K279" s="36"/>
      <c r="L279" s="39"/>
      <c r="M279" s="188"/>
      <c r="N279" s="189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145</v>
      </c>
      <c r="AU279" s="17" t="s">
        <v>85</v>
      </c>
    </row>
    <row r="280" spans="1:65" s="2" customFormat="1" ht="62.65" customHeight="1">
      <c r="A280" s="34"/>
      <c r="B280" s="35"/>
      <c r="C280" s="173" t="s">
        <v>385</v>
      </c>
      <c r="D280" s="173" t="s">
        <v>138</v>
      </c>
      <c r="E280" s="174" t="s">
        <v>386</v>
      </c>
      <c r="F280" s="175" t="s">
        <v>387</v>
      </c>
      <c r="G280" s="176" t="s">
        <v>141</v>
      </c>
      <c r="H280" s="177">
        <v>18.96</v>
      </c>
      <c r="I280" s="178"/>
      <c r="J280" s="177">
        <f>ROUND((ROUND(I280,2))*(ROUND(H280,2)),2)</f>
        <v>0</v>
      </c>
      <c r="K280" s="175" t="s">
        <v>142</v>
      </c>
      <c r="L280" s="39"/>
      <c r="M280" s="179" t="s">
        <v>18</v>
      </c>
      <c r="N280" s="180" t="s">
        <v>46</v>
      </c>
      <c r="O280" s="64"/>
      <c r="P280" s="181">
        <f>O280*H280</f>
        <v>0</v>
      </c>
      <c r="Q280" s="181">
        <v>0</v>
      </c>
      <c r="R280" s="181">
        <f>Q280*H280</f>
        <v>0</v>
      </c>
      <c r="S280" s="181">
        <v>0</v>
      </c>
      <c r="T280" s="18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3" t="s">
        <v>143</v>
      </c>
      <c r="AT280" s="183" t="s">
        <v>138</v>
      </c>
      <c r="AU280" s="183" t="s">
        <v>85</v>
      </c>
      <c r="AY280" s="17" t="s">
        <v>135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7" t="s">
        <v>83</v>
      </c>
      <c r="BK280" s="184">
        <f>ROUND((ROUND(I280,2))*(ROUND(H280,2)),2)</f>
        <v>0</v>
      </c>
      <c r="BL280" s="17" t="s">
        <v>143</v>
      </c>
      <c r="BM280" s="183" t="s">
        <v>388</v>
      </c>
    </row>
    <row r="281" spans="1:65" s="2" customFormat="1">
      <c r="A281" s="34"/>
      <c r="B281" s="35"/>
      <c r="C281" s="36"/>
      <c r="D281" s="185" t="s">
        <v>145</v>
      </c>
      <c r="E281" s="36"/>
      <c r="F281" s="186" t="s">
        <v>389</v>
      </c>
      <c r="G281" s="36"/>
      <c r="H281" s="36"/>
      <c r="I281" s="187"/>
      <c r="J281" s="36"/>
      <c r="K281" s="36"/>
      <c r="L281" s="39"/>
      <c r="M281" s="188"/>
      <c r="N281" s="189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145</v>
      </c>
      <c r="AU281" s="17" t="s">
        <v>85</v>
      </c>
    </row>
    <row r="282" spans="1:65" s="2" customFormat="1" ht="44.25" customHeight="1">
      <c r="A282" s="34"/>
      <c r="B282" s="35"/>
      <c r="C282" s="173" t="s">
        <v>390</v>
      </c>
      <c r="D282" s="173" t="s">
        <v>138</v>
      </c>
      <c r="E282" s="174" t="s">
        <v>391</v>
      </c>
      <c r="F282" s="175" t="s">
        <v>392</v>
      </c>
      <c r="G282" s="176" t="s">
        <v>141</v>
      </c>
      <c r="H282" s="177">
        <v>284.39999999999998</v>
      </c>
      <c r="I282" s="178"/>
      <c r="J282" s="177">
        <f>ROUND((ROUND(I282,2))*(ROUND(H282,2)),2)</f>
        <v>0</v>
      </c>
      <c r="K282" s="175" t="s">
        <v>142</v>
      </c>
      <c r="L282" s="39"/>
      <c r="M282" s="179" t="s">
        <v>18</v>
      </c>
      <c r="N282" s="180" t="s">
        <v>46</v>
      </c>
      <c r="O282" s="64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3" t="s">
        <v>143</v>
      </c>
      <c r="AT282" s="183" t="s">
        <v>138</v>
      </c>
      <c r="AU282" s="183" t="s">
        <v>85</v>
      </c>
      <c r="AY282" s="17" t="s">
        <v>135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7" t="s">
        <v>83</v>
      </c>
      <c r="BK282" s="184">
        <f>ROUND((ROUND(I282,2))*(ROUND(H282,2)),2)</f>
        <v>0</v>
      </c>
      <c r="BL282" s="17" t="s">
        <v>143</v>
      </c>
      <c r="BM282" s="183" t="s">
        <v>393</v>
      </c>
    </row>
    <row r="283" spans="1:65" s="2" customFormat="1">
      <c r="A283" s="34"/>
      <c r="B283" s="35"/>
      <c r="C283" s="36"/>
      <c r="D283" s="185" t="s">
        <v>145</v>
      </c>
      <c r="E283" s="36"/>
      <c r="F283" s="186" t="s">
        <v>394</v>
      </c>
      <c r="G283" s="36"/>
      <c r="H283" s="36"/>
      <c r="I283" s="187"/>
      <c r="J283" s="36"/>
      <c r="K283" s="36"/>
      <c r="L283" s="39"/>
      <c r="M283" s="188"/>
      <c r="N283" s="189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145</v>
      </c>
      <c r="AU283" s="17" t="s">
        <v>85</v>
      </c>
    </row>
    <row r="284" spans="1:65" s="13" customFormat="1">
      <c r="B284" s="199"/>
      <c r="C284" s="200"/>
      <c r="D284" s="201" t="s">
        <v>152</v>
      </c>
      <c r="E284" s="200"/>
      <c r="F284" s="203" t="s">
        <v>395</v>
      </c>
      <c r="G284" s="200"/>
      <c r="H284" s="204">
        <v>284.39999999999998</v>
      </c>
      <c r="I284" s="205"/>
      <c r="J284" s="200"/>
      <c r="K284" s="200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152</v>
      </c>
      <c r="AU284" s="210" t="s">
        <v>85</v>
      </c>
      <c r="AV284" s="13" t="s">
        <v>85</v>
      </c>
      <c r="AW284" s="13" t="s">
        <v>4</v>
      </c>
      <c r="AX284" s="13" t="s">
        <v>83</v>
      </c>
      <c r="AY284" s="210" t="s">
        <v>135</v>
      </c>
    </row>
    <row r="285" spans="1:65" s="2" customFormat="1" ht="37.9" customHeight="1">
      <c r="A285" s="34"/>
      <c r="B285" s="35"/>
      <c r="C285" s="173" t="s">
        <v>396</v>
      </c>
      <c r="D285" s="173" t="s">
        <v>138</v>
      </c>
      <c r="E285" s="174" t="s">
        <v>397</v>
      </c>
      <c r="F285" s="175" t="s">
        <v>398</v>
      </c>
      <c r="G285" s="176" t="s">
        <v>141</v>
      </c>
      <c r="H285" s="177">
        <v>18.96</v>
      </c>
      <c r="I285" s="178"/>
      <c r="J285" s="177">
        <f>ROUND((ROUND(I285,2))*(ROUND(H285,2)),2)</f>
        <v>0</v>
      </c>
      <c r="K285" s="175" t="s">
        <v>142</v>
      </c>
      <c r="L285" s="39"/>
      <c r="M285" s="179" t="s">
        <v>18</v>
      </c>
      <c r="N285" s="180" t="s">
        <v>46</v>
      </c>
      <c r="O285" s="64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3" t="s">
        <v>143</v>
      </c>
      <c r="AT285" s="183" t="s">
        <v>138</v>
      </c>
      <c r="AU285" s="183" t="s">
        <v>85</v>
      </c>
      <c r="AY285" s="17" t="s">
        <v>135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7" t="s">
        <v>83</v>
      </c>
      <c r="BK285" s="184">
        <f>ROUND((ROUND(I285,2))*(ROUND(H285,2)),2)</f>
        <v>0</v>
      </c>
      <c r="BL285" s="17" t="s">
        <v>143</v>
      </c>
      <c r="BM285" s="183" t="s">
        <v>399</v>
      </c>
    </row>
    <row r="286" spans="1:65" s="2" customFormat="1">
      <c r="A286" s="34"/>
      <c r="B286" s="35"/>
      <c r="C286" s="36"/>
      <c r="D286" s="185" t="s">
        <v>145</v>
      </c>
      <c r="E286" s="36"/>
      <c r="F286" s="186" t="s">
        <v>400</v>
      </c>
      <c r="G286" s="36"/>
      <c r="H286" s="36"/>
      <c r="I286" s="187"/>
      <c r="J286" s="36"/>
      <c r="K286" s="36"/>
      <c r="L286" s="39"/>
      <c r="M286" s="188"/>
      <c r="N286" s="189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145</v>
      </c>
      <c r="AU286" s="17" t="s">
        <v>85</v>
      </c>
    </row>
    <row r="287" spans="1:65" s="2" customFormat="1" ht="44.25" customHeight="1">
      <c r="A287" s="34"/>
      <c r="B287" s="35"/>
      <c r="C287" s="173" t="s">
        <v>401</v>
      </c>
      <c r="D287" s="173" t="s">
        <v>138</v>
      </c>
      <c r="E287" s="174" t="s">
        <v>402</v>
      </c>
      <c r="F287" s="175" t="s">
        <v>403</v>
      </c>
      <c r="G287" s="176" t="s">
        <v>141</v>
      </c>
      <c r="H287" s="177">
        <v>18.96</v>
      </c>
      <c r="I287" s="178"/>
      <c r="J287" s="177">
        <f>ROUND((ROUND(I287,2))*(ROUND(H287,2)),2)</f>
        <v>0</v>
      </c>
      <c r="K287" s="175" t="s">
        <v>142</v>
      </c>
      <c r="L287" s="39"/>
      <c r="M287" s="179" t="s">
        <v>18</v>
      </c>
      <c r="N287" s="180" t="s">
        <v>46</v>
      </c>
      <c r="O287" s="64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3" t="s">
        <v>143</v>
      </c>
      <c r="AT287" s="183" t="s">
        <v>138</v>
      </c>
      <c r="AU287" s="183" t="s">
        <v>85</v>
      </c>
      <c r="AY287" s="17" t="s">
        <v>135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7" t="s">
        <v>83</v>
      </c>
      <c r="BK287" s="184">
        <f>ROUND((ROUND(I287,2))*(ROUND(H287,2)),2)</f>
        <v>0</v>
      </c>
      <c r="BL287" s="17" t="s">
        <v>143</v>
      </c>
      <c r="BM287" s="183" t="s">
        <v>404</v>
      </c>
    </row>
    <row r="288" spans="1:65" s="2" customFormat="1">
      <c r="A288" s="34"/>
      <c r="B288" s="35"/>
      <c r="C288" s="36"/>
      <c r="D288" s="185" t="s">
        <v>145</v>
      </c>
      <c r="E288" s="36"/>
      <c r="F288" s="186" t="s">
        <v>405</v>
      </c>
      <c r="G288" s="36"/>
      <c r="H288" s="36"/>
      <c r="I288" s="187"/>
      <c r="J288" s="36"/>
      <c r="K288" s="36"/>
      <c r="L288" s="39"/>
      <c r="M288" s="188"/>
      <c r="N288" s="189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145</v>
      </c>
      <c r="AU288" s="17" t="s">
        <v>85</v>
      </c>
    </row>
    <row r="289" spans="1:65" s="12" customFormat="1" ht="22.9" customHeight="1">
      <c r="B289" s="157"/>
      <c r="C289" s="158"/>
      <c r="D289" s="159" t="s">
        <v>74</v>
      </c>
      <c r="E289" s="171" t="s">
        <v>406</v>
      </c>
      <c r="F289" s="171" t="s">
        <v>407</v>
      </c>
      <c r="G289" s="158"/>
      <c r="H289" s="158"/>
      <c r="I289" s="161"/>
      <c r="J289" s="172">
        <f>BK289</f>
        <v>0</v>
      </c>
      <c r="K289" s="158"/>
      <c r="L289" s="163"/>
      <c r="M289" s="164"/>
      <c r="N289" s="165"/>
      <c r="O289" s="165"/>
      <c r="P289" s="166">
        <f>SUM(P290:P291)</f>
        <v>0</v>
      </c>
      <c r="Q289" s="165"/>
      <c r="R289" s="166">
        <f>SUM(R290:R291)</f>
        <v>0</v>
      </c>
      <c r="S289" s="165"/>
      <c r="T289" s="167">
        <f>SUM(T290:T291)</f>
        <v>0</v>
      </c>
      <c r="AR289" s="168" t="s">
        <v>83</v>
      </c>
      <c r="AT289" s="169" t="s">
        <v>74</v>
      </c>
      <c r="AU289" s="169" t="s">
        <v>83</v>
      </c>
      <c r="AY289" s="168" t="s">
        <v>135</v>
      </c>
      <c r="BK289" s="170">
        <f>SUM(BK290:BK291)</f>
        <v>0</v>
      </c>
    </row>
    <row r="290" spans="1:65" s="2" customFormat="1" ht="55.5" customHeight="1">
      <c r="A290" s="34"/>
      <c r="B290" s="35"/>
      <c r="C290" s="173" t="s">
        <v>408</v>
      </c>
      <c r="D290" s="173" t="s">
        <v>138</v>
      </c>
      <c r="E290" s="174" t="s">
        <v>409</v>
      </c>
      <c r="F290" s="175" t="s">
        <v>410</v>
      </c>
      <c r="G290" s="176" t="s">
        <v>141</v>
      </c>
      <c r="H290" s="177">
        <v>5.46</v>
      </c>
      <c r="I290" s="178"/>
      <c r="J290" s="177">
        <f>ROUND((ROUND(I290,2))*(ROUND(H290,2)),2)</f>
        <v>0</v>
      </c>
      <c r="K290" s="175" t="s">
        <v>142</v>
      </c>
      <c r="L290" s="39"/>
      <c r="M290" s="179" t="s">
        <v>18</v>
      </c>
      <c r="N290" s="180" t="s">
        <v>46</v>
      </c>
      <c r="O290" s="64"/>
      <c r="P290" s="181">
        <f>O290*H290</f>
        <v>0</v>
      </c>
      <c r="Q290" s="181">
        <v>0</v>
      </c>
      <c r="R290" s="181">
        <f>Q290*H290</f>
        <v>0</v>
      </c>
      <c r="S290" s="181">
        <v>0</v>
      </c>
      <c r="T290" s="18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3" t="s">
        <v>143</v>
      </c>
      <c r="AT290" s="183" t="s">
        <v>138</v>
      </c>
      <c r="AU290" s="183" t="s">
        <v>85</v>
      </c>
      <c r="AY290" s="17" t="s">
        <v>135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7" t="s">
        <v>83</v>
      </c>
      <c r="BK290" s="184">
        <f>ROUND((ROUND(I290,2))*(ROUND(H290,2)),2)</f>
        <v>0</v>
      </c>
      <c r="BL290" s="17" t="s">
        <v>143</v>
      </c>
      <c r="BM290" s="183" t="s">
        <v>411</v>
      </c>
    </row>
    <row r="291" spans="1:65" s="2" customFormat="1">
      <c r="A291" s="34"/>
      <c r="B291" s="35"/>
      <c r="C291" s="36"/>
      <c r="D291" s="185" t="s">
        <v>145</v>
      </c>
      <c r="E291" s="36"/>
      <c r="F291" s="186" t="s">
        <v>412</v>
      </c>
      <c r="G291" s="36"/>
      <c r="H291" s="36"/>
      <c r="I291" s="187"/>
      <c r="J291" s="36"/>
      <c r="K291" s="36"/>
      <c r="L291" s="39"/>
      <c r="M291" s="188"/>
      <c r="N291" s="189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145</v>
      </c>
      <c r="AU291" s="17" t="s">
        <v>85</v>
      </c>
    </row>
    <row r="292" spans="1:65" s="12" customFormat="1" ht="25.9" customHeight="1">
      <c r="B292" s="157"/>
      <c r="C292" s="158"/>
      <c r="D292" s="159" t="s">
        <v>74</v>
      </c>
      <c r="E292" s="160" t="s">
        <v>413</v>
      </c>
      <c r="F292" s="160" t="s">
        <v>414</v>
      </c>
      <c r="G292" s="158"/>
      <c r="H292" s="158"/>
      <c r="I292" s="161"/>
      <c r="J292" s="162">
        <f>BK292</f>
        <v>0</v>
      </c>
      <c r="K292" s="158"/>
      <c r="L292" s="163"/>
      <c r="M292" s="164"/>
      <c r="N292" s="165"/>
      <c r="O292" s="165"/>
      <c r="P292" s="166">
        <f>P293+P303+P337+P412+P442+P469</f>
        <v>0</v>
      </c>
      <c r="Q292" s="165"/>
      <c r="R292" s="166">
        <f>R293+R303+R337+R412+R442+R469</f>
        <v>4.1676114000000002</v>
      </c>
      <c r="S292" s="165"/>
      <c r="T292" s="167">
        <f>T293+T303+T337+T412+T442+T469</f>
        <v>2.7229293999999999</v>
      </c>
      <c r="AR292" s="168" t="s">
        <v>85</v>
      </c>
      <c r="AT292" s="169" t="s">
        <v>74</v>
      </c>
      <c r="AU292" s="169" t="s">
        <v>75</v>
      </c>
      <c r="AY292" s="168" t="s">
        <v>135</v>
      </c>
      <c r="BK292" s="170">
        <f>BK293+BK303+BK337+BK412+BK442+BK469</f>
        <v>0</v>
      </c>
    </row>
    <row r="293" spans="1:65" s="12" customFormat="1" ht="22.9" customHeight="1">
      <c r="B293" s="157"/>
      <c r="C293" s="158"/>
      <c r="D293" s="159" t="s">
        <v>74</v>
      </c>
      <c r="E293" s="171" t="s">
        <v>415</v>
      </c>
      <c r="F293" s="171" t="s">
        <v>416</v>
      </c>
      <c r="G293" s="158"/>
      <c r="H293" s="158"/>
      <c r="I293" s="161"/>
      <c r="J293" s="172">
        <f>BK293</f>
        <v>0</v>
      </c>
      <c r="K293" s="158"/>
      <c r="L293" s="163"/>
      <c r="M293" s="164"/>
      <c r="N293" s="165"/>
      <c r="O293" s="165"/>
      <c r="P293" s="166">
        <f>SUM(P294:P302)</f>
        <v>0</v>
      </c>
      <c r="Q293" s="165"/>
      <c r="R293" s="166">
        <f>SUM(R294:R302)</f>
        <v>1.1000000000000001E-3</v>
      </c>
      <c r="S293" s="165"/>
      <c r="T293" s="167">
        <f>SUM(T294:T302)</f>
        <v>6.8400000000000002E-2</v>
      </c>
      <c r="AR293" s="168" t="s">
        <v>85</v>
      </c>
      <c r="AT293" s="169" t="s">
        <v>74</v>
      </c>
      <c r="AU293" s="169" t="s">
        <v>83</v>
      </c>
      <c r="AY293" s="168" t="s">
        <v>135</v>
      </c>
      <c r="BK293" s="170">
        <f>SUM(BK294:BK302)</f>
        <v>0</v>
      </c>
    </row>
    <row r="294" spans="1:65" s="2" customFormat="1" ht="16.5" customHeight="1">
      <c r="A294" s="34"/>
      <c r="B294" s="35"/>
      <c r="C294" s="173" t="s">
        <v>417</v>
      </c>
      <c r="D294" s="173" t="s">
        <v>138</v>
      </c>
      <c r="E294" s="174" t="s">
        <v>418</v>
      </c>
      <c r="F294" s="175" t="s">
        <v>419</v>
      </c>
      <c r="G294" s="176" t="s">
        <v>420</v>
      </c>
      <c r="H294" s="177">
        <v>2</v>
      </c>
      <c r="I294" s="178"/>
      <c r="J294" s="177">
        <f>ROUND((ROUND(I294,2))*(ROUND(H294,2)),2)</f>
        <v>0</v>
      </c>
      <c r="K294" s="175" t="s">
        <v>142</v>
      </c>
      <c r="L294" s="39"/>
      <c r="M294" s="179" t="s">
        <v>18</v>
      </c>
      <c r="N294" s="180" t="s">
        <v>46</v>
      </c>
      <c r="O294" s="64"/>
      <c r="P294" s="181">
        <f>O294*H294</f>
        <v>0</v>
      </c>
      <c r="Q294" s="181">
        <v>0</v>
      </c>
      <c r="R294" s="181">
        <f>Q294*H294</f>
        <v>0</v>
      </c>
      <c r="S294" s="181">
        <v>3.4200000000000001E-2</v>
      </c>
      <c r="T294" s="182">
        <f>S294*H294</f>
        <v>6.8400000000000002E-2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3" t="s">
        <v>269</v>
      </c>
      <c r="AT294" s="183" t="s">
        <v>138</v>
      </c>
      <c r="AU294" s="183" t="s">
        <v>85</v>
      </c>
      <c r="AY294" s="17" t="s">
        <v>135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7" t="s">
        <v>83</v>
      </c>
      <c r="BK294" s="184">
        <f>ROUND((ROUND(I294,2))*(ROUND(H294,2)),2)</f>
        <v>0</v>
      </c>
      <c r="BL294" s="17" t="s">
        <v>269</v>
      </c>
      <c r="BM294" s="183" t="s">
        <v>421</v>
      </c>
    </row>
    <row r="295" spans="1:65" s="2" customFormat="1">
      <c r="A295" s="34"/>
      <c r="B295" s="35"/>
      <c r="C295" s="36"/>
      <c r="D295" s="185" t="s">
        <v>145</v>
      </c>
      <c r="E295" s="36"/>
      <c r="F295" s="186" t="s">
        <v>422</v>
      </c>
      <c r="G295" s="36"/>
      <c r="H295" s="36"/>
      <c r="I295" s="187"/>
      <c r="J295" s="36"/>
      <c r="K295" s="36"/>
      <c r="L295" s="39"/>
      <c r="M295" s="188"/>
      <c r="N295" s="189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145</v>
      </c>
      <c r="AU295" s="17" t="s">
        <v>85</v>
      </c>
    </row>
    <row r="296" spans="1:65" s="2" customFormat="1" ht="16.5" customHeight="1">
      <c r="A296" s="34"/>
      <c r="B296" s="35"/>
      <c r="C296" s="173" t="s">
        <v>423</v>
      </c>
      <c r="D296" s="173" t="s">
        <v>138</v>
      </c>
      <c r="E296" s="174" t="s">
        <v>424</v>
      </c>
      <c r="F296" s="175" t="s">
        <v>425</v>
      </c>
      <c r="G296" s="176" t="s">
        <v>156</v>
      </c>
      <c r="H296" s="177">
        <v>2</v>
      </c>
      <c r="I296" s="178"/>
      <c r="J296" s="177">
        <f>ROUND((ROUND(I296,2))*(ROUND(H296,2)),2)</f>
        <v>0</v>
      </c>
      <c r="K296" s="175" t="s">
        <v>142</v>
      </c>
      <c r="L296" s="39"/>
      <c r="M296" s="179" t="s">
        <v>18</v>
      </c>
      <c r="N296" s="180" t="s">
        <v>46</v>
      </c>
      <c r="O296" s="64"/>
      <c r="P296" s="181">
        <f>O296*H296</f>
        <v>0</v>
      </c>
      <c r="Q296" s="181">
        <v>5.5000000000000003E-4</v>
      </c>
      <c r="R296" s="181">
        <f>Q296*H296</f>
        <v>1.1000000000000001E-3</v>
      </c>
      <c r="S296" s="181">
        <v>0</v>
      </c>
      <c r="T296" s="18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3" t="s">
        <v>269</v>
      </c>
      <c r="AT296" s="183" t="s">
        <v>138</v>
      </c>
      <c r="AU296" s="183" t="s">
        <v>85</v>
      </c>
      <c r="AY296" s="17" t="s">
        <v>135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7" t="s">
        <v>83</v>
      </c>
      <c r="BK296" s="184">
        <f>ROUND((ROUND(I296,2))*(ROUND(H296,2)),2)</f>
        <v>0</v>
      </c>
      <c r="BL296" s="17" t="s">
        <v>269</v>
      </c>
      <c r="BM296" s="183" t="s">
        <v>426</v>
      </c>
    </row>
    <row r="297" spans="1:65" s="2" customFormat="1">
      <c r="A297" s="34"/>
      <c r="B297" s="35"/>
      <c r="C297" s="36"/>
      <c r="D297" s="185" t="s">
        <v>145</v>
      </c>
      <c r="E297" s="36"/>
      <c r="F297" s="186" t="s">
        <v>427</v>
      </c>
      <c r="G297" s="36"/>
      <c r="H297" s="36"/>
      <c r="I297" s="187"/>
      <c r="J297" s="36"/>
      <c r="K297" s="36"/>
      <c r="L297" s="39"/>
      <c r="M297" s="188"/>
      <c r="N297" s="189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145</v>
      </c>
      <c r="AU297" s="17" t="s">
        <v>85</v>
      </c>
    </row>
    <row r="298" spans="1:65" s="13" customFormat="1">
      <c r="B298" s="199"/>
      <c r="C298" s="200"/>
      <c r="D298" s="201" t="s">
        <v>152</v>
      </c>
      <c r="E298" s="202" t="s">
        <v>18</v>
      </c>
      <c r="F298" s="203" t="s">
        <v>428</v>
      </c>
      <c r="G298" s="200"/>
      <c r="H298" s="204">
        <v>2</v>
      </c>
      <c r="I298" s="205"/>
      <c r="J298" s="200"/>
      <c r="K298" s="200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152</v>
      </c>
      <c r="AU298" s="210" t="s">
        <v>85</v>
      </c>
      <c r="AV298" s="13" t="s">
        <v>85</v>
      </c>
      <c r="AW298" s="13" t="s">
        <v>37</v>
      </c>
      <c r="AX298" s="13" t="s">
        <v>83</v>
      </c>
      <c r="AY298" s="210" t="s">
        <v>135</v>
      </c>
    </row>
    <row r="299" spans="1:65" s="2" customFormat="1" ht="49.15" customHeight="1">
      <c r="A299" s="34"/>
      <c r="B299" s="35"/>
      <c r="C299" s="173" t="s">
        <v>429</v>
      </c>
      <c r="D299" s="173" t="s">
        <v>138</v>
      </c>
      <c r="E299" s="174" t="s">
        <v>430</v>
      </c>
      <c r="F299" s="175" t="s">
        <v>431</v>
      </c>
      <c r="G299" s="176" t="s">
        <v>141</v>
      </c>
      <c r="H299" s="177">
        <v>0</v>
      </c>
      <c r="I299" s="178"/>
      <c r="J299" s="177">
        <f>ROUND((ROUND(I299,2))*(ROUND(H299,2)),2)</f>
        <v>0</v>
      </c>
      <c r="K299" s="175" t="s">
        <v>142</v>
      </c>
      <c r="L299" s="39"/>
      <c r="M299" s="179" t="s">
        <v>18</v>
      </c>
      <c r="N299" s="180" t="s">
        <v>46</v>
      </c>
      <c r="O299" s="64"/>
      <c r="P299" s="181">
        <f>O299*H299</f>
        <v>0</v>
      </c>
      <c r="Q299" s="181">
        <v>0</v>
      </c>
      <c r="R299" s="181">
        <f>Q299*H299</f>
        <v>0</v>
      </c>
      <c r="S299" s="181">
        <v>0</v>
      </c>
      <c r="T299" s="182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3" t="s">
        <v>269</v>
      </c>
      <c r="AT299" s="183" t="s">
        <v>138</v>
      </c>
      <c r="AU299" s="183" t="s">
        <v>85</v>
      </c>
      <c r="AY299" s="17" t="s">
        <v>135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7" t="s">
        <v>83</v>
      </c>
      <c r="BK299" s="184">
        <f>ROUND((ROUND(I299,2))*(ROUND(H299,2)),2)</f>
        <v>0</v>
      </c>
      <c r="BL299" s="17" t="s">
        <v>269</v>
      </c>
      <c r="BM299" s="183" t="s">
        <v>432</v>
      </c>
    </row>
    <row r="300" spans="1:65" s="2" customFormat="1">
      <c r="A300" s="34"/>
      <c r="B300" s="35"/>
      <c r="C300" s="36"/>
      <c r="D300" s="185" t="s">
        <v>145</v>
      </c>
      <c r="E300" s="36"/>
      <c r="F300" s="186" t="s">
        <v>433</v>
      </c>
      <c r="G300" s="36"/>
      <c r="H300" s="36"/>
      <c r="I300" s="187"/>
      <c r="J300" s="36"/>
      <c r="K300" s="36"/>
      <c r="L300" s="39"/>
      <c r="M300" s="188"/>
      <c r="N300" s="189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145</v>
      </c>
      <c r="AU300" s="17" t="s">
        <v>85</v>
      </c>
    </row>
    <row r="301" spans="1:65" s="2" customFormat="1" ht="49.15" customHeight="1">
      <c r="A301" s="34"/>
      <c r="B301" s="35"/>
      <c r="C301" s="173" t="s">
        <v>434</v>
      </c>
      <c r="D301" s="173" t="s">
        <v>138</v>
      </c>
      <c r="E301" s="174" t="s">
        <v>435</v>
      </c>
      <c r="F301" s="175" t="s">
        <v>436</v>
      </c>
      <c r="G301" s="176" t="s">
        <v>141</v>
      </c>
      <c r="H301" s="177">
        <v>0</v>
      </c>
      <c r="I301" s="178"/>
      <c r="J301" s="177">
        <f>ROUND((ROUND(I301,2))*(ROUND(H301,2)),2)</f>
        <v>0</v>
      </c>
      <c r="K301" s="175" t="s">
        <v>142</v>
      </c>
      <c r="L301" s="39"/>
      <c r="M301" s="179" t="s">
        <v>18</v>
      </c>
      <c r="N301" s="180" t="s">
        <v>46</v>
      </c>
      <c r="O301" s="64"/>
      <c r="P301" s="181">
        <f>O301*H301</f>
        <v>0</v>
      </c>
      <c r="Q301" s="181">
        <v>0</v>
      </c>
      <c r="R301" s="181">
        <f>Q301*H301</f>
        <v>0</v>
      </c>
      <c r="S301" s="181">
        <v>0</v>
      </c>
      <c r="T301" s="18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3" t="s">
        <v>269</v>
      </c>
      <c r="AT301" s="183" t="s">
        <v>138</v>
      </c>
      <c r="AU301" s="183" t="s">
        <v>85</v>
      </c>
      <c r="AY301" s="17" t="s">
        <v>135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7" t="s">
        <v>83</v>
      </c>
      <c r="BK301" s="184">
        <f>ROUND((ROUND(I301,2))*(ROUND(H301,2)),2)</f>
        <v>0</v>
      </c>
      <c r="BL301" s="17" t="s">
        <v>269</v>
      </c>
      <c r="BM301" s="183" t="s">
        <v>437</v>
      </c>
    </row>
    <row r="302" spans="1:65" s="2" customFormat="1">
      <c r="A302" s="34"/>
      <c r="B302" s="35"/>
      <c r="C302" s="36"/>
      <c r="D302" s="185" t="s">
        <v>145</v>
      </c>
      <c r="E302" s="36"/>
      <c r="F302" s="186" t="s">
        <v>438</v>
      </c>
      <c r="G302" s="36"/>
      <c r="H302" s="36"/>
      <c r="I302" s="187"/>
      <c r="J302" s="36"/>
      <c r="K302" s="36"/>
      <c r="L302" s="39"/>
      <c r="M302" s="188"/>
      <c r="N302" s="189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145</v>
      </c>
      <c r="AU302" s="17" t="s">
        <v>85</v>
      </c>
    </row>
    <row r="303" spans="1:65" s="12" customFormat="1" ht="22.9" customHeight="1">
      <c r="B303" s="157"/>
      <c r="C303" s="158"/>
      <c r="D303" s="159" t="s">
        <v>74</v>
      </c>
      <c r="E303" s="171" t="s">
        <v>439</v>
      </c>
      <c r="F303" s="171" t="s">
        <v>440</v>
      </c>
      <c r="G303" s="158"/>
      <c r="H303" s="158"/>
      <c r="I303" s="161"/>
      <c r="J303" s="172">
        <f>BK303</f>
        <v>0</v>
      </c>
      <c r="K303" s="158"/>
      <c r="L303" s="163"/>
      <c r="M303" s="164"/>
      <c r="N303" s="165"/>
      <c r="O303" s="165"/>
      <c r="P303" s="166">
        <f>SUM(P304:P336)</f>
        <v>0</v>
      </c>
      <c r="Q303" s="165"/>
      <c r="R303" s="166">
        <f>SUM(R304:R336)</f>
        <v>2.58E-2</v>
      </c>
      <c r="S303" s="165"/>
      <c r="T303" s="167">
        <f>SUM(T304:T336)</f>
        <v>0</v>
      </c>
      <c r="AR303" s="168" t="s">
        <v>85</v>
      </c>
      <c r="AT303" s="169" t="s">
        <v>74</v>
      </c>
      <c r="AU303" s="169" t="s">
        <v>83</v>
      </c>
      <c r="AY303" s="168" t="s">
        <v>135</v>
      </c>
      <c r="BK303" s="170">
        <f>SUM(BK304:BK336)</f>
        <v>0</v>
      </c>
    </row>
    <row r="304" spans="1:65" s="2" customFormat="1" ht="33" customHeight="1">
      <c r="A304" s="34"/>
      <c r="B304" s="35"/>
      <c r="C304" s="173" t="s">
        <v>441</v>
      </c>
      <c r="D304" s="173" t="s">
        <v>138</v>
      </c>
      <c r="E304" s="174" t="s">
        <v>442</v>
      </c>
      <c r="F304" s="175" t="s">
        <v>443</v>
      </c>
      <c r="G304" s="176" t="s">
        <v>156</v>
      </c>
      <c r="H304" s="177">
        <v>7</v>
      </c>
      <c r="I304" s="178"/>
      <c r="J304" s="177">
        <f>ROUND((ROUND(I304,2))*(ROUND(H304,2)),2)</f>
        <v>0</v>
      </c>
      <c r="K304" s="175" t="s">
        <v>273</v>
      </c>
      <c r="L304" s="39"/>
      <c r="M304" s="179" t="s">
        <v>18</v>
      </c>
      <c r="N304" s="180" t="s">
        <v>46</v>
      </c>
      <c r="O304" s="64"/>
      <c r="P304" s="181">
        <f>O304*H304</f>
        <v>0</v>
      </c>
      <c r="Q304" s="181">
        <v>6.0000000000000002E-5</v>
      </c>
      <c r="R304" s="181">
        <f>Q304*H304</f>
        <v>4.2000000000000002E-4</v>
      </c>
      <c r="S304" s="181">
        <v>0</v>
      </c>
      <c r="T304" s="182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3" t="s">
        <v>269</v>
      </c>
      <c r="AT304" s="183" t="s">
        <v>138</v>
      </c>
      <c r="AU304" s="183" t="s">
        <v>85</v>
      </c>
      <c r="AY304" s="17" t="s">
        <v>135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7" t="s">
        <v>83</v>
      </c>
      <c r="BK304" s="184">
        <f>ROUND((ROUND(I304,2))*(ROUND(H304,2)),2)</f>
        <v>0</v>
      </c>
      <c r="BL304" s="17" t="s">
        <v>269</v>
      </c>
      <c r="BM304" s="183" t="s">
        <v>444</v>
      </c>
    </row>
    <row r="305" spans="1:65" s="13" customFormat="1">
      <c r="B305" s="199"/>
      <c r="C305" s="200"/>
      <c r="D305" s="201" t="s">
        <v>152</v>
      </c>
      <c r="E305" s="202" t="s">
        <v>18</v>
      </c>
      <c r="F305" s="203" t="s">
        <v>445</v>
      </c>
      <c r="G305" s="200"/>
      <c r="H305" s="204">
        <v>3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152</v>
      </c>
      <c r="AU305" s="210" t="s">
        <v>85</v>
      </c>
      <c r="AV305" s="13" t="s">
        <v>85</v>
      </c>
      <c r="AW305" s="13" t="s">
        <v>37</v>
      </c>
      <c r="AX305" s="13" t="s">
        <v>75</v>
      </c>
      <c r="AY305" s="210" t="s">
        <v>135</v>
      </c>
    </row>
    <row r="306" spans="1:65" s="13" customFormat="1">
      <c r="B306" s="199"/>
      <c r="C306" s="200"/>
      <c r="D306" s="201" t="s">
        <v>152</v>
      </c>
      <c r="E306" s="202" t="s">
        <v>18</v>
      </c>
      <c r="F306" s="203" t="s">
        <v>446</v>
      </c>
      <c r="G306" s="200"/>
      <c r="H306" s="204">
        <v>4</v>
      </c>
      <c r="I306" s="205"/>
      <c r="J306" s="200"/>
      <c r="K306" s="200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152</v>
      </c>
      <c r="AU306" s="210" t="s">
        <v>85</v>
      </c>
      <c r="AV306" s="13" t="s">
        <v>85</v>
      </c>
      <c r="AW306" s="13" t="s">
        <v>37</v>
      </c>
      <c r="AX306" s="13" t="s">
        <v>75</v>
      </c>
      <c r="AY306" s="210" t="s">
        <v>135</v>
      </c>
    </row>
    <row r="307" spans="1:65" s="14" customFormat="1">
      <c r="B307" s="211"/>
      <c r="C307" s="212"/>
      <c r="D307" s="201" t="s">
        <v>152</v>
      </c>
      <c r="E307" s="213" t="s">
        <v>18</v>
      </c>
      <c r="F307" s="214" t="s">
        <v>169</v>
      </c>
      <c r="G307" s="212"/>
      <c r="H307" s="215">
        <v>7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152</v>
      </c>
      <c r="AU307" s="221" t="s">
        <v>85</v>
      </c>
      <c r="AV307" s="14" t="s">
        <v>143</v>
      </c>
      <c r="AW307" s="14" t="s">
        <v>37</v>
      </c>
      <c r="AX307" s="14" t="s">
        <v>83</v>
      </c>
      <c r="AY307" s="221" t="s">
        <v>135</v>
      </c>
    </row>
    <row r="308" spans="1:65" s="2" customFormat="1" ht="33" customHeight="1">
      <c r="A308" s="34"/>
      <c r="B308" s="35"/>
      <c r="C308" s="173" t="s">
        <v>447</v>
      </c>
      <c r="D308" s="173" t="s">
        <v>138</v>
      </c>
      <c r="E308" s="174" t="s">
        <v>448</v>
      </c>
      <c r="F308" s="175" t="s">
        <v>449</v>
      </c>
      <c r="G308" s="176" t="s">
        <v>156</v>
      </c>
      <c r="H308" s="177">
        <v>22</v>
      </c>
      <c r="I308" s="178"/>
      <c r="J308" s="177">
        <f>ROUND((ROUND(I308,2))*(ROUND(H308,2)),2)</f>
        <v>0</v>
      </c>
      <c r="K308" s="175" t="s">
        <v>273</v>
      </c>
      <c r="L308" s="39"/>
      <c r="M308" s="179" t="s">
        <v>18</v>
      </c>
      <c r="N308" s="180" t="s">
        <v>46</v>
      </c>
      <c r="O308" s="64"/>
      <c r="P308" s="181">
        <f>O308*H308</f>
        <v>0</v>
      </c>
      <c r="Q308" s="181">
        <v>1.7000000000000001E-4</v>
      </c>
      <c r="R308" s="181">
        <f>Q308*H308</f>
        <v>3.7400000000000003E-3</v>
      </c>
      <c r="S308" s="181">
        <v>0</v>
      </c>
      <c r="T308" s="182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3" t="s">
        <v>269</v>
      </c>
      <c r="AT308" s="183" t="s">
        <v>138</v>
      </c>
      <c r="AU308" s="183" t="s">
        <v>85</v>
      </c>
      <c r="AY308" s="17" t="s">
        <v>135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7" t="s">
        <v>83</v>
      </c>
      <c r="BK308" s="184">
        <f>ROUND((ROUND(I308,2))*(ROUND(H308,2)),2)</f>
        <v>0</v>
      </c>
      <c r="BL308" s="17" t="s">
        <v>269</v>
      </c>
      <c r="BM308" s="183" t="s">
        <v>450</v>
      </c>
    </row>
    <row r="309" spans="1:65" s="13" customFormat="1">
      <c r="B309" s="199"/>
      <c r="C309" s="200"/>
      <c r="D309" s="201" t="s">
        <v>152</v>
      </c>
      <c r="E309" s="202" t="s">
        <v>18</v>
      </c>
      <c r="F309" s="203" t="s">
        <v>165</v>
      </c>
      <c r="G309" s="200"/>
      <c r="H309" s="204">
        <v>2</v>
      </c>
      <c r="I309" s="205"/>
      <c r="J309" s="200"/>
      <c r="K309" s="200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152</v>
      </c>
      <c r="AU309" s="210" t="s">
        <v>85</v>
      </c>
      <c r="AV309" s="13" t="s">
        <v>85</v>
      </c>
      <c r="AW309" s="13" t="s">
        <v>37</v>
      </c>
      <c r="AX309" s="13" t="s">
        <v>75</v>
      </c>
      <c r="AY309" s="210" t="s">
        <v>135</v>
      </c>
    </row>
    <row r="310" spans="1:65" s="13" customFormat="1">
      <c r="B310" s="199"/>
      <c r="C310" s="200"/>
      <c r="D310" s="201" t="s">
        <v>152</v>
      </c>
      <c r="E310" s="202" t="s">
        <v>18</v>
      </c>
      <c r="F310" s="203" t="s">
        <v>451</v>
      </c>
      <c r="G310" s="200"/>
      <c r="H310" s="204">
        <v>3</v>
      </c>
      <c r="I310" s="205"/>
      <c r="J310" s="200"/>
      <c r="K310" s="200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152</v>
      </c>
      <c r="AU310" s="210" t="s">
        <v>85</v>
      </c>
      <c r="AV310" s="13" t="s">
        <v>85</v>
      </c>
      <c r="AW310" s="13" t="s">
        <v>37</v>
      </c>
      <c r="AX310" s="13" t="s">
        <v>75</v>
      </c>
      <c r="AY310" s="210" t="s">
        <v>135</v>
      </c>
    </row>
    <row r="311" spans="1:65" s="13" customFormat="1">
      <c r="B311" s="199"/>
      <c r="C311" s="200"/>
      <c r="D311" s="201" t="s">
        <v>152</v>
      </c>
      <c r="E311" s="202" t="s">
        <v>18</v>
      </c>
      <c r="F311" s="203" t="s">
        <v>452</v>
      </c>
      <c r="G311" s="200"/>
      <c r="H311" s="204">
        <v>3</v>
      </c>
      <c r="I311" s="205"/>
      <c r="J311" s="200"/>
      <c r="K311" s="200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152</v>
      </c>
      <c r="AU311" s="210" t="s">
        <v>85</v>
      </c>
      <c r="AV311" s="13" t="s">
        <v>85</v>
      </c>
      <c r="AW311" s="13" t="s">
        <v>37</v>
      </c>
      <c r="AX311" s="13" t="s">
        <v>75</v>
      </c>
      <c r="AY311" s="210" t="s">
        <v>135</v>
      </c>
    </row>
    <row r="312" spans="1:65" s="13" customFormat="1">
      <c r="B312" s="199"/>
      <c r="C312" s="200"/>
      <c r="D312" s="201" t="s">
        <v>152</v>
      </c>
      <c r="E312" s="202" t="s">
        <v>18</v>
      </c>
      <c r="F312" s="203" t="s">
        <v>428</v>
      </c>
      <c r="G312" s="200"/>
      <c r="H312" s="204">
        <v>2</v>
      </c>
      <c r="I312" s="205"/>
      <c r="J312" s="200"/>
      <c r="K312" s="200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152</v>
      </c>
      <c r="AU312" s="210" t="s">
        <v>85</v>
      </c>
      <c r="AV312" s="13" t="s">
        <v>85</v>
      </c>
      <c r="AW312" s="13" t="s">
        <v>37</v>
      </c>
      <c r="AX312" s="13" t="s">
        <v>75</v>
      </c>
      <c r="AY312" s="210" t="s">
        <v>135</v>
      </c>
    </row>
    <row r="313" spans="1:65" s="13" customFormat="1">
      <c r="B313" s="199"/>
      <c r="C313" s="200"/>
      <c r="D313" s="201" t="s">
        <v>152</v>
      </c>
      <c r="E313" s="202" t="s">
        <v>18</v>
      </c>
      <c r="F313" s="203" t="s">
        <v>453</v>
      </c>
      <c r="G313" s="200"/>
      <c r="H313" s="204">
        <v>2</v>
      </c>
      <c r="I313" s="205"/>
      <c r="J313" s="200"/>
      <c r="K313" s="200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152</v>
      </c>
      <c r="AU313" s="210" t="s">
        <v>85</v>
      </c>
      <c r="AV313" s="13" t="s">
        <v>85</v>
      </c>
      <c r="AW313" s="13" t="s">
        <v>37</v>
      </c>
      <c r="AX313" s="13" t="s">
        <v>75</v>
      </c>
      <c r="AY313" s="210" t="s">
        <v>135</v>
      </c>
    </row>
    <row r="314" spans="1:65" s="13" customFormat="1">
      <c r="B314" s="199"/>
      <c r="C314" s="200"/>
      <c r="D314" s="201" t="s">
        <v>152</v>
      </c>
      <c r="E314" s="202" t="s">
        <v>18</v>
      </c>
      <c r="F314" s="203" t="s">
        <v>454</v>
      </c>
      <c r="G314" s="200"/>
      <c r="H314" s="204">
        <v>8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152</v>
      </c>
      <c r="AU314" s="210" t="s">
        <v>85</v>
      </c>
      <c r="AV314" s="13" t="s">
        <v>85</v>
      </c>
      <c r="AW314" s="13" t="s">
        <v>37</v>
      </c>
      <c r="AX314" s="13" t="s">
        <v>75</v>
      </c>
      <c r="AY314" s="210" t="s">
        <v>135</v>
      </c>
    </row>
    <row r="315" spans="1:65" s="13" customFormat="1">
      <c r="B315" s="199"/>
      <c r="C315" s="200"/>
      <c r="D315" s="201" t="s">
        <v>152</v>
      </c>
      <c r="E315" s="202" t="s">
        <v>18</v>
      </c>
      <c r="F315" s="203" t="s">
        <v>328</v>
      </c>
      <c r="G315" s="200"/>
      <c r="H315" s="204">
        <v>1</v>
      </c>
      <c r="I315" s="205"/>
      <c r="J315" s="200"/>
      <c r="K315" s="200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152</v>
      </c>
      <c r="AU315" s="210" t="s">
        <v>85</v>
      </c>
      <c r="AV315" s="13" t="s">
        <v>85</v>
      </c>
      <c r="AW315" s="13" t="s">
        <v>37</v>
      </c>
      <c r="AX315" s="13" t="s">
        <v>75</v>
      </c>
      <c r="AY315" s="210" t="s">
        <v>135</v>
      </c>
    </row>
    <row r="316" spans="1:65" s="13" customFormat="1">
      <c r="B316" s="199"/>
      <c r="C316" s="200"/>
      <c r="D316" s="201" t="s">
        <v>152</v>
      </c>
      <c r="E316" s="202" t="s">
        <v>18</v>
      </c>
      <c r="F316" s="203" t="s">
        <v>455</v>
      </c>
      <c r="G316" s="200"/>
      <c r="H316" s="204">
        <v>1</v>
      </c>
      <c r="I316" s="205"/>
      <c r="J316" s="200"/>
      <c r="K316" s="200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152</v>
      </c>
      <c r="AU316" s="210" t="s">
        <v>85</v>
      </c>
      <c r="AV316" s="13" t="s">
        <v>85</v>
      </c>
      <c r="AW316" s="13" t="s">
        <v>37</v>
      </c>
      <c r="AX316" s="13" t="s">
        <v>75</v>
      </c>
      <c r="AY316" s="210" t="s">
        <v>135</v>
      </c>
    </row>
    <row r="317" spans="1:65" s="14" customFormat="1">
      <c r="B317" s="211"/>
      <c r="C317" s="212"/>
      <c r="D317" s="201" t="s">
        <v>152</v>
      </c>
      <c r="E317" s="213" t="s">
        <v>18</v>
      </c>
      <c r="F317" s="214" t="s">
        <v>169</v>
      </c>
      <c r="G317" s="212"/>
      <c r="H317" s="215">
        <v>22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152</v>
      </c>
      <c r="AU317" s="221" t="s">
        <v>85</v>
      </c>
      <c r="AV317" s="14" t="s">
        <v>143</v>
      </c>
      <c r="AW317" s="14" t="s">
        <v>37</v>
      </c>
      <c r="AX317" s="14" t="s">
        <v>83</v>
      </c>
      <c r="AY317" s="221" t="s">
        <v>135</v>
      </c>
    </row>
    <row r="318" spans="1:65" s="2" customFormat="1" ht="33" customHeight="1">
      <c r="A318" s="34"/>
      <c r="B318" s="35"/>
      <c r="C318" s="173" t="s">
        <v>456</v>
      </c>
      <c r="D318" s="173" t="s">
        <v>138</v>
      </c>
      <c r="E318" s="174" t="s">
        <v>457</v>
      </c>
      <c r="F318" s="175" t="s">
        <v>458</v>
      </c>
      <c r="G318" s="176" t="s">
        <v>156</v>
      </c>
      <c r="H318" s="177">
        <v>6</v>
      </c>
      <c r="I318" s="178"/>
      <c r="J318" s="177">
        <f>ROUND((ROUND(I318,2))*(ROUND(H318,2)),2)</f>
        <v>0</v>
      </c>
      <c r="K318" s="175" t="s">
        <v>273</v>
      </c>
      <c r="L318" s="39"/>
      <c r="M318" s="179" t="s">
        <v>18</v>
      </c>
      <c r="N318" s="180" t="s">
        <v>46</v>
      </c>
      <c r="O318" s="64"/>
      <c r="P318" s="181">
        <f>O318*H318</f>
        <v>0</v>
      </c>
      <c r="Q318" s="181">
        <v>2.4000000000000001E-4</v>
      </c>
      <c r="R318" s="181">
        <f>Q318*H318</f>
        <v>1.4400000000000001E-3</v>
      </c>
      <c r="S318" s="181">
        <v>0</v>
      </c>
      <c r="T318" s="182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3" t="s">
        <v>269</v>
      </c>
      <c r="AT318" s="183" t="s">
        <v>138</v>
      </c>
      <c r="AU318" s="183" t="s">
        <v>85</v>
      </c>
      <c r="AY318" s="17" t="s">
        <v>135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7" t="s">
        <v>83</v>
      </c>
      <c r="BK318" s="184">
        <f>ROUND((ROUND(I318,2))*(ROUND(H318,2)),2)</f>
        <v>0</v>
      </c>
      <c r="BL318" s="17" t="s">
        <v>269</v>
      </c>
      <c r="BM318" s="183" t="s">
        <v>459</v>
      </c>
    </row>
    <row r="319" spans="1:65" s="13" customFormat="1">
      <c r="B319" s="199"/>
      <c r="C319" s="200"/>
      <c r="D319" s="201" t="s">
        <v>152</v>
      </c>
      <c r="E319" s="202" t="s">
        <v>18</v>
      </c>
      <c r="F319" s="203" t="s">
        <v>460</v>
      </c>
      <c r="G319" s="200"/>
      <c r="H319" s="204">
        <v>2</v>
      </c>
      <c r="I319" s="205"/>
      <c r="J319" s="200"/>
      <c r="K319" s="200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152</v>
      </c>
      <c r="AU319" s="210" t="s">
        <v>85</v>
      </c>
      <c r="AV319" s="13" t="s">
        <v>85</v>
      </c>
      <c r="AW319" s="13" t="s">
        <v>37</v>
      </c>
      <c r="AX319" s="13" t="s">
        <v>75</v>
      </c>
      <c r="AY319" s="210" t="s">
        <v>135</v>
      </c>
    </row>
    <row r="320" spans="1:65" s="13" customFormat="1">
      <c r="B320" s="199"/>
      <c r="C320" s="200"/>
      <c r="D320" s="201" t="s">
        <v>152</v>
      </c>
      <c r="E320" s="202" t="s">
        <v>18</v>
      </c>
      <c r="F320" s="203" t="s">
        <v>461</v>
      </c>
      <c r="G320" s="200"/>
      <c r="H320" s="204">
        <v>2</v>
      </c>
      <c r="I320" s="205"/>
      <c r="J320" s="200"/>
      <c r="K320" s="200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152</v>
      </c>
      <c r="AU320" s="210" t="s">
        <v>85</v>
      </c>
      <c r="AV320" s="13" t="s">
        <v>85</v>
      </c>
      <c r="AW320" s="13" t="s">
        <v>37</v>
      </c>
      <c r="AX320" s="13" t="s">
        <v>75</v>
      </c>
      <c r="AY320" s="210" t="s">
        <v>135</v>
      </c>
    </row>
    <row r="321" spans="1:65" s="13" customFormat="1">
      <c r="B321" s="199"/>
      <c r="C321" s="200"/>
      <c r="D321" s="201" t="s">
        <v>152</v>
      </c>
      <c r="E321" s="202" t="s">
        <v>18</v>
      </c>
      <c r="F321" s="203" t="s">
        <v>462</v>
      </c>
      <c r="G321" s="200"/>
      <c r="H321" s="204">
        <v>2</v>
      </c>
      <c r="I321" s="205"/>
      <c r="J321" s="200"/>
      <c r="K321" s="200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152</v>
      </c>
      <c r="AU321" s="210" t="s">
        <v>85</v>
      </c>
      <c r="AV321" s="13" t="s">
        <v>85</v>
      </c>
      <c r="AW321" s="13" t="s">
        <v>37</v>
      </c>
      <c r="AX321" s="13" t="s">
        <v>75</v>
      </c>
      <c r="AY321" s="210" t="s">
        <v>135</v>
      </c>
    </row>
    <row r="322" spans="1:65" s="14" customFormat="1">
      <c r="B322" s="211"/>
      <c r="C322" s="212"/>
      <c r="D322" s="201" t="s">
        <v>152</v>
      </c>
      <c r="E322" s="213" t="s">
        <v>18</v>
      </c>
      <c r="F322" s="214" t="s">
        <v>169</v>
      </c>
      <c r="G322" s="212"/>
      <c r="H322" s="215">
        <v>6</v>
      </c>
      <c r="I322" s="216"/>
      <c r="J322" s="212"/>
      <c r="K322" s="212"/>
      <c r="L322" s="217"/>
      <c r="M322" s="218"/>
      <c r="N322" s="219"/>
      <c r="O322" s="219"/>
      <c r="P322" s="219"/>
      <c r="Q322" s="219"/>
      <c r="R322" s="219"/>
      <c r="S322" s="219"/>
      <c r="T322" s="220"/>
      <c r="AT322" s="221" t="s">
        <v>152</v>
      </c>
      <c r="AU322" s="221" t="s">
        <v>85</v>
      </c>
      <c r="AV322" s="14" t="s">
        <v>143</v>
      </c>
      <c r="AW322" s="14" t="s">
        <v>37</v>
      </c>
      <c r="AX322" s="14" t="s">
        <v>83</v>
      </c>
      <c r="AY322" s="221" t="s">
        <v>135</v>
      </c>
    </row>
    <row r="323" spans="1:65" s="2" customFormat="1" ht="33" customHeight="1">
      <c r="A323" s="34"/>
      <c r="B323" s="35"/>
      <c r="C323" s="173" t="s">
        <v>463</v>
      </c>
      <c r="D323" s="173" t="s">
        <v>138</v>
      </c>
      <c r="E323" s="174" t="s">
        <v>464</v>
      </c>
      <c r="F323" s="175" t="s">
        <v>465</v>
      </c>
      <c r="G323" s="176" t="s">
        <v>156</v>
      </c>
      <c r="H323" s="177">
        <v>40</v>
      </c>
      <c r="I323" s="178"/>
      <c r="J323" s="177">
        <f>ROUND((ROUND(I323,2))*(ROUND(H323,2)),2)</f>
        <v>0</v>
      </c>
      <c r="K323" s="175" t="s">
        <v>273</v>
      </c>
      <c r="L323" s="39"/>
      <c r="M323" s="179" t="s">
        <v>18</v>
      </c>
      <c r="N323" s="180" t="s">
        <v>46</v>
      </c>
      <c r="O323" s="64"/>
      <c r="P323" s="181">
        <f>O323*H323</f>
        <v>0</v>
      </c>
      <c r="Q323" s="181">
        <v>4.4999999999999999E-4</v>
      </c>
      <c r="R323" s="181">
        <f>Q323*H323</f>
        <v>1.7999999999999999E-2</v>
      </c>
      <c r="S323" s="181">
        <v>0</v>
      </c>
      <c r="T323" s="182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3" t="s">
        <v>269</v>
      </c>
      <c r="AT323" s="183" t="s">
        <v>138</v>
      </c>
      <c r="AU323" s="183" t="s">
        <v>85</v>
      </c>
      <c r="AY323" s="17" t="s">
        <v>135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7" t="s">
        <v>83</v>
      </c>
      <c r="BK323" s="184">
        <f>ROUND((ROUND(I323,2))*(ROUND(H323,2)),2)</f>
        <v>0</v>
      </c>
      <c r="BL323" s="17" t="s">
        <v>269</v>
      </c>
      <c r="BM323" s="183" t="s">
        <v>466</v>
      </c>
    </row>
    <row r="324" spans="1:65" s="13" customFormat="1">
      <c r="B324" s="199"/>
      <c r="C324" s="200"/>
      <c r="D324" s="201" t="s">
        <v>152</v>
      </c>
      <c r="E324" s="202" t="s">
        <v>18</v>
      </c>
      <c r="F324" s="203" t="s">
        <v>467</v>
      </c>
      <c r="G324" s="200"/>
      <c r="H324" s="204">
        <v>8</v>
      </c>
      <c r="I324" s="205"/>
      <c r="J324" s="200"/>
      <c r="K324" s="200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152</v>
      </c>
      <c r="AU324" s="210" t="s">
        <v>85</v>
      </c>
      <c r="AV324" s="13" t="s">
        <v>85</v>
      </c>
      <c r="AW324" s="13" t="s">
        <v>37</v>
      </c>
      <c r="AX324" s="13" t="s">
        <v>75</v>
      </c>
      <c r="AY324" s="210" t="s">
        <v>135</v>
      </c>
    </row>
    <row r="325" spans="1:65" s="13" customFormat="1">
      <c r="B325" s="199"/>
      <c r="C325" s="200"/>
      <c r="D325" s="201" t="s">
        <v>152</v>
      </c>
      <c r="E325" s="202" t="s">
        <v>18</v>
      </c>
      <c r="F325" s="203" t="s">
        <v>468</v>
      </c>
      <c r="G325" s="200"/>
      <c r="H325" s="204">
        <v>8</v>
      </c>
      <c r="I325" s="205"/>
      <c r="J325" s="200"/>
      <c r="K325" s="200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152</v>
      </c>
      <c r="AU325" s="210" t="s">
        <v>85</v>
      </c>
      <c r="AV325" s="13" t="s">
        <v>85</v>
      </c>
      <c r="AW325" s="13" t="s">
        <v>37</v>
      </c>
      <c r="AX325" s="13" t="s">
        <v>75</v>
      </c>
      <c r="AY325" s="210" t="s">
        <v>135</v>
      </c>
    </row>
    <row r="326" spans="1:65" s="13" customFormat="1">
      <c r="B326" s="199"/>
      <c r="C326" s="200"/>
      <c r="D326" s="201" t="s">
        <v>152</v>
      </c>
      <c r="E326" s="202" t="s">
        <v>18</v>
      </c>
      <c r="F326" s="203" t="s">
        <v>469</v>
      </c>
      <c r="G326" s="200"/>
      <c r="H326" s="204">
        <v>4</v>
      </c>
      <c r="I326" s="205"/>
      <c r="J326" s="200"/>
      <c r="K326" s="200"/>
      <c r="L326" s="206"/>
      <c r="M326" s="207"/>
      <c r="N326" s="208"/>
      <c r="O326" s="208"/>
      <c r="P326" s="208"/>
      <c r="Q326" s="208"/>
      <c r="R326" s="208"/>
      <c r="S326" s="208"/>
      <c r="T326" s="209"/>
      <c r="AT326" s="210" t="s">
        <v>152</v>
      </c>
      <c r="AU326" s="210" t="s">
        <v>85</v>
      </c>
      <c r="AV326" s="13" t="s">
        <v>85</v>
      </c>
      <c r="AW326" s="13" t="s">
        <v>37</v>
      </c>
      <c r="AX326" s="13" t="s">
        <v>75</v>
      </c>
      <c r="AY326" s="210" t="s">
        <v>135</v>
      </c>
    </row>
    <row r="327" spans="1:65" s="13" customFormat="1">
      <c r="B327" s="199"/>
      <c r="C327" s="200"/>
      <c r="D327" s="201" t="s">
        <v>152</v>
      </c>
      <c r="E327" s="202" t="s">
        <v>18</v>
      </c>
      <c r="F327" s="203" t="s">
        <v>470</v>
      </c>
      <c r="G327" s="200"/>
      <c r="H327" s="204">
        <v>8</v>
      </c>
      <c r="I327" s="205"/>
      <c r="J327" s="200"/>
      <c r="K327" s="200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152</v>
      </c>
      <c r="AU327" s="210" t="s">
        <v>85</v>
      </c>
      <c r="AV327" s="13" t="s">
        <v>85</v>
      </c>
      <c r="AW327" s="13" t="s">
        <v>37</v>
      </c>
      <c r="AX327" s="13" t="s">
        <v>75</v>
      </c>
      <c r="AY327" s="210" t="s">
        <v>135</v>
      </c>
    </row>
    <row r="328" spans="1:65" s="13" customFormat="1">
      <c r="B328" s="199"/>
      <c r="C328" s="200"/>
      <c r="D328" s="201" t="s">
        <v>152</v>
      </c>
      <c r="E328" s="202" t="s">
        <v>18</v>
      </c>
      <c r="F328" s="203" t="s">
        <v>320</v>
      </c>
      <c r="G328" s="200"/>
      <c r="H328" s="204">
        <v>4</v>
      </c>
      <c r="I328" s="205"/>
      <c r="J328" s="200"/>
      <c r="K328" s="200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152</v>
      </c>
      <c r="AU328" s="210" t="s">
        <v>85</v>
      </c>
      <c r="AV328" s="13" t="s">
        <v>85</v>
      </c>
      <c r="AW328" s="13" t="s">
        <v>37</v>
      </c>
      <c r="AX328" s="13" t="s">
        <v>75</v>
      </c>
      <c r="AY328" s="210" t="s">
        <v>135</v>
      </c>
    </row>
    <row r="329" spans="1:65" s="13" customFormat="1">
      <c r="B329" s="199"/>
      <c r="C329" s="200"/>
      <c r="D329" s="201" t="s">
        <v>152</v>
      </c>
      <c r="E329" s="202" t="s">
        <v>18</v>
      </c>
      <c r="F329" s="203" t="s">
        <v>471</v>
      </c>
      <c r="G329" s="200"/>
      <c r="H329" s="204">
        <v>8</v>
      </c>
      <c r="I329" s="205"/>
      <c r="J329" s="200"/>
      <c r="K329" s="200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152</v>
      </c>
      <c r="AU329" s="210" t="s">
        <v>85</v>
      </c>
      <c r="AV329" s="13" t="s">
        <v>85</v>
      </c>
      <c r="AW329" s="13" t="s">
        <v>37</v>
      </c>
      <c r="AX329" s="13" t="s">
        <v>75</v>
      </c>
      <c r="AY329" s="210" t="s">
        <v>135</v>
      </c>
    </row>
    <row r="330" spans="1:65" s="14" customFormat="1">
      <c r="B330" s="211"/>
      <c r="C330" s="212"/>
      <c r="D330" s="201" t="s">
        <v>152</v>
      </c>
      <c r="E330" s="213" t="s">
        <v>18</v>
      </c>
      <c r="F330" s="214" t="s">
        <v>169</v>
      </c>
      <c r="G330" s="212"/>
      <c r="H330" s="215">
        <v>40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152</v>
      </c>
      <c r="AU330" s="221" t="s">
        <v>85</v>
      </c>
      <c r="AV330" s="14" t="s">
        <v>143</v>
      </c>
      <c r="AW330" s="14" t="s">
        <v>37</v>
      </c>
      <c r="AX330" s="14" t="s">
        <v>83</v>
      </c>
      <c r="AY330" s="221" t="s">
        <v>135</v>
      </c>
    </row>
    <row r="331" spans="1:65" s="2" customFormat="1" ht="33" customHeight="1">
      <c r="A331" s="34"/>
      <c r="B331" s="35"/>
      <c r="C331" s="173" t="s">
        <v>472</v>
      </c>
      <c r="D331" s="173" t="s">
        <v>138</v>
      </c>
      <c r="E331" s="174" t="s">
        <v>473</v>
      </c>
      <c r="F331" s="175" t="s">
        <v>474</v>
      </c>
      <c r="G331" s="176" t="s">
        <v>156</v>
      </c>
      <c r="H331" s="177">
        <v>4</v>
      </c>
      <c r="I331" s="178"/>
      <c r="J331" s="177">
        <f>ROUND((ROUND(I331,2))*(ROUND(H331,2)),2)</f>
        <v>0</v>
      </c>
      <c r="K331" s="175" t="s">
        <v>273</v>
      </c>
      <c r="L331" s="39"/>
      <c r="M331" s="179" t="s">
        <v>18</v>
      </c>
      <c r="N331" s="180" t="s">
        <v>46</v>
      </c>
      <c r="O331" s="64"/>
      <c r="P331" s="181">
        <f>O331*H331</f>
        <v>0</v>
      </c>
      <c r="Q331" s="181">
        <v>5.5000000000000003E-4</v>
      </c>
      <c r="R331" s="181">
        <f>Q331*H331</f>
        <v>2.2000000000000001E-3</v>
      </c>
      <c r="S331" s="181">
        <v>0</v>
      </c>
      <c r="T331" s="182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3" t="s">
        <v>269</v>
      </c>
      <c r="AT331" s="183" t="s">
        <v>138</v>
      </c>
      <c r="AU331" s="183" t="s">
        <v>85</v>
      </c>
      <c r="AY331" s="17" t="s">
        <v>135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7" t="s">
        <v>83</v>
      </c>
      <c r="BK331" s="184">
        <f>ROUND((ROUND(I331,2))*(ROUND(H331,2)),2)</f>
        <v>0</v>
      </c>
      <c r="BL331" s="17" t="s">
        <v>269</v>
      </c>
      <c r="BM331" s="183" t="s">
        <v>475</v>
      </c>
    </row>
    <row r="332" spans="1:65" s="13" customFormat="1">
      <c r="B332" s="199"/>
      <c r="C332" s="200"/>
      <c r="D332" s="201" t="s">
        <v>152</v>
      </c>
      <c r="E332" s="202" t="s">
        <v>18</v>
      </c>
      <c r="F332" s="203" t="s">
        <v>462</v>
      </c>
      <c r="G332" s="200"/>
      <c r="H332" s="204">
        <v>2</v>
      </c>
      <c r="I332" s="205"/>
      <c r="J332" s="200"/>
      <c r="K332" s="200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152</v>
      </c>
      <c r="AU332" s="210" t="s">
        <v>85</v>
      </c>
      <c r="AV332" s="13" t="s">
        <v>85</v>
      </c>
      <c r="AW332" s="13" t="s">
        <v>37</v>
      </c>
      <c r="AX332" s="13" t="s">
        <v>75</v>
      </c>
      <c r="AY332" s="210" t="s">
        <v>135</v>
      </c>
    </row>
    <row r="333" spans="1:65" s="13" customFormat="1">
      <c r="B333" s="199"/>
      <c r="C333" s="200"/>
      <c r="D333" s="201" t="s">
        <v>152</v>
      </c>
      <c r="E333" s="202" t="s">
        <v>18</v>
      </c>
      <c r="F333" s="203" t="s">
        <v>476</v>
      </c>
      <c r="G333" s="200"/>
      <c r="H333" s="204">
        <v>2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152</v>
      </c>
      <c r="AU333" s="210" t="s">
        <v>85</v>
      </c>
      <c r="AV333" s="13" t="s">
        <v>85</v>
      </c>
      <c r="AW333" s="13" t="s">
        <v>37</v>
      </c>
      <c r="AX333" s="13" t="s">
        <v>75</v>
      </c>
      <c r="AY333" s="210" t="s">
        <v>135</v>
      </c>
    </row>
    <row r="334" spans="1:65" s="14" customFormat="1">
      <c r="B334" s="211"/>
      <c r="C334" s="212"/>
      <c r="D334" s="201" t="s">
        <v>152</v>
      </c>
      <c r="E334" s="213" t="s">
        <v>18</v>
      </c>
      <c r="F334" s="214" t="s">
        <v>169</v>
      </c>
      <c r="G334" s="212"/>
      <c r="H334" s="215">
        <v>4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152</v>
      </c>
      <c r="AU334" s="221" t="s">
        <v>85</v>
      </c>
      <c r="AV334" s="14" t="s">
        <v>143</v>
      </c>
      <c r="AW334" s="14" t="s">
        <v>37</v>
      </c>
      <c r="AX334" s="14" t="s">
        <v>83</v>
      </c>
      <c r="AY334" s="221" t="s">
        <v>135</v>
      </c>
    </row>
    <row r="335" spans="1:65" s="2" customFormat="1" ht="49.15" customHeight="1">
      <c r="A335" s="34"/>
      <c r="B335" s="35"/>
      <c r="C335" s="173" t="s">
        <v>477</v>
      </c>
      <c r="D335" s="173" t="s">
        <v>138</v>
      </c>
      <c r="E335" s="174" t="s">
        <v>478</v>
      </c>
      <c r="F335" s="175" t="s">
        <v>479</v>
      </c>
      <c r="G335" s="176" t="s">
        <v>141</v>
      </c>
      <c r="H335" s="177">
        <v>0.03</v>
      </c>
      <c r="I335" s="178"/>
      <c r="J335" s="177">
        <f>ROUND((ROUND(I335,2))*(ROUND(H335,2)),2)</f>
        <v>0</v>
      </c>
      <c r="K335" s="175" t="s">
        <v>273</v>
      </c>
      <c r="L335" s="39"/>
      <c r="M335" s="179" t="s">
        <v>18</v>
      </c>
      <c r="N335" s="180" t="s">
        <v>46</v>
      </c>
      <c r="O335" s="64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3" t="s">
        <v>269</v>
      </c>
      <c r="AT335" s="183" t="s">
        <v>138</v>
      </c>
      <c r="AU335" s="183" t="s">
        <v>85</v>
      </c>
      <c r="AY335" s="17" t="s">
        <v>135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7" t="s">
        <v>83</v>
      </c>
      <c r="BK335" s="184">
        <f>ROUND((ROUND(I335,2))*(ROUND(H335,2)),2)</f>
        <v>0</v>
      </c>
      <c r="BL335" s="17" t="s">
        <v>269</v>
      </c>
      <c r="BM335" s="183" t="s">
        <v>480</v>
      </c>
    </row>
    <row r="336" spans="1:65" s="2" customFormat="1" ht="49.15" customHeight="1">
      <c r="A336" s="34"/>
      <c r="B336" s="35"/>
      <c r="C336" s="173" t="s">
        <v>481</v>
      </c>
      <c r="D336" s="173" t="s">
        <v>138</v>
      </c>
      <c r="E336" s="174" t="s">
        <v>482</v>
      </c>
      <c r="F336" s="175" t="s">
        <v>483</v>
      </c>
      <c r="G336" s="176" t="s">
        <v>141</v>
      </c>
      <c r="H336" s="177">
        <v>0.03</v>
      </c>
      <c r="I336" s="178"/>
      <c r="J336" s="177">
        <f>ROUND((ROUND(I336,2))*(ROUND(H336,2)),2)</f>
        <v>0</v>
      </c>
      <c r="K336" s="175" t="s">
        <v>273</v>
      </c>
      <c r="L336" s="39"/>
      <c r="M336" s="179" t="s">
        <v>18</v>
      </c>
      <c r="N336" s="180" t="s">
        <v>46</v>
      </c>
      <c r="O336" s="64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3" t="s">
        <v>269</v>
      </c>
      <c r="AT336" s="183" t="s">
        <v>138</v>
      </c>
      <c r="AU336" s="183" t="s">
        <v>85</v>
      </c>
      <c r="AY336" s="17" t="s">
        <v>135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7" t="s">
        <v>83</v>
      </c>
      <c r="BK336" s="184">
        <f>ROUND((ROUND(I336,2))*(ROUND(H336,2)),2)</f>
        <v>0</v>
      </c>
      <c r="BL336" s="17" t="s">
        <v>269</v>
      </c>
      <c r="BM336" s="183" t="s">
        <v>484</v>
      </c>
    </row>
    <row r="337" spans="1:65" s="12" customFormat="1" ht="22.9" customHeight="1">
      <c r="B337" s="157"/>
      <c r="C337" s="158"/>
      <c r="D337" s="159" t="s">
        <v>74</v>
      </c>
      <c r="E337" s="171" t="s">
        <v>485</v>
      </c>
      <c r="F337" s="171" t="s">
        <v>486</v>
      </c>
      <c r="G337" s="158"/>
      <c r="H337" s="158"/>
      <c r="I337" s="161"/>
      <c r="J337" s="172">
        <f>BK337</f>
        <v>0</v>
      </c>
      <c r="K337" s="158"/>
      <c r="L337" s="163"/>
      <c r="M337" s="164"/>
      <c r="N337" s="165"/>
      <c r="O337" s="165"/>
      <c r="P337" s="166">
        <f>SUM(P338:P411)</f>
        <v>0</v>
      </c>
      <c r="Q337" s="165"/>
      <c r="R337" s="166">
        <f>SUM(R338:R411)</f>
        <v>3.7453779000000003</v>
      </c>
      <c r="S337" s="165"/>
      <c r="T337" s="167">
        <f>SUM(T338:T411)</f>
        <v>2.6395694000000001</v>
      </c>
      <c r="AR337" s="168" t="s">
        <v>85</v>
      </c>
      <c r="AT337" s="169" t="s">
        <v>74</v>
      </c>
      <c r="AU337" s="169" t="s">
        <v>83</v>
      </c>
      <c r="AY337" s="168" t="s">
        <v>135</v>
      </c>
      <c r="BK337" s="170">
        <f>SUM(BK338:BK411)</f>
        <v>0</v>
      </c>
    </row>
    <row r="338" spans="1:65" s="2" customFormat="1" ht="55.5" customHeight="1">
      <c r="A338" s="34"/>
      <c r="B338" s="35"/>
      <c r="C338" s="173" t="s">
        <v>487</v>
      </c>
      <c r="D338" s="173" t="s">
        <v>138</v>
      </c>
      <c r="E338" s="174" t="s">
        <v>488</v>
      </c>
      <c r="F338" s="175" t="s">
        <v>489</v>
      </c>
      <c r="G338" s="176" t="s">
        <v>173</v>
      </c>
      <c r="H338" s="177">
        <v>5.5</v>
      </c>
      <c r="I338" s="178"/>
      <c r="J338" s="177">
        <f>ROUND((ROUND(I338,2))*(ROUND(H338,2)),2)</f>
        <v>0</v>
      </c>
      <c r="K338" s="175" t="s">
        <v>142</v>
      </c>
      <c r="L338" s="39"/>
      <c r="M338" s="179" t="s">
        <v>18</v>
      </c>
      <c r="N338" s="180" t="s">
        <v>46</v>
      </c>
      <c r="O338" s="64"/>
      <c r="P338" s="181">
        <f>O338*H338</f>
        <v>0</v>
      </c>
      <c r="Q338" s="181">
        <v>2.2450000000000001E-2</v>
      </c>
      <c r="R338" s="181">
        <f>Q338*H338</f>
        <v>0.123475</v>
      </c>
      <c r="S338" s="181">
        <v>0</v>
      </c>
      <c r="T338" s="182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3" t="s">
        <v>269</v>
      </c>
      <c r="AT338" s="183" t="s">
        <v>138</v>
      </c>
      <c r="AU338" s="183" t="s">
        <v>85</v>
      </c>
      <c r="AY338" s="17" t="s">
        <v>135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7" t="s">
        <v>83</v>
      </c>
      <c r="BK338" s="184">
        <f>ROUND((ROUND(I338,2))*(ROUND(H338,2)),2)</f>
        <v>0</v>
      </c>
      <c r="BL338" s="17" t="s">
        <v>269</v>
      </c>
      <c r="BM338" s="183" t="s">
        <v>490</v>
      </c>
    </row>
    <row r="339" spans="1:65" s="2" customFormat="1">
      <c r="A339" s="34"/>
      <c r="B339" s="35"/>
      <c r="C339" s="36"/>
      <c r="D339" s="185" t="s">
        <v>145</v>
      </c>
      <c r="E339" s="36"/>
      <c r="F339" s="186" t="s">
        <v>491</v>
      </c>
      <c r="G339" s="36"/>
      <c r="H339" s="36"/>
      <c r="I339" s="187"/>
      <c r="J339" s="36"/>
      <c r="K339" s="36"/>
      <c r="L339" s="39"/>
      <c r="M339" s="188"/>
      <c r="N339" s="189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145</v>
      </c>
      <c r="AU339" s="17" t="s">
        <v>85</v>
      </c>
    </row>
    <row r="340" spans="1:65" s="13" customFormat="1">
      <c r="B340" s="199"/>
      <c r="C340" s="200"/>
      <c r="D340" s="201" t="s">
        <v>152</v>
      </c>
      <c r="E340" s="202" t="s">
        <v>18</v>
      </c>
      <c r="F340" s="203" t="s">
        <v>492</v>
      </c>
      <c r="G340" s="200"/>
      <c r="H340" s="204">
        <v>5.5</v>
      </c>
      <c r="I340" s="205"/>
      <c r="J340" s="200"/>
      <c r="K340" s="200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152</v>
      </c>
      <c r="AU340" s="210" t="s">
        <v>85</v>
      </c>
      <c r="AV340" s="13" t="s">
        <v>85</v>
      </c>
      <c r="AW340" s="13" t="s">
        <v>37</v>
      </c>
      <c r="AX340" s="13" t="s">
        <v>83</v>
      </c>
      <c r="AY340" s="210" t="s">
        <v>135</v>
      </c>
    </row>
    <row r="341" spans="1:65" s="2" customFormat="1" ht="49.15" customHeight="1">
      <c r="A341" s="34"/>
      <c r="B341" s="35"/>
      <c r="C341" s="173" t="s">
        <v>493</v>
      </c>
      <c r="D341" s="173" t="s">
        <v>138</v>
      </c>
      <c r="E341" s="174" t="s">
        <v>494</v>
      </c>
      <c r="F341" s="175" t="s">
        <v>495</v>
      </c>
      <c r="G341" s="176" t="s">
        <v>173</v>
      </c>
      <c r="H341" s="177">
        <v>22</v>
      </c>
      <c r="I341" s="178"/>
      <c r="J341" s="177">
        <f>ROUND((ROUND(I341,2))*(ROUND(H341,2)),2)</f>
        <v>0</v>
      </c>
      <c r="K341" s="175" t="s">
        <v>142</v>
      </c>
      <c r="L341" s="39"/>
      <c r="M341" s="179" t="s">
        <v>18</v>
      </c>
      <c r="N341" s="180" t="s">
        <v>46</v>
      </c>
      <c r="O341" s="64"/>
      <c r="P341" s="181">
        <f>O341*H341</f>
        <v>0</v>
      </c>
      <c r="Q341" s="181">
        <v>0</v>
      </c>
      <c r="R341" s="181">
        <f>Q341*H341</f>
        <v>0</v>
      </c>
      <c r="S341" s="181">
        <v>2.9440000000000001E-2</v>
      </c>
      <c r="T341" s="182">
        <f>S341*H341</f>
        <v>0.64768000000000003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3" t="s">
        <v>269</v>
      </c>
      <c r="AT341" s="183" t="s">
        <v>138</v>
      </c>
      <c r="AU341" s="183" t="s">
        <v>85</v>
      </c>
      <c r="AY341" s="17" t="s">
        <v>135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7" t="s">
        <v>83</v>
      </c>
      <c r="BK341" s="184">
        <f>ROUND((ROUND(I341,2))*(ROUND(H341,2)),2)</f>
        <v>0</v>
      </c>
      <c r="BL341" s="17" t="s">
        <v>269</v>
      </c>
      <c r="BM341" s="183" t="s">
        <v>496</v>
      </c>
    </row>
    <row r="342" spans="1:65" s="2" customFormat="1">
      <c r="A342" s="34"/>
      <c r="B342" s="35"/>
      <c r="C342" s="36"/>
      <c r="D342" s="185" t="s">
        <v>145</v>
      </c>
      <c r="E342" s="36"/>
      <c r="F342" s="186" t="s">
        <v>497</v>
      </c>
      <c r="G342" s="36"/>
      <c r="H342" s="36"/>
      <c r="I342" s="187"/>
      <c r="J342" s="36"/>
      <c r="K342" s="36"/>
      <c r="L342" s="39"/>
      <c r="M342" s="188"/>
      <c r="N342" s="189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145</v>
      </c>
      <c r="AU342" s="17" t="s">
        <v>85</v>
      </c>
    </row>
    <row r="343" spans="1:65" s="13" customFormat="1">
      <c r="B343" s="199"/>
      <c r="C343" s="200"/>
      <c r="D343" s="201" t="s">
        <v>152</v>
      </c>
      <c r="E343" s="202" t="s">
        <v>18</v>
      </c>
      <c r="F343" s="203" t="s">
        <v>498</v>
      </c>
      <c r="G343" s="200"/>
      <c r="H343" s="204">
        <v>13</v>
      </c>
      <c r="I343" s="205"/>
      <c r="J343" s="200"/>
      <c r="K343" s="200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152</v>
      </c>
      <c r="AU343" s="210" t="s">
        <v>85</v>
      </c>
      <c r="AV343" s="13" t="s">
        <v>85</v>
      </c>
      <c r="AW343" s="13" t="s">
        <v>37</v>
      </c>
      <c r="AX343" s="13" t="s">
        <v>75</v>
      </c>
      <c r="AY343" s="210" t="s">
        <v>135</v>
      </c>
    </row>
    <row r="344" spans="1:65" s="13" customFormat="1">
      <c r="B344" s="199"/>
      <c r="C344" s="200"/>
      <c r="D344" s="201" t="s">
        <v>152</v>
      </c>
      <c r="E344" s="202" t="s">
        <v>18</v>
      </c>
      <c r="F344" s="203" t="s">
        <v>499</v>
      </c>
      <c r="G344" s="200"/>
      <c r="H344" s="204">
        <v>6.5</v>
      </c>
      <c r="I344" s="205"/>
      <c r="J344" s="200"/>
      <c r="K344" s="200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152</v>
      </c>
      <c r="AU344" s="210" t="s">
        <v>85</v>
      </c>
      <c r="AV344" s="13" t="s">
        <v>85</v>
      </c>
      <c r="AW344" s="13" t="s">
        <v>37</v>
      </c>
      <c r="AX344" s="13" t="s">
        <v>75</v>
      </c>
      <c r="AY344" s="210" t="s">
        <v>135</v>
      </c>
    </row>
    <row r="345" spans="1:65" s="13" customFormat="1">
      <c r="B345" s="199"/>
      <c r="C345" s="200"/>
      <c r="D345" s="201" t="s">
        <v>152</v>
      </c>
      <c r="E345" s="202" t="s">
        <v>18</v>
      </c>
      <c r="F345" s="203" t="s">
        <v>500</v>
      </c>
      <c r="G345" s="200"/>
      <c r="H345" s="204">
        <v>2.5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152</v>
      </c>
      <c r="AU345" s="210" t="s">
        <v>85</v>
      </c>
      <c r="AV345" s="13" t="s">
        <v>85</v>
      </c>
      <c r="AW345" s="13" t="s">
        <v>37</v>
      </c>
      <c r="AX345" s="13" t="s">
        <v>75</v>
      </c>
      <c r="AY345" s="210" t="s">
        <v>135</v>
      </c>
    </row>
    <row r="346" spans="1:65" s="14" customFormat="1">
      <c r="B346" s="211"/>
      <c r="C346" s="212"/>
      <c r="D346" s="201" t="s">
        <v>152</v>
      </c>
      <c r="E346" s="213" t="s">
        <v>18</v>
      </c>
      <c r="F346" s="214" t="s">
        <v>169</v>
      </c>
      <c r="G346" s="212"/>
      <c r="H346" s="215">
        <v>22</v>
      </c>
      <c r="I346" s="216"/>
      <c r="J346" s="212"/>
      <c r="K346" s="212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152</v>
      </c>
      <c r="AU346" s="221" t="s">
        <v>85</v>
      </c>
      <c r="AV346" s="14" t="s">
        <v>143</v>
      </c>
      <c r="AW346" s="14" t="s">
        <v>37</v>
      </c>
      <c r="AX346" s="14" t="s">
        <v>83</v>
      </c>
      <c r="AY346" s="221" t="s">
        <v>135</v>
      </c>
    </row>
    <row r="347" spans="1:65" s="2" customFormat="1" ht="62.65" customHeight="1">
      <c r="A347" s="34"/>
      <c r="B347" s="35"/>
      <c r="C347" s="173" t="s">
        <v>501</v>
      </c>
      <c r="D347" s="173" t="s">
        <v>138</v>
      </c>
      <c r="E347" s="174" t="s">
        <v>502</v>
      </c>
      <c r="F347" s="175" t="s">
        <v>503</v>
      </c>
      <c r="G347" s="176" t="s">
        <v>173</v>
      </c>
      <c r="H347" s="177">
        <v>70.52</v>
      </c>
      <c r="I347" s="178"/>
      <c r="J347" s="177">
        <f>ROUND((ROUND(I347,2))*(ROUND(H347,2)),2)</f>
        <v>0</v>
      </c>
      <c r="K347" s="175" t="s">
        <v>142</v>
      </c>
      <c r="L347" s="39"/>
      <c r="M347" s="179" t="s">
        <v>18</v>
      </c>
      <c r="N347" s="180" t="s">
        <v>46</v>
      </c>
      <c r="O347" s="64"/>
      <c r="P347" s="181">
        <f>O347*H347</f>
        <v>0</v>
      </c>
      <c r="Q347" s="181">
        <v>2.8709999999999999E-2</v>
      </c>
      <c r="R347" s="181">
        <f>Q347*H347</f>
        <v>2.0246291999999997</v>
      </c>
      <c r="S347" s="181">
        <v>0</v>
      </c>
      <c r="T347" s="182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3" t="s">
        <v>269</v>
      </c>
      <c r="AT347" s="183" t="s">
        <v>138</v>
      </c>
      <c r="AU347" s="183" t="s">
        <v>85</v>
      </c>
      <c r="AY347" s="17" t="s">
        <v>135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7" t="s">
        <v>83</v>
      </c>
      <c r="BK347" s="184">
        <f>ROUND((ROUND(I347,2))*(ROUND(H347,2)),2)</f>
        <v>0</v>
      </c>
      <c r="BL347" s="17" t="s">
        <v>269</v>
      </c>
      <c r="BM347" s="183" t="s">
        <v>504</v>
      </c>
    </row>
    <row r="348" spans="1:65" s="2" customFormat="1">
      <c r="A348" s="34"/>
      <c r="B348" s="35"/>
      <c r="C348" s="36"/>
      <c r="D348" s="185" t="s">
        <v>145</v>
      </c>
      <c r="E348" s="36"/>
      <c r="F348" s="186" t="s">
        <v>505</v>
      </c>
      <c r="G348" s="36"/>
      <c r="H348" s="36"/>
      <c r="I348" s="187"/>
      <c r="J348" s="36"/>
      <c r="K348" s="36"/>
      <c r="L348" s="39"/>
      <c r="M348" s="188"/>
      <c r="N348" s="189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145</v>
      </c>
      <c r="AU348" s="17" t="s">
        <v>85</v>
      </c>
    </row>
    <row r="349" spans="1:65" s="13" customFormat="1">
      <c r="B349" s="199"/>
      <c r="C349" s="200"/>
      <c r="D349" s="201" t="s">
        <v>152</v>
      </c>
      <c r="E349" s="202" t="s">
        <v>18</v>
      </c>
      <c r="F349" s="203" t="s">
        <v>506</v>
      </c>
      <c r="G349" s="200"/>
      <c r="H349" s="204">
        <v>3.47</v>
      </c>
      <c r="I349" s="205"/>
      <c r="J349" s="200"/>
      <c r="K349" s="200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152</v>
      </c>
      <c r="AU349" s="210" t="s">
        <v>85</v>
      </c>
      <c r="AV349" s="13" t="s">
        <v>85</v>
      </c>
      <c r="AW349" s="13" t="s">
        <v>37</v>
      </c>
      <c r="AX349" s="13" t="s">
        <v>75</v>
      </c>
      <c r="AY349" s="210" t="s">
        <v>135</v>
      </c>
    </row>
    <row r="350" spans="1:65" s="13" customFormat="1">
      <c r="B350" s="199"/>
      <c r="C350" s="200"/>
      <c r="D350" s="201" t="s">
        <v>152</v>
      </c>
      <c r="E350" s="202" t="s">
        <v>18</v>
      </c>
      <c r="F350" s="203" t="s">
        <v>507</v>
      </c>
      <c r="G350" s="200"/>
      <c r="H350" s="204">
        <v>4.95</v>
      </c>
      <c r="I350" s="205"/>
      <c r="J350" s="200"/>
      <c r="K350" s="200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152</v>
      </c>
      <c r="AU350" s="210" t="s">
        <v>85</v>
      </c>
      <c r="AV350" s="13" t="s">
        <v>85</v>
      </c>
      <c r="AW350" s="13" t="s">
        <v>37</v>
      </c>
      <c r="AX350" s="13" t="s">
        <v>75</v>
      </c>
      <c r="AY350" s="210" t="s">
        <v>135</v>
      </c>
    </row>
    <row r="351" spans="1:65" s="13" customFormat="1">
      <c r="B351" s="199"/>
      <c r="C351" s="200"/>
      <c r="D351" s="201" t="s">
        <v>152</v>
      </c>
      <c r="E351" s="202" t="s">
        <v>18</v>
      </c>
      <c r="F351" s="203" t="s">
        <v>508</v>
      </c>
      <c r="G351" s="200"/>
      <c r="H351" s="204">
        <v>22</v>
      </c>
      <c r="I351" s="205"/>
      <c r="J351" s="200"/>
      <c r="K351" s="200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152</v>
      </c>
      <c r="AU351" s="210" t="s">
        <v>85</v>
      </c>
      <c r="AV351" s="13" t="s">
        <v>85</v>
      </c>
      <c r="AW351" s="13" t="s">
        <v>37</v>
      </c>
      <c r="AX351" s="13" t="s">
        <v>75</v>
      </c>
      <c r="AY351" s="210" t="s">
        <v>135</v>
      </c>
    </row>
    <row r="352" spans="1:65" s="13" customFormat="1">
      <c r="B352" s="199"/>
      <c r="C352" s="200"/>
      <c r="D352" s="201" t="s">
        <v>152</v>
      </c>
      <c r="E352" s="202" t="s">
        <v>18</v>
      </c>
      <c r="F352" s="203" t="s">
        <v>509</v>
      </c>
      <c r="G352" s="200"/>
      <c r="H352" s="204">
        <v>14</v>
      </c>
      <c r="I352" s="205"/>
      <c r="J352" s="200"/>
      <c r="K352" s="200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152</v>
      </c>
      <c r="AU352" s="210" t="s">
        <v>85</v>
      </c>
      <c r="AV352" s="13" t="s">
        <v>85</v>
      </c>
      <c r="AW352" s="13" t="s">
        <v>37</v>
      </c>
      <c r="AX352" s="13" t="s">
        <v>75</v>
      </c>
      <c r="AY352" s="210" t="s">
        <v>135</v>
      </c>
    </row>
    <row r="353" spans="1:65" s="13" customFormat="1">
      <c r="B353" s="199"/>
      <c r="C353" s="200"/>
      <c r="D353" s="201" t="s">
        <v>152</v>
      </c>
      <c r="E353" s="202" t="s">
        <v>18</v>
      </c>
      <c r="F353" s="203" t="s">
        <v>510</v>
      </c>
      <c r="G353" s="200"/>
      <c r="H353" s="204">
        <v>22</v>
      </c>
      <c r="I353" s="205"/>
      <c r="J353" s="200"/>
      <c r="K353" s="200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152</v>
      </c>
      <c r="AU353" s="210" t="s">
        <v>85</v>
      </c>
      <c r="AV353" s="13" t="s">
        <v>85</v>
      </c>
      <c r="AW353" s="13" t="s">
        <v>37</v>
      </c>
      <c r="AX353" s="13" t="s">
        <v>75</v>
      </c>
      <c r="AY353" s="210" t="s">
        <v>135</v>
      </c>
    </row>
    <row r="354" spans="1:65" s="13" customFormat="1">
      <c r="B354" s="199"/>
      <c r="C354" s="200"/>
      <c r="D354" s="201" t="s">
        <v>152</v>
      </c>
      <c r="E354" s="202" t="s">
        <v>18</v>
      </c>
      <c r="F354" s="203" t="s">
        <v>511</v>
      </c>
      <c r="G354" s="200"/>
      <c r="H354" s="204">
        <v>4.0999999999999996</v>
      </c>
      <c r="I354" s="205"/>
      <c r="J354" s="200"/>
      <c r="K354" s="200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152</v>
      </c>
      <c r="AU354" s="210" t="s">
        <v>85</v>
      </c>
      <c r="AV354" s="13" t="s">
        <v>85</v>
      </c>
      <c r="AW354" s="13" t="s">
        <v>37</v>
      </c>
      <c r="AX354" s="13" t="s">
        <v>75</v>
      </c>
      <c r="AY354" s="210" t="s">
        <v>135</v>
      </c>
    </row>
    <row r="355" spans="1:65" s="14" customFormat="1">
      <c r="B355" s="211"/>
      <c r="C355" s="212"/>
      <c r="D355" s="201" t="s">
        <v>152</v>
      </c>
      <c r="E355" s="213" t="s">
        <v>18</v>
      </c>
      <c r="F355" s="214" t="s">
        <v>169</v>
      </c>
      <c r="G355" s="212"/>
      <c r="H355" s="215">
        <v>70.52</v>
      </c>
      <c r="I355" s="216"/>
      <c r="J355" s="212"/>
      <c r="K355" s="212"/>
      <c r="L355" s="217"/>
      <c r="M355" s="218"/>
      <c r="N355" s="219"/>
      <c r="O355" s="219"/>
      <c r="P355" s="219"/>
      <c r="Q355" s="219"/>
      <c r="R355" s="219"/>
      <c r="S355" s="219"/>
      <c r="T355" s="220"/>
      <c r="AT355" s="221" t="s">
        <v>152</v>
      </c>
      <c r="AU355" s="221" t="s">
        <v>85</v>
      </c>
      <c r="AV355" s="14" t="s">
        <v>143</v>
      </c>
      <c r="AW355" s="14" t="s">
        <v>37</v>
      </c>
      <c r="AX355" s="14" t="s">
        <v>83</v>
      </c>
      <c r="AY355" s="221" t="s">
        <v>135</v>
      </c>
    </row>
    <row r="356" spans="1:65" s="2" customFormat="1" ht="49.15" customHeight="1">
      <c r="A356" s="34"/>
      <c r="B356" s="35"/>
      <c r="C356" s="173" t="s">
        <v>512</v>
      </c>
      <c r="D356" s="173" t="s">
        <v>138</v>
      </c>
      <c r="E356" s="174" t="s">
        <v>513</v>
      </c>
      <c r="F356" s="175" t="s">
        <v>514</v>
      </c>
      <c r="G356" s="176" t="s">
        <v>173</v>
      </c>
      <c r="H356" s="177">
        <v>90.14</v>
      </c>
      <c r="I356" s="178"/>
      <c r="J356" s="177">
        <f>ROUND((ROUND(I356,2))*(ROUND(H356,2)),2)</f>
        <v>0</v>
      </c>
      <c r="K356" s="175" t="s">
        <v>142</v>
      </c>
      <c r="L356" s="39"/>
      <c r="M356" s="179" t="s">
        <v>18</v>
      </c>
      <c r="N356" s="180" t="s">
        <v>46</v>
      </c>
      <c r="O356" s="64"/>
      <c r="P356" s="181">
        <f>O356*H356</f>
        <v>0</v>
      </c>
      <c r="Q356" s="181">
        <v>1.2200000000000001E-2</v>
      </c>
      <c r="R356" s="181">
        <f>Q356*H356</f>
        <v>1.0997080000000001</v>
      </c>
      <c r="S356" s="181">
        <v>0</v>
      </c>
      <c r="T356" s="182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3" t="s">
        <v>269</v>
      </c>
      <c r="AT356" s="183" t="s">
        <v>138</v>
      </c>
      <c r="AU356" s="183" t="s">
        <v>85</v>
      </c>
      <c r="AY356" s="17" t="s">
        <v>135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7" t="s">
        <v>83</v>
      </c>
      <c r="BK356" s="184">
        <f>ROUND((ROUND(I356,2))*(ROUND(H356,2)),2)</f>
        <v>0</v>
      </c>
      <c r="BL356" s="17" t="s">
        <v>269</v>
      </c>
      <c r="BM356" s="183" t="s">
        <v>515</v>
      </c>
    </row>
    <row r="357" spans="1:65" s="2" customFormat="1">
      <c r="A357" s="34"/>
      <c r="B357" s="35"/>
      <c r="C357" s="36"/>
      <c r="D357" s="185" t="s">
        <v>145</v>
      </c>
      <c r="E357" s="36"/>
      <c r="F357" s="186" t="s">
        <v>516</v>
      </c>
      <c r="G357" s="36"/>
      <c r="H357" s="36"/>
      <c r="I357" s="187"/>
      <c r="J357" s="36"/>
      <c r="K357" s="36"/>
      <c r="L357" s="39"/>
      <c r="M357" s="188"/>
      <c r="N357" s="189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145</v>
      </c>
      <c r="AU357" s="17" t="s">
        <v>85</v>
      </c>
    </row>
    <row r="358" spans="1:65" s="13" customFormat="1">
      <c r="B358" s="199"/>
      <c r="C358" s="200"/>
      <c r="D358" s="201" t="s">
        <v>152</v>
      </c>
      <c r="E358" s="202" t="s">
        <v>18</v>
      </c>
      <c r="F358" s="203" t="s">
        <v>517</v>
      </c>
      <c r="G358" s="200"/>
      <c r="H358" s="204">
        <v>7.2</v>
      </c>
      <c r="I358" s="205"/>
      <c r="J358" s="200"/>
      <c r="K358" s="200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152</v>
      </c>
      <c r="AU358" s="210" t="s">
        <v>85</v>
      </c>
      <c r="AV358" s="13" t="s">
        <v>85</v>
      </c>
      <c r="AW358" s="13" t="s">
        <v>37</v>
      </c>
      <c r="AX358" s="13" t="s">
        <v>75</v>
      </c>
      <c r="AY358" s="210" t="s">
        <v>135</v>
      </c>
    </row>
    <row r="359" spans="1:65" s="13" customFormat="1">
      <c r="B359" s="199"/>
      <c r="C359" s="200"/>
      <c r="D359" s="201" t="s">
        <v>152</v>
      </c>
      <c r="E359" s="202" t="s">
        <v>18</v>
      </c>
      <c r="F359" s="203" t="s">
        <v>518</v>
      </c>
      <c r="G359" s="200"/>
      <c r="H359" s="204">
        <v>1.8</v>
      </c>
      <c r="I359" s="205"/>
      <c r="J359" s="200"/>
      <c r="K359" s="200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152</v>
      </c>
      <c r="AU359" s="210" t="s">
        <v>85</v>
      </c>
      <c r="AV359" s="13" t="s">
        <v>85</v>
      </c>
      <c r="AW359" s="13" t="s">
        <v>37</v>
      </c>
      <c r="AX359" s="13" t="s">
        <v>75</v>
      </c>
      <c r="AY359" s="210" t="s">
        <v>135</v>
      </c>
    </row>
    <row r="360" spans="1:65" s="13" customFormat="1">
      <c r="B360" s="199"/>
      <c r="C360" s="200"/>
      <c r="D360" s="201" t="s">
        <v>152</v>
      </c>
      <c r="E360" s="202" t="s">
        <v>18</v>
      </c>
      <c r="F360" s="203" t="s">
        <v>519</v>
      </c>
      <c r="G360" s="200"/>
      <c r="H360" s="204">
        <v>15</v>
      </c>
      <c r="I360" s="205"/>
      <c r="J360" s="200"/>
      <c r="K360" s="200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152</v>
      </c>
      <c r="AU360" s="210" t="s">
        <v>85</v>
      </c>
      <c r="AV360" s="13" t="s">
        <v>85</v>
      </c>
      <c r="AW360" s="13" t="s">
        <v>37</v>
      </c>
      <c r="AX360" s="13" t="s">
        <v>75</v>
      </c>
      <c r="AY360" s="210" t="s">
        <v>135</v>
      </c>
    </row>
    <row r="361" spans="1:65" s="13" customFormat="1">
      <c r="B361" s="199"/>
      <c r="C361" s="200"/>
      <c r="D361" s="201" t="s">
        <v>152</v>
      </c>
      <c r="E361" s="202" t="s">
        <v>18</v>
      </c>
      <c r="F361" s="203" t="s">
        <v>520</v>
      </c>
      <c r="G361" s="200"/>
      <c r="H361" s="204">
        <v>6.6</v>
      </c>
      <c r="I361" s="205"/>
      <c r="J361" s="200"/>
      <c r="K361" s="200"/>
      <c r="L361" s="206"/>
      <c r="M361" s="207"/>
      <c r="N361" s="208"/>
      <c r="O361" s="208"/>
      <c r="P361" s="208"/>
      <c r="Q361" s="208"/>
      <c r="R361" s="208"/>
      <c r="S361" s="208"/>
      <c r="T361" s="209"/>
      <c r="AT361" s="210" t="s">
        <v>152</v>
      </c>
      <c r="AU361" s="210" t="s">
        <v>85</v>
      </c>
      <c r="AV361" s="13" t="s">
        <v>85</v>
      </c>
      <c r="AW361" s="13" t="s">
        <v>37</v>
      </c>
      <c r="AX361" s="13" t="s">
        <v>75</v>
      </c>
      <c r="AY361" s="210" t="s">
        <v>135</v>
      </c>
    </row>
    <row r="362" spans="1:65" s="13" customFormat="1">
      <c r="B362" s="199"/>
      <c r="C362" s="200"/>
      <c r="D362" s="201" t="s">
        <v>152</v>
      </c>
      <c r="E362" s="202" t="s">
        <v>18</v>
      </c>
      <c r="F362" s="203" t="s">
        <v>521</v>
      </c>
      <c r="G362" s="200"/>
      <c r="H362" s="204">
        <v>10.45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152</v>
      </c>
      <c r="AU362" s="210" t="s">
        <v>85</v>
      </c>
      <c r="AV362" s="13" t="s">
        <v>85</v>
      </c>
      <c r="AW362" s="13" t="s">
        <v>37</v>
      </c>
      <c r="AX362" s="13" t="s">
        <v>75</v>
      </c>
      <c r="AY362" s="210" t="s">
        <v>135</v>
      </c>
    </row>
    <row r="363" spans="1:65" s="13" customFormat="1">
      <c r="B363" s="199"/>
      <c r="C363" s="200"/>
      <c r="D363" s="201" t="s">
        <v>152</v>
      </c>
      <c r="E363" s="202" t="s">
        <v>18</v>
      </c>
      <c r="F363" s="203" t="s">
        <v>522</v>
      </c>
      <c r="G363" s="200"/>
      <c r="H363" s="204">
        <v>10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152</v>
      </c>
      <c r="AU363" s="210" t="s">
        <v>85</v>
      </c>
      <c r="AV363" s="13" t="s">
        <v>85</v>
      </c>
      <c r="AW363" s="13" t="s">
        <v>37</v>
      </c>
      <c r="AX363" s="13" t="s">
        <v>75</v>
      </c>
      <c r="AY363" s="210" t="s">
        <v>135</v>
      </c>
    </row>
    <row r="364" spans="1:65" s="13" customFormat="1">
      <c r="B364" s="199"/>
      <c r="C364" s="200"/>
      <c r="D364" s="201" t="s">
        <v>152</v>
      </c>
      <c r="E364" s="202" t="s">
        <v>18</v>
      </c>
      <c r="F364" s="203" t="s">
        <v>523</v>
      </c>
      <c r="G364" s="200"/>
      <c r="H364" s="204">
        <v>18.04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152</v>
      </c>
      <c r="AU364" s="210" t="s">
        <v>85</v>
      </c>
      <c r="AV364" s="13" t="s">
        <v>85</v>
      </c>
      <c r="AW364" s="13" t="s">
        <v>37</v>
      </c>
      <c r="AX364" s="13" t="s">
        <v>75</v>
      </c>
      <c r="AY364" s="210" t="s">
        <v>135</v>
      </c>
    </row>
    <row r="365" spans="1:65" s="13" customFormat="1">
      <c r="B365" s="199"/>
      <c r="C365" s="200"/>
      <c r="D365" s="201" t="s">
        <v>152</v>
      </c>
      <c r="E365" s="202" t="s">
        <v>18</v>
      </c>
      <c r="F365" s="203" t="s">
        <v>524</v>
      </c>
      <c r="G365" s="200"/>
      <c r="H365" s="204">
        <v>11.2</v>
      </c>
      <c r="I365" s="205"/>
      <c r="J365" s="200"/>
      <c r="K365" s="200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152</v>
      </c>
      <c r="AU365" s="210" t="s">
        <v>85</v>
      </c>
      <c r="AV365" s="13" t="s">
        <v>85</v>
      </c>
      <c r="AW365" s="13" t="s">
        <v>37</v>
      </c>
      <c r="AX365" s="13" t="s">
        <v>75</v>
      </c>
      <c r="AY365" s="210" t="s">
        <v>135</v>
      </c>
    </row>
    <row r="366" spans="1:65" s="13" customFormat="1">
      <c r="B366" s="199"/>
      <c r="C366" s="200"/>
      <c r="D366" s="201" t="s">
        <v>152</v>
      </c>
      <c r="E366" s="202" t="s">
        <v>18</v>
      </c>
      <c r="F366" s="203" t="s">
        <v>525</v>
      </c>
      <c r="G366" s="200"/>
      <c r="H366" s="204">
        <v>9.85</v>
      </c>
      <c r="I366" s="205"/>
      <c r="J366" s="200"/>
      <c r="K366" s="200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152</v>
      </c>
      <c r="AU366" s="210" t="s">
        <v>85</v>
      </c>
      <c r="AV366" s="13" t="s">
        <v>85</v>
      </c>
      <c r="AW366" s="13" t="s">
        <v>37</v>
      </c>
      <c r="AX366" s="13" t="s">
        <v>75</v>
      </c>
      <c r="AY366" s="210" t="s">
        <v>135</v>
      </c>
    </row>
    <row r="367" spans="1:65" s="14" customFormat="1">
      <c r="B367" s="211"/>
      <c r="C367" s="212"/>
      <c r="D367" s="201" t="s">
        <v>152</v>
      </c>
      <c r="E367" s="213" t="s">
        <v>18</v>
      </c>
      <c r="F367" s="214" t="s">
        <v>169</v>
      </c>
      <c r="G367" s="212"/>
      <c r="H367" s="215">
        <v>90.14</v>
      </c>
      <c r="I367" s="216"/>
      <c r="J367" s="212"/>
      <c r="K367" s="212"/>
      <c r="L367" s="217"/>
      <c r="M367" s="218"/>
      <c r="N367" s="219"/>
      <c r="O367" s="219"/>
      <c r="P367" s="219"/>
      <c r="Q367" s="219"/>
      <c r="R367" s="219"/>
      <c r="S367" s="219"/>
      <c r="T367" s="220"/>
      <c r="AT367" s="221" t="s">
        <v>152</v>
      </c>
      <c r="AU367" s="221" t="s">
        <v>85</v>
      </c>
      <c r="AV367" s="14" t="s">
        <v>143</v>
      </c>
      <c r="AW367" s="14" t="s">
        <v>37</v>
      </c>
      <c r="AX367" s="14" t="s">
        <v>83</v>
      </c>
      <c r="AY367" s="221" t="s">
        <v>135</v>
      </c>
    </row>
    <row r="368" spans="1:65" s="2" customFormat="1" ht="37.9" customHeight="1">
      <c r="A368" s="34"/>
      <c r="B368" s="35"/>
      <c r="C368" s="173" t="s">
        <v>526</v>
      </c>
      <c r="D368" s="173" t="s">
        <v>138</v>
      </c>
      <c r="E368" s="174" t="s">
        <v>527</v>
      </c>
      <c r="F368" s="175" t="s">
        <v>528</v>
      </c>
      <c r="G368" s="176" t="s">
        <v>173</v>
      </c>
      <c r="H368" s="177">
        <v>90.14</v>
      </c>
      <c r="I368" s="178"/>
      <c r="J368" s="177">
        <f>ROUND((ROUND(I368,2))*(ROUND(H368,2)),2)</f>
        <v>0</v>
      </c>
      <c r="K368" s="175" t="s">
        <v>142</v>
      </c>
      <c r="L368" s="39"/>
      <c r="M368" s="179" t="s">
        <v>18</v>
      </c>
      <c r="N368" s="180" t="s">
        <v>46</v>
      </c>
      <c r="O368" s="64"/>
      <c r="P368" s="181">
        <f>O368*H368</f>
        <v>0</v>
      </c>
      <c r="Q368" s="181">
        <v>1E-4</v>
      </c>
      <c r="R368" s="181">
        <f>Q368*H368</f>
        <v>9.0140000000000012E-3</v>
      </c>
      <c r="S368" s="181">
        <v>0</v>
      </c>
      <c r="T368" s="182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3" t="s">
        <v>269</v>
      </c>
      <c r="AT368" s="183" t="s">
        <v>138</v>
      </c>
      <c r="AU368" s="183" t="s">
        <v>85</v>
      </c>
      <c r="AY368" s="17" t="s">
        <v>135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17" t="s">
        <v>83</v>
      </c>
      <c r="BK368" s="184">
        <f>ROUND((ROUND(I368,2))*(ROUND(H368,2)),2)</f>
        <v>0</v>
      </c>
      <c r="BL368" s="17" t="s">
        <v>269</v>
      </c>
      <c r="BM368" s="183" t="s">
        <v>529</v>
      </c>
    </row>
    <row r="369" spans="1:65" s="2" customFormat="1">
      <c r="A369" s="34"/>
      <c r="B369" s="35"/>
      <c r="C369" s="36"/>
      <c r="D369" s="185" t="s">
        <v>145</v>
      </c>
      <c r="E369" s="36"/>
      <c r="F369" s="186" t="s">
        <v>530</v>
      </c>
      <c r="G369" s="36"/>
      <c r="H369" s="36"/>
      <c r="I369" s="187"/>
      <c r="J369" s="36"/>
      <c r="K369" s="36"/>
      <c r="L369" s="39"/>
      <c r="M369" s="188"/>
      <c r="N369" s="189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145</v>
      </c>
      <c r="AU369" s="17" t="s">
        <v>85</v>
      </c>
    </row>
    <row r="370" spans="1:65" s="2" customFormat="1" ht="37.9" customHeight="1">
      <c r="A370" s="34"/>
      <c r="B370" s="35"/>
      <c r="C370" s="173" t="s">
        <v>531</v>
      </c>
      <c r="D370" s="173" t="s">
        <v>138</v>
      </c>
      <c r="E370" s="174" t="s">
        <v>532</v>
      </c>
      <c r="F370" s="175" t="s">
        <v>533</v>
      </c>
      <c r="G370" s="176" t="s">
        <v>173</v>
      </c>
      <c r="H370" s="177">
        <v>90.14</v>
      </c>
      <c r="I370" s="178"/>
      <c r="J370" s="177">
        <f>ROUND((ROUND(I370,2))*(ROUND(H370,2)),2)</f>
        <v>0</v>
      </c>
      <c r="K370" s="175" t="s">
        <v>142</v>
      </c>
      <c r="L370" s="39"/>
      <c r="M370" s="179" t="s">
        <v>18</v>
      </c>
      <c r="N370" s="180" t="s">
        <v>46</v>
      </c>
      <c r="O370" s="64"/>
      <c r="P370" s="181">
        <f>O370*H370</f>
        <v>0</v>
      </c>
      <c r="Q370" s="181">
        <v>0</v>
      </c>
      <c r="R370" s="181">
        <f>Q370*H370</f>
        <v>0</v>
      </c>
      <c r="S370" s="181">
        <v>0</v>
      </c>
      <c r="T370" s="182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3" t="s">
        <v>269</v>
      </c>
      <c r="AT370" s="183" t="s">
        <v>138</v>
      </c>
      <c r="AU370" s="183" t="s">
        <v>85</v>
      </c>
      <c r="AY370" s="17" t="s">
        <v>135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7" t="s">
        <v>83</v>
      </c>
      <c r="BK370" s="184">
        <f>ROUND((ROUND(I370,2))*(ROUND(H370,2)),2)</f>
        <v>0</v>
      </c>
      <c r="BL370" s="17" t="s">
        <v>269</v>
      </c>
      <c r="BM370" s="183" t="s">
        <v>534</v>
      </c>
    </row>
    <row r="371" spans="1:65" s="2" customFormat="1">
      <c r="A371" s="34"/>
      <c r="B371" s="35"/>
      <c r="C371" s="36"/>
      <c r="D371" s="185" t="s">
        <v>145</v>
      </c>
      <c r="E371" s="36"/>
      <c r="F371" s="186" t="s">
        <v>535</v>
      </c>
      <c r="G371" s="36"/>
      <c r="H371" s="36"/>
      <c r="I371" s="187"/>
      <c r="J371" s="36"/>
      <c r="K371" s="36"/>
      <c r="L371" s="39"/>
      <c r="M371" s="188"/>
      <c r="N371" s="189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145</v>
      </c>
      <c r="AU371" s="17" t="s">
        <v>85</v>
      </c>
    </row>
    <row r="372" spans="1:65" s="2" customFormat="1" ht="24.2" customHeight="1">
      <c r="A372" s="34"/>
      <c r="B372" s="35"/>
      <c r="C372" s="190" t="s">
        <v>536</v>
      </c>
      <c r="D372" s="190" t="s">
        <v>147</v>
      </c>
      <c r="E372" s="191" t="s">
        <v>537</v>
      </c>
      <c r="F372" s="192" t="s">
        <v>538</v>
      </c>
      <c r="G372" s="193" t="s">
        <v>173</v>
      </c>
      <c r="H372" s="194">
        <v>101.27</v>
      </c>
      <c r="I372" s="195"/>
      <c r="J372" s="194">
        <f>ROUND((ROUND(I372,2))*(ROUND(H372,2)),2)</f>
        <v>0</v>
      </c>
      <c r="K372" s="192" t="s">
        <v>142</v>
      </c>
      <c r="L372" s="196"/>
      <c r="M372" s="197" t="s">
        <v>18</v>
      </c>
      <c r="N372" s="198" t="s">
        <v>46</v>
      </c>
      <c r="O372" s="64"/>
      <c r="P372" s="181">
        <f>O372*H372</f>
        <v>0</v>
      </c>
      <c r="Q372" s="181">
        <v>1.1E-4</v>
      </c>
      <c r="R372" s="181">
        <f>Q372*H372</f>
        <v>1.1139700000000001E-2</v>
      </c>
      <c r="S372" s="181">
        <v>0</v>
      </c>
      <c r="T372" s="182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3" t="s">
        <v>385</v>
      </c>
      <c r="AT372" s="183" t="s">
        <v>147</v>
      </c>
      <c r="AU372" s="183" t="s">
        <v>85</v>
      </c>
      <c r="AY372" s="17" t="s">
        <v>135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7" t="s">
        <v>83</v>
      </c>
      <c r="BK372" s="184">
        <f>ROUND((ROUND(I372,2))*(ROUND(H372,2)),2)</f>
        <v>0</v>
      </c>
      <c r="BL372" s="17" t="s">
        <v>269</v>
      </c>
      <c r="BM372" s="183" t="s">
        <v>539</v>
      </c>
    </row>
    <row r="373" spans="1:65" s="13" customFormat="1">
      <c r="B373" s="199"/>
      <c r="C373" s="200"/>
      <c r="D373" s="201" t="s">
        <v>152</v>
      </c>
      <c r="E373" s="200"/>
      <c r="F373" s="203" t="s">
        <v>540</v>
      </c>
      <c r="G373" s="200"/>
      <c r="H373" s="204">
        <v>101.27</v>
      </c>
      <c r="I373" s="205"/>
      <c r="J373" s="200"/>
      <c r="K373" s="200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152</v>
      </c>
      <c r="AU373" s="210" t="s">
        <v>85</v>
      </c>
      <c r="AV373" s="13" t="s">
        <v>85</v>
      </c>
      <c r="AW373" s="13" t="s">
        <v>4</v>
      </c>
      <c r="AX373" s="13" t="s">
        <v>83</v>
      </c>
      <c r="AY373" s="210" t="s">
        <v>135</v>
      </c>
    </row>
    <row r="374" spans="1:65" s="2" customFormat="1" ht="24.2" customHeight="1">
      <c r="A374" s="34"/>
      <c r="B374" s="35"/>
      <c r="C374" s="173" t="s">
        <v>541</v>
      </c>
      <c r="D374" s="173" t="s">
        <v>138</v>
      </c>
      <c r="E374" s="174" t="s">
        <v>542</v>
      </c>
      <c r="F374" s="175" t="s">
        <v>543</v>
      </c>
      <c r="G374" s="176" t="s">
        <v>173</v>
      </c>
      <c r="H374" s="177">
        <v>90.14</v>
      </c>
      <c r="I374" s="178"/>
      <c r="J374" s="177">
        <f>ROUND((ROUND(I374,2))*(ROUND(H374,2)),2)</f>
        <v>0</v>
      </c>
      <c r="K374" s="175" t="s">
        <v>142</v>
      </c>
      <c r="L374" s="39"/>
      <c r="M374" s="179" t="s">
        <v>18</v>
      </c>
      <c r="N374" s="180" t="s">
        <v>46</v>
      </c>
      <c r="O374" s="64"/>
      <c r="P374" s="181">
        <f>O374*H374</f>
        <v>0</v>
      </c>
      <c r="Q374" s="181">
        <v>1E-4</v>
      </c>
      <c r="R374" s="181">
        <f>Q374*H374</f>
        <v>9.0140000000000012E-3</v>
      </c>
      <c r="S374" s="181">
        <v>0</v>
      </c>
      <c r="T374" s="182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83" t="s">
        <v>269</v>
      </c>
      <c r="AT374" s="183" t="s">
        <v>138</v>
      </c>
      <c r="AU374" s="183" t="s">
        <v>85</v>
      </c>
      <c r="AY374" s="17" t="s">
        <v>135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7" t="s">
        <v>83</v>
      </c>
      <c r="BK374" s="184">
        <f>ROUND((ROUND(I374,2))*(ROUND(H374,2)),2)</f>
        <v>0</v>
      </c>
      <c r="BL374" s="17" t="s">
        <v>269</v>
      </c>
      <c r="BM374" s="183" t="s">
        <v>544</v>
      </c>
    </row>
    <row r="375" spans="1:65" s="2" customFormat="1">
      <c r="A375" s="34"/>
      <c r="B375" s="35"/>
      <c r="C375" s="36"/>
      <c r="D375" s="185" t="s">
        <v>145</v>
      </c>
      <c r="E375" s="36"/>
      <c r="F375" s="186" t="s">
        <v>545</v>
      </c>
      <c r="G375" s="36"/>
      <c r="H375" s="36"/>
      <c r="I375" s="187"/>
      <c r="J375" s="36"/>
      <c r="K375" s="36"/>
      <c r="L375" s="39"/>
      <c r="M375" s="188"/>
      <c r="N375" s="189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145</v>
      </c>
      <c r="AU375" s="17" t="s">
        <v>85</v>
      </c>
    </row>
    <row r="376" spans="1:65" s="2" customFormat="1" ht="33" customHeight="1">
      <c r="A376" s="34"/>
      <c r="B376" s="35"/>
      <c r="C376" s="173" t="s">
        <v>546</v>
      </c>
      <c r="D376" s="173" t="s">
        <v>138</v>
      </c>
      <c r="E376" s="174" t="s">
        <v>547</v>
      </c>
      <c r="F376" s="175" t="s">
        <v>548</v>
      </c>
      <c r="G376" s="176" t="s">
        <v>173</v>
      </c>
      <c r="H376" s="177">
        <v>90.14</v>
      </c>
      <c r="I376" s="178"/>
      <c r="J376" s="177">
        <f>ROUND((ROUND(I376,2))*(ROUND(H376,2)),2)</f>
        <v>0</v>
      </c>
      <c r="K376" s="175" t="s">
        <v>142</v>
      </c>
      <c r="L376" s="39"/>
      <c r="M376" s="179" t="s">
        <v>18</v>
      </c>
      <c r="N376" s="180" t="s">
        <v>46</v>
      </c>
      <c r="O376" s="64"/>
      <c r="P376" s="181">
        <f>O376*H376</f>
        <v>0</v>
      </c>
      <c r="Q376" s="181">
        <v>6.9999999999999999E-4</v>
      </c>
      <c r="R376" s="181">
        <f>Q376*H376</f>
        <v>6.3098000000000001E-2</v>
      </c>
      <c r="S376" s="181">
        <v>0</v>
      </c>
      <c r="T376" s="182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3" t="s">
        <v>269</v>
      </c>
      <c r="AT376" s="183" t="s">
        <v>138</v>
      </c>
      <c r="AU376" s="183" t="s">
        <v>85</v>
      </c>
      <c r="AY376" s="17" t="s">
        <v>135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7" t="s">
        <v>83</v>
      </c>
      <c r="BK376" s="184">
        <f>ROUND((ROUND(I376,2))*(ROUND(H376,2)),2)</f>
        <v>0</v>
      </c>
      <c r="BL376" s="17" t="s">
        <v>269</v>
      </c>
      <c r="BM376" s="183" t="s">
        <v>549</v>
      </c>
    </row>
    <row r="377" spans="1:65" s="2" customFormat="1">
      <c r="A377" s="34"/>
      <c r="B377" s="35"/>
      <c r="C377" s="36"/>
      <c r="D377" s="185" t="s">
        <v>145</v>
      </c>
      <c r="E377" s="36"/>
      <c r="F377" s="186" t="s">
        <v>550</v>
      </c>
      <c r="G377" s="36"/>
      <c r="H377" s="36"/>
      <c r="I377" s="187"/>
      <c r="J377" s="36"/>
      <c r="K377" s="36"/>
      <c r="L377" s="39"/>
      <c r="M377" s="188"/>
      <c r="N377" s="189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145</v>
      </c>
      <c r="AU377" s="17" t="s">
        <v>85</v>
      </c>
    </row>
    <row r="378" spans="1:65" s="2" customFormat="1" ht="49.15" customHeight="1">
      <c r="A378" s="34"/>
      <c r="B378" s="35"/>
      <c r="C378" s="173" t="s">
        <v>551</v>
      </c>
      <c r="D378" s="173" t="s">
        <v>138</v>
      </c>
      <c r="E378" s="174" t="s">
        <v>552</v>
      </c>
      <c r="F378" s="175" t="s">
        <v>553</v>
      </c>
      <c r="G378" s="176" t="s">
        <v>173</v>
      </c>
      <c r="H378" s="177">
        <v>90.14</v>
      </c>
      <c r="I378" s="178"/>
      <c r="J378" s="177">
        <f>ROUND((ROUND(I378,2))*(ROUND(H378,2)),2)</f>
        <v>0</v>
      </c>
      <c r="K378" s="175" t="s">
        <v>142</v>
      </c>
      <c r="L378" s="39"/>
      <c r="M378" s="179" t="s">
        <v>18</v>
      </c>
      <c r="N378" s="180" t="s">
        <v>46</v>
      </c>
      <c r="O378" s="64"/>
      <c r="P378" s="181">
        <f>O378*H378</f>
        <v>0</v>
      </c>
      <c r="Q378" s="181">
        <v>0</v>
      </c>
      <c r="R378" s="181">
        <f>Q378*H378</f>
        <v>0</v>
      </c>
      <c r="S378" s="181">
        <v>1.721E-2</v>
      </c>
      <c r="T378" s="182">
        <f>S378*H378</f>
        <v>1.5513094000000001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83" t="s">
        <v>269</v>
      </c>
      <c r="AT378" s="183" t="s">
        <v>138</v>
      </c>
      <c r="AU378" s="183" t="s">
        <v>85</v>
      </c>
      <c r="AY378" s="17" t="s">
        <v>135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7" t="s">
        <v>83</v>
      </c>
      <c r="BK378" s="184">
        <f>ROUND((ROUND(I378,2))*(ROUND(H378,2)),2)</f>
        <v>0</v>
      </c>
      <c r="BL378" s="17" t="s">
        <v>269</v>
      </c>
      <c r="BM378" s="183" t="s">
        <v>554</v>
      </c>
    </row>
    <row r="379" spans="1:65" s="2" customFormat="1">
      <c r="A379" s="34"/>
      <c r="B379" s="35"/>
      <c r="C379" s="36"/>
      <c r="D379" s="185" t="s">
        <v>145</v>
      </c>
      <c r="E379" s="36"/>
      <c r="F379" s="186" t="s">
        <v>555</v>
      </c>
      <c r="G379" s="36"/>
      <c r="H379" s="36"/>
      <c r="I379" s="187"/>
      <c r="J379" s="36"/>
      <c r="K379" s="36"/>
      <c r="L379" s="39"/>
      <c r="M379" s="188"/>
      <c r="N379" s="189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145</v>
      </c>
      <c r="AU379" s="17" t="s">
        <v>85</v>
      </c>
    </row>
    <row r="380" spans="1:65" s="13" customFormat="1">
      <c r="B380" s="199"/>
      <c r="C380" s="200"/>
      <c r="D380" s="201" t="s">
        <v>152</v>
      </c>
      <c r="E380" s="202" t="s">
        <v>18</v>
      </c>
      <c r="F380" s="203" t="s">
        <v>517</v>
      </c>
      <c r="G380" s="200"/>
      <c r="H380" s="204">
        <v>7.2</v>
      </c>
      <c r="I380" s="205"/>
      <c r="J380" s="200"/>
      <c r="K380" s="200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152</v>
      </c>
      <c r="AU380" s="210" t="s">
        <v>85</v>
      </c>
      <c r="AV380" s="13" t="s">
        <v>85</v>
      </c>
      <c r="AW380" s="13" t="s">
        <v>37</v>
      </c>
      <c r="AX380" s="13" t="s">
        <v>75</v>
      </c>
      <c r="AY380" s="210" t="s">
        <v>135</v>
      </c>
    </row>
    <row r="381" spans="1:65" s="13" customFormat="1">
      <c r="B381" s="199"/>
      <c r="C381" s="200"/>
      <c r="D381" s="201" t="s">
        <v>152</v>
      </c>
      <c r="E381" s="202" t="s">
        <v>18</v>
      </c>
      <c r="F381" s="203" t="s">
        <v>518</v>
      </c>
      <c r="G381" s="200"/>
      <c r="H381" s="204">
        <v>1.8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152</v>
      </c>
      <c r="AU381" s="210" t="s">
        <v>85</v>
      </c>
      <c r="AV381" s="13" t="s">
        <v>85</v>
      </c>
      <c r="AW381" s="13" t="s">
        <v>37</v>
      </c>
      <c r="AX381" s="13" t="s">
        <v>75</v>
      </c>
      <c r="AY381" s="210" t="s">
        <v>135</v>
      </c>
    </row>
    <row r="382" spans="1:65" s="13" customFormat="1">
      <c r="B382" s="199"/>
      <c r="C382" s="200"/>
      <c r="D382" s="201" t="s">
        <v>152</v>
      </c>
      <c r="E382" s="202" t="s">
        <v>18</v>
      </c>
      <c r="F382" s="203" t="s">
        <v>519</v>
      </c>
      <c r="G382" s="200"/>
      <c r="H382" s="204">
        <v>15</v>
      </c>
      <c r="I382" s="205"/>
      <c r="J382" s="200"/>
      <c r="K382" s="200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152</v>
      </c>
      <c r="AU382" s="210" t="s">
        <v>85</v>
      </c>
      <c r="AV382" s="13" t="s">
        <v>85</v>
      </c>
      <c r="AW382" s="13" t="s">
        <v>37</v>
      </c>
      <c r="AX382" s="13" t="s">
        <v>75</v>
      </c>
      <c r="AY382" s="210" t="s">
        <v>135</v>
      </c>
    </row>
    <row r="383" spans="1:65" s="13" customFormat="1">
      <c r="B383" s="199"/>
      <c r="C383" s="200"/>
      <c r="D383" s="201" t="s">
        <v>152</v>
      </c>
      <c r="E383" s="202" t="s">
        <v>18</v>
      </c>
      <c r="F383" s="203" t="s">
        <v>520</v>
      </c>
      <c r="G383" s="200"/>
      <c r="H383" s="204">
        <v>6.6</v>
      </c>
      <c r="I383" s="205"/>
      <c r="J383" s="200"/>
      <c r="K383" s="200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152</v>
      </c>
      <c r="AU383" s="210" t="s">
        <v>85</v>
      </c>
      <c r="AV383" s="13" t="s">
        <v>85</v>
      </c>
      <c r="AW383" s="13" t="s">
        <v>37</v>
      </c>
      <c r="AX383" s="13" t="s">
        <v>75</v>
      </c>
      <c r="AY383" s="210" t="s">
        <v>135</v>
      </c>
    </row>
    <row r="384" spans="1:65" s="13" customFormat="1">
      <c r="B384" s="199"/>
      <c r="C384" s="200"/>
      <c r="D384" s="201" t="s">
        <v>152</v>
      </c>
      <c r="E384" s="202" t="s">
        <v>18</v>
      </c>
      <c r="F384" s="203" t="s">
        <v>521</v>
      </c>
      <c r="G384" s="200"/>
      <c r="H384" s="204">
        <v>10.45</v>
      </c>
      <c r="I384" s="205"/>
      <c r="J384" s="200"/>
      <c r="K384" s="200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152</v>
      </c>
      <c r="AU384" s="210" t="s">
        <v>85</v>
      </c>
      <c r="AV384" s="13" t="s">
        <v>85</v>
      </c>
      <c r="AW384" s="13" t="s">
        <v>37</v>
      </c>
      <c r="AX384" s="13" t="s">
        <v>75</v>
      </c>
      <c r="AY384" s="210" t="s">
        <v>135</v>
      </c>
    </row>
    <row r="385" spans="1:65" s="13" customFormat="1">
      <c r="B385" s="199"/>
      <c r="C385" s="200"/>
      <c r="D385" s="201" t="s">
        <v>152</v>
      </c>
      <c r="E385" s="202" t="s">
        <v>18</v>
      </c>
      <c r="F385" s="203" t="s">
        <v>522</v>
      </c>
      <c r="G385" s="200"/>
      <c r="H385" s="204">
        <v>10</v>
      </c>
      <c r="I385" s="205"/>
      <c r="J385" s="200"/>
      <c r="K385" s="200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152</v>
      </c>
      <c r="AU385" s="210" t="s">
        <v>85</v>
      </c>
      <c r="AV385" s="13" t="s">
        <v>85</v>
      </c>
      <c r="AW385" s="13" t="s">
        <v>37</v>
      </c>
      <c r="AX385" s="13" t="s">
        <v>75</v>
      </c>
      <c r="AY385" s="210" t="s">
        <v>135</v>
      </c>
    </row>
    <row r="386" spans="1:65" s="13" customFormat="1">
      <c r="B386" s="199"/>
      <c r="C386" s="200"/>
      <c r="D386" s="201" t="s">
        <v>152</v>
      </c>
      <c r="E386" s="202" t="s">
        <v>18</v>
      </c>
      <c r="F386" s="203" t="s">
        <v>523</v>
      </c>
      <c r="G386" s="200"/>
      <c r="H386" s="204">
        <v>18.04</v>
      </c>
      <c r="I386" s="205"/>
      <c r="J386" s="200"/>
      <c r="K386" s="200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152</v>
      </c>
      <c r="AU386" s="210" t="s">
        <v>85</v>
      </c>
      <c r="AV386" s="13" t="s">
        <v>85</v>
      </c>
      <c r="AW386" s="13" t="s">
        <v>37</v>
      </c>
      <c r="AX386" s="13" t="s">
        <v>75</v>
      </c>
      <c r="AY386" s="210" t="s">
        <v>135</v>
      </c>
    </row>
    <row r="387" spans="1:65" s="13" customFormat="1">
      <c r="B387" s="199"/>
      <c r="C387" s="200"/>
      <c r="D387" s="201" t="s">
        <v>152</v>
      </c>
      <c r="E387" s="202" t="s">
        <v>18</v>
      </c>
      <c r="F387" s="203" t="s">
        <v>524</v>
      </c>
      <c r="G387" s="200"/>
      <c r="H387" s="204">
        <v>11.2</v>
      </c>
      <c r="I387" s="205"/>
      <c r="J387" s="200"/>
      <c r="K387" s="200"/>
      <c r="L387" s="206"/>
      <c r="M387" s="207"/>
      <c r="N387" s="208"/>
      <c r="O387" s="208"/>
      <c r="P387" s="208"/>
      <c r="Q387" s="208"/>
      <c r="R387" s="208"/>
      <c r="S387" s="208"/>
      <c r="T387" s="209"/>
      <c r="AT387" s="210" t="s">
        <v>152</v>
      </c>
      <c r="AU387" s="210" t="s">
        <v>85</v>
      </c>
      <c r="AV387" s="13" t="s">
        <v>85</v>
      </c>
      <c r="AW387" s="13" t="s">
        <v>37</v>
      </c>
      <c r="AX387" s="13" t="s">
        <v>75</v>
      </c>
      <c r="AY387" s="210" t="s">
        <v>135</v>
      </c>
    </row>
    <row r="388" spans="1:65" s="13" customFormat="1">
      <c r="B388" s="199"/>
      <c r="C388" s="200"/>
      <c r="D388" s="201" t="s">
        <v>152</v>
      </c>
      <c r="E388" s="202" t="s">
        <v>18</v>
      </c>
      <c r="F388" s="203" t="s">
        <v>525</v>
      </c>
      <c r="G388" s="200"/>
      <c r="H388" s="204">
        <v>9.85</v>
      </c>
      <c r="I388" s="205"/>
      <c r="J388" s="200"/>
      <c r="K388" s="200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152</v>
      </c>
      <c r="AU388" s="210" t="s">
        <v>85</v>
      </c>
      <c r="AV388" s="13" t="s">
        <v>85</v>
      </c>
      <c r="AW388" s="13" t="s">
        <v>37</v>
      </c>
      <c r="AX388" s="13" t="s">
        <v>75</v>
      </c>
      <c r="AY388" s="210" t="s">
        <v>135</v>
      </c>
    </row>
    <row r="389" spans="1:65" s="14" customFormat="1">
      <c r="B389" s="211"/>
      <c r="C389" s="212"/>
      <c r="D389" s="201" t="s">
        <v>152</v>
      </c>
      <c r="E389" s="213" t="s">
        <v>18</v>
      </c>
      <c r="F389" s="214" t="s">
        <v>169</v>
      </c>
      <c r="G389" s="212"/>
      <c r="H389" s="215">
        <v>90.14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152</v>
      </c>
      <c r="AU389" s="221" t="s">
        <v>85</v>
      </c>
      <c r="AV389" s="14" t="s">
        <v>143</v>
      </c>
      <c r="AW389" s="14" t="s">
        <v>37</v>
      </c>
      <c r="AX389" s="14" t="s">
        <v>83</v>
      </c>
      <c r="AY389" s="221" t="s">
        <v>135</v>
      </c>
    </row>
    <row r="390" spans="1:65" s="2" customFormat="1" ht="37.9" customHeight="1">
      <c r="A390" s="34"/>
      <c r="B390" s="35"/>
      <c r="C390" s="173" t="s">
        <v>556</v>
      </c>
      <c r="D390" s="173" t="s">
        <v>138</v>
      </c>
      <c r="E390" s="174" t="s">
        <v>557</v>
      </c>
      <c r="F390" s="175" t="s">
        <v>558</v>
      </c>
      <c r="G390" s="176" t="s">
        <v>173</v>
      </c>
      <c r="H390" s="177">
        <v>42</v>
      </c>
      <c r="I390" s="178"/>
      <c r="J390" s="177">
        <f>ROUND((ROUND(I390,2))*(ROUND(H390,2)),2)</f>
        <v>0</v>
      </c>
      <c r="K390" s="175" t="s">
        <v>142</v>
      </c>
      <c r="L390" s="39"/>
      <c r="M390" s="179" t="s">
        <v>18</v>
      </c>
      <c r="N390" s="180" t="s">
        <v>46</v>
      </c>
      <c r="O390" s="64"/>
      <c r="P390" s="181">
        <f>O390*H390</f>
        <v>0</v>
      </c>
      <c r="Q390" s="181">
        <v>1.25E-3</v>
      </c>
      <c r="R390" s="181">
        <f>Q390*H390</f>
        <v>5.2499999999999998E-2</v>
      </c>
      <c r="S390" s="181">
        <v>0</v>
      </c>
      <c r="T390" s="182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3" t="s">
        <v>269</v>
      </c>
      <c r="AT390" s="183" t="s">
        <v>138</v>
      </c>
      <c r="AU390" s="183" t="s">
        <v>85</v>
      </c>
      <c r="AY390" s="17" t="s">
        <v>135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7" t="s">
        <v>83</v>
      </c>
      <c r="BK390" s="184">
        <f>ROUND((ROUND(I390,2))*(ROUND(H390,2)),2)</f>
        <v>0</v>
      </c>
      <c r="BL390" s="17" t="s">
        <v>269</v>
      </c>
      <c r="BM390" s="183" t="s">
        <v>559</v>
      </c>
    </row>
    <row r="391" spans="1:65" s="2" customFormat="1">
      <c r="A391" s="34"/>
      <c r="B391" s="35"/>
      <c r="C391" s="36"/>
      <c r="D391" s="185" t="s">
        <v>145</v>
      </c>
      <c r="E391" s="36"/>
      <c r="F391" s="186" t="s">
        <v>560</v>
      </c>
      <c r="G391" s="36"/>
      <c r="H391" s="36"/>
      <c r="I391" s="187"/>
      <c r="J391" s="36"/>
      <c r="K391" s="36"/>
      <c r="L391" s="39"/>
      <c r="M391" s="188"/>
      <c r="N391" s="189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7" t="s">
        <v>145</v>
      </c>
      <c r="AU391" s="17" t="s">
        <v>85</v>
      </c>
    </row>
    <row r="392" spans="1:65" s="13" customFormat="1">
      <c r="B392" s="199"/>
      <c r="C392" s="200"/>
      <c r="D392" s="201" t="s">
        <v>152</v>
      </c>
      <c r="E392" s="202" t="s">
        <v>18</v>
      </c>
      <c r="F392" s="203" t="s">
        <v>561</v>
      </c>
      <c r="G392" s="200"/>
      <c r="H392" s="204">
        <v>11.5</v>
      </c>
      <c r="I392" s="205"/>
      <c r="J392" s="200"/>
      <c r="K392" s="200"/>
      <c r="L392" s="206"/>
      <c r="M392" s="207"/>
      <c r="N392" s="208"/>
      <c r="O392" s="208"/>
      <c r="P392" s="208"/>
      <c r="Q392" s="208"/>
      <c r="R392" s="208"/>
      <c r="S392" s="208"/>
      <c r="T392" s="209"/>
      <c r="AT392" s="210" t="s">
        <v>152</v>
      </c>
      <c r="AU392" s="210" t="s">
        <v>85</v>
      </c>
      <c r="AV392" s="13" t="s">
        <v>85</v>
      </c>
      <c r="AW392" s="13" t="s">
        <v>37</v>
      </c>
      <c r="AX392" s="13" t="s">
        <v>75</v>
      </c>
      <c r="AY392" s="210" t="s">
        <v>135</v>
      </c>
    </row>
    <row r="393" spans="1:65" s="13" customFormat="1">
      <c r="B393" s="199"/>
      <c r="C393" s="200"/>
      <c r="D393" s="201" t="s">
        <v>152</v>
      </c>
      <c r="E393" s="202" t="s">
        <v>18</v>
      </c>
      <c r="F393" s="203" t="s">
        <v>562</v>
      </c>
      <c r="G393" s="200"/>
      <c r="H393" s="204">
        <v>2.5</v>
      </c>
      <c r="I393" s="205"/>
      <c r="J393" s="200"/>
      <c r="K393" s="200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152</v>
      </c>
      <c r="AU393" s="210" t="s">
        <v>85</v>
      </c>
      <c r="AV393" s="13" t="s">
        <v>85</v>
      </c>
      <c r="AW393" s="13" t="s">
        <v>37</v>
      </c>
      <c r="AX393" s="13" t="s">
        <v>75</v>
      </c>
      <c r="AY393" s="210" t="s">
        <v>135</v>
      </c>
    </row>
    <row r="394" spans="1:65" s="13" customFormat="1">
      <c r="B394" s="199"/>
      <c r="C394" s="200"/>
      <c r="D394" s="201" t="s">
        <v>152</v>
      </c>
      <c r="E394" s="202" t="s">
        <v>18</v>
      </c>
      <c r="F394" s="203" t="s">
        <v>563</v>
      </c>
      <c r="G394" s="200"/>
      <c r="H394" s="204">
        <v>2.5</v>
      </c>
      <c r="I394" s="205"/>
      <c r="J394" s="200"/>
      <c r="K394" s="200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152</v>
      </c>
      <c r="AU394" s="210" t="s">
        <v>85</v>
      </c>
      <c r="AV394" s="13" t="s">
        <v>85</v>
      </c>
      <c r="AW394" s="13" t="s">
        <v>37</v>
      </c>
      <c r="AX394" s="13" t="s">
        <v>75</v>
      </c>
      <c r="AY394" s="210" t="s">
        <v>135</v>
      </c>
    </row>
    <row r="395" spans="1:65" s="13" customFormat="1">
      <c r="B395" s="199"/>
      <c r="C395" s="200"/>
      <c r="D395" s="201" t="s">
        <v>152</v>
      </c>
      <c r="E395" s="202" t="s">
        <v>18</v>
      </c>
      <c r="F395" s="203" t="s">
        <v>564</v>
      </c>
      <c r="G395" s="200"/>
      <c r="H395" s="204">
        <v>15.5</v>
      </c>
      <c r="I395" s="205"/>
      <c r="J395" s="200"/>
      <c r="K395" s="200"/>
      <c r="L395" s="206"/>
      <c r="M395" s="207"/>
      <c r="N395" s="208"/>
      <c r="O395" s="208"/>
      <c r="P395" s="208"/>
      <c r="Q395" s="208"/>
      <c r="R395" s="208"/>
      <c r="S395" s="208"/>
      <c r="T395" s="209"/>
      <c r="AT395" s="210" t="s">
        <v>152</v>
      </c>
      <c r="AU395" s="210" t="s">
        <v>85</v>
      </c>
      <c r="AV395" s="13" t="s">
        <v>85</v>
      </c>
      <c r="AW395" s="13" t="s">
        <v>37</v>
      </c>
      <c r="AX395" s="13" t="s">
        <v>75</v>
      </c>
      <c r="AY395" s="210" t="s">
        <v>135</v>
      </c>
    </row>
    <row r="396" spans="1:65" s="13" customFormat="1">
      <c r="B396" s="199"/>
      <c r="C396" s="200"/>
      <c r="D396" s="201" t="s">
        <v>152</v>
      </c>
      <c r="E396" s="202" t="s">
        <v>18</v>
      </c>
      <c r="F396" s="203" t="s">
        <v>565</v>
      </c>
      <c r="G396" s="200"/>
      <c r="H396" s="204">
        <v>10</v>
      </c>
      <c r="I396" s="205"/>
      <c r="J396" s="200"/>
      <c r="K396" s="200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152</v>
      </c>
      <c r="AU396" s="210" t="s">
        <v>85</v>
      </c>
      <c r="AV396" s="13" t="s">
        <v>85</v>
      </c>
      <c r="AW396" s="13" t="s">
        <v>37</v>
      </c>
      <c r="AX396" s="13" t="s">
        <v>75</v>
      </c>
      <c r="AY396" s="210" t="s">
        <v>135</v>
      </c>
    </row>
    <row r="397" spans="1:65" s="14" customFormat="1">
      <c r="B397" s="211"/>
      <c r="C397" s="212"/>
      <c r="D397" s="201" t="s">
        <v>152</v>
      </c>
      <c r="E397" s="213" t="s">
        <v>18</v>
      </c>
      <c r="F397" s="214" t="s">
        <v>169</v>
      </c>
      <c r="G397" s="212"/>
      <c r="H397" s="215">
        <v>42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152</v>
      </c>
      <c r="AU397" s="221" t="s">
        <v>85</v>
      </c>
      <c r="AV397" s="14" t="s">
        <v>143</v>
      </c>
      <c r="AW397" s="14" t="s">
        <v>37</v>
      </c>
      <c r="AX397" s="14" t="s">
        <v>83</v>
      </c>
      <c r="AY397" s="221" t="s">
        <v>135</v>
      </c>
    </row>
    <row r="398" spans="1:65" s="2" customFormat="1" ht="24.2" customHeight="1">
      <c r="A398" s="34"/>
      <c r="B398" s="35"/>
      <c r="C398" s="190" t="s">
        <v>566</v>
      </c>
      <c r="D398" s="190" t="s">
        <v>147</v>
      </c>
      <c r="E398" s="191" t="s">
        <v>567</v>
      </c>
      <c r="F398" s="192" t="s">
        <v>568</v>
      </c>
      <c r="G398" s="193" t="s">
        <v>173</v>
      </c>
      <c r="H398" s="194">
        <v>44.1</v>
      </c>
      <c r="I398" s="195"/>
      <c r="J398" s="194">
        <f>ROUND((ROUND(I398,2))*(ROUND(H398,2)),2)</f>
        <v>0</v>
      </c>
      <c r="K398" s="192" t="s">
        <v>142</v>
      </c>
      <c r="L398" s="196"/>
      <c r="M398" s="197" t="s">
        <v>18</v>
      </c>
      <c r="N398" s="198" t="s">
        <v>46</v>
      </c>
      <c r="O398" s="64"/>
      <c r="P398" s="181">
        <f>O398*H398</f>
        <v>0</v>
      </c>
      <c r="Q398" s="181">
        <v>8.0000000000000002E-3</v>
      </c>
      <c r="R398" s="181">
        <f>Q398*H398</f>
        <v>0.3528</v>
      </c>
      <c r="S398" s="181">
        <v>0</v>
      </c>
      <c r="T398" s="182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3" t="s">
        <v>385</v>
      </c>
      <c r="AT398" s="183" t="s">
        <v>147</v>
      </c>
      <c r="AU398" s="183" t="s">
        <v>85</v>
      </c>
      <c r="AY398" s="17" t="s">
        <v>135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7" t="s">
        <v>83</v>
      </c>
      <c r="BK398" s="184">
        <f>ROUND((ROUND(I398,2))*(ROUND(H398,2)),2)</f>
        <v>0</v>
      </c>
      <c r="BL398" s="17" t="s">
        <v>269</v>
      </c>
      <c r="BM398" s="183" t="s">
        <v>569</v>
      </c>
    </row>
    <row r="399" spans="1:65" s="13" customFormat="1">
      <c r="B399" s="199"/>
      <c r="C399" s="200"/>
      <c r="D399" s="201" t="s">
        <v>152</v>
      </c>
      <c r="E399" s="200"/>
      <c r="F399" s="203" t="s">
        <v>570</v>
      </c>
      <c r="G399" s="200"/>
      <c r="H399" s="204">
        <v>44.1</v>
      </c>
      <c r="I399" s="205"/>
      <c r="J399" s="200"/>
      <c r="K399" s="200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152</v>
      </c>
      <c r="AU399" s="210" t="s">
        <v>85</v>
      </c>
      <c r="AV399" s="13" t="s">
        <v>85</v>
      </c>
      <c r="AW399" s="13" t="s">
        <v>4</v>
      </c>
      <c r="AX399" s="13" t="s">
        <v>83</v>
      </c>
      <c r="AY399" s="210" t="s">
        <v>135</v>
      </c>
    </row>
    <row r="400" spans="1:65" s="2" customFormat="1" ht="24.2" customHeight="1">
      <c r="A400" s="34"/>
      <c r="B400" s="35"/>
      <c r="C400" s="173" t="s">
        <v>571</v>
      </c>
      <c r="D400" s="173" t="s">
        <v>138</v>
      </c>
      <c r="E400" s="174" t="s">
        <v>572</v>
      </c>
      <c r="F400" s="175" t="s">
        <v>573</v>
      </c>
      <c r="G400" s="176" t="s">
        <v>173</v>
      </c>
      <c r="H400" s="177">
        <v>42</v>
      </c>
      <c r="I400" s="178"/>
      <c r="J400" s="177">
        <f>ROUND((ROUND(I400,2))*(ROUND(H400,2)),2)</f>
        <v>0</v>
      </c>
      <c r="K400" s="175" t="s">
        <v>142</v>
      </c>
      <c r="L400" s="39"/>
      <c r="M400" s="179" t="s">
        <v>18</v>
      </c>
      <c r="N400" s="180" t="s">
        <v>46</v>
      </c>
      <c r="O400" s="64"/>
      <c r="P400" s="181">
        <f>O400*H400</f>
        <v>0</v>
      </c>
      <c r="Q400" s="181">
        <v>0</v>
      </c>
      <c r="R400" s="181">
        <f>Q400*H400</f>
        <v>0</v>
      </c>
      <c r="S400" s="181">
        <v>1.0489999999999999E-2</v>
      </c>
      <c r="T400" s="182">
        <f>S400*H400</f>
        <v>0.44057999999999997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3" t="s">
        <v>269</v>
      </c>
      <c r="AT400" s="183" t="s">
        <v>138</v>
      </c>
      <c r="AU400" s="183" t="s">
        <v>85</v>
      </c>
      <c r="AY400" s="17" t="s">
        <v>135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7" t="s">
        <v>83</v>
      </c>
      <c r="BK400" s="184">
        <f>ROUND((ROUND(I400,2))*(ROUND(H400,2)),2)</f>
        <v>0</v>
      </c>
      <c r="BL400" s="17" t="s">
        <v>269</v>
      </c>
      <c r="BM400" s="183" t="s">
        <v>574</v>
      </c>
    </row>
    <row r="401" spans="1:65" s="2" customFormat="1">
      <c r="A401" s="34"/>
      <c r="B401" s="35"/>
      <c r="C401" s="36"/>
      <c r="D401" s="185" t="s">
        <v>145</v>
      </c>
      <c r="E401" s="36"/>
      <c r="F401" s="186" t="s">
        <v>575</v>
      </c>
      <c r="G401" s="36"/>
      <c r="H401" s="36"/>
      <c r="I401" s="187"/>
      <c r="J401" s="36"/>
      <c r="K401" s="36"/>
      <c r="L401" s="39"/>
      <c r="M401" s="188"/>
      <c r="N401" s="189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145</v>
      </c>
      <c r="AU401" s="17" t="s">
        <v>85</v>
      </c>
    </row>
    <row r="402" spans="1:65" s="13" customFormat="1">
      <c r="B402" s="199"/>
      <c r="C402" s="200"/>
      <c r="D402" s="201" t="s">
        <v>152</v>
      </c>
      <c r="E402" s="202" t="s">
        <v>18</v>
      </c>
      <c r="F402" s="203" t="s">
        <v>561</v>
      </c>
      <c r="G402" s="200"/>
      <c r="H402" s="204">
        <v>11.5</v>
      </c>
      <c r="I402" s="205"/>
      <c r="J402" s="200"/>
      <c r="K402" s="200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152</v>
      </c>
      <c r="AU402" s="210" t="s">
        <v>85</v>
      </c>
      <c r="AV402" s="13" t="s">
        <v>85</v>
      </c>
      <c r="AW402" s="13" t="s">
        <v>37</v>
      </c>
      <c r="AX402" s="13" t="s">
        <v>75</v>
      </c>
      <c r="AY402" s="210" t="s">
        <v>135</v>
      </c>
    </row>
    <row r="403" spans="1:65" s="13" customFormat="1">
      <c r="B403" s="199"/>
      <c r="C403" s="200"/>
      <c r="D403" s="201" t="s">
        <v>152</v>
      </c>
      <c r="E403" s="202" t="s">
        <v>18</v>
      </c>
      <c r="F403" s="203" t="s">
        <v>562</v>
      </c>
      <c r="G403" s="200"/>
      <c r="H403" s="204">
        <v>2.5</v>
      </c>
      <c r="I403" s="205"/>
      <c r="J403" s="200"/>
      <c r="K403" s="200"/>
      <c r="L403" s="206"/>
      <c r="M403" s="207"/>
      <c r="N403" s="208"/>
      <c r="O403" s="208"/>
      <c r="P403" s="208"/>
      <c r="Q403" s="208"/>
      <c r="R403" s="208"/>
      <c r="S403" s="208"/>
      <c r="T403" s="209"/>
      <c r="AT403" s="210" t="s">
        <v>152</v>
      </c>
      <c r="AU403" s="210" t="s">
        <v>85</v>
      </c>
      <c r="AV403" s="13" t="s">
        <v>85</v>
      </c>
      <c r="AW403" s="13" t="s">
        <v>37</v>
      </c>
      <c r="AX403" s="13" t="s">
        <v>75</v>
      </c>
      <c r="AY403" s="210" t="s">
        <v>135</v>
      </c>
    </row>
    <row r="404" spans="1:65" s="13" customFormat="1">
      <c r="B404" s="199"/>
      <c r="C404" s="200"/>
      <c r="D404" s="201" t="s">
        <v>152</v>
      </c>
      <c r="E404" s="202" t="s">
        <v>18</v>
      </c>
      <c r="F404" s="203" t="s">
        <v>563</v>
      </c>
      <c r="G404" s="200"/>
      <c r="H404" s="204">
        <v>2.5</v>
      </c>
      <c r="I404" s="205"/>
      <c r="J404" s="200"/>
      <c r="K404" s="200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152</v>
      </c>
      <c r="AU404" s="210" t="s">
        <v>85</v>
      </c>
      <c r="AV404" s="13" t="s">
        <v>85</v>
      </c>
      <c r="AW404" s="13" t="s">
        <v>37</v>
      </c>
      <c r="AX404" s="13" t="s">
        <v>75</v>
      </c>
      <c r="AY404" s="210" t="s">
        <v>135</v>
      </c>
    </row>
    <row r="405" spans="1:65" s="13" customFormat="1">
      <c r="B405" s="199"/>
      <c r="C405" s="200"/>
      <c r="D405" s="201" t="s">
        <v>152</v>
      </c>
      <c r="E405" s="202" t="s">
        <v>18</v>
      </c>
      <c r="F405" s="203" t="s">
        <v>564</v>
      </c>
      <c r="G405" s="200"/>
      <c r="H405" s="204">
        <v>15.5</v>
      </c>
      <c r="I405" s="205"/>
      <c r="J405" s="200"/>
      <c r="K405" s="200"/>
      <c r="L405" s="206"/>
      <c r="M405" s="207"/>
      <c r="N405" s="208"/>
      <c r="O405" s="208"/>
      <c r="P405" s="208"/>
      <c r="Q405" s="208"/>
      <c r="R405" s="208"/>
      <c r="S405" s="208"/>
      <c r="T405" s="209"/>
      <c r="AT405" s="210" t="s">
        <v>152</v>
      </c>
      <c r="AU405" s="210" t="s">
        <v>85</v>
      </c>
      <c r="AV405" s="13" t="s">
        <v>85</v>
      </c>
      <c r="AW405" s="13" t="s">
        <v>37</v>
      </c>
      <c r="AX405" s="13" t="s">
        <v>75</v>
      </c>
      <c r="AY405" s="210" t="s">
        <v>135</v>
      </c>
    </row>
    <row r="406" spans="1:65" s="13" customFormat="1">
      <c r="B406" s="199"/>
      <c r="C406" s="200"/>
      <c r="D406" s="201" t="s">
        <v>152</v>
      </c>
      <c r="E406" s="202" t="s">
        <v>18</v>
      </c>
      <c r="F406" s="203" t="s">
        <v>565</v>
      </c>
      <c r="G406" s="200"/>
      <c r="H406" s="204">
        <v>10</v>
      </c>
      <c r="I406" s="205"/>
      <c r="J406" s="200"/>
      <c r="K406" s="200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152</v>
      </c>
      <c r="AU406" s="210" t="s">
        <v>85</v>
      </c>
      <c r="AV406" s="13" t="s">
        <v>85</v>
      </c>
      <c r="AW406" s="13" t="s">
        <v>37</v>
      </c>
      <c r="AX406" s="13" t="s">
        <v>75</v>
      </c>
      <c r="AY406" s="210" t="s">
        <v>135</v>
      </c>
    </row>
    <row r="407" spans="1:65" s="14" customFormat="1">
      <c r="B407" s="211"/>
      <c r="C407" s="212"/>
      <c r="D407" s="201" t="s">
        <v>152</v>
      </c>
      <c r="E407" s="213" t="s">
        <v>18</v>
      </c>
      <c r="F407" s="214" t="s">
        <v>169</v>
      </c>
      <c r="G407" s="212"/>
      <c r="H407" s="215">
        <v>42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152</v>
      </c>
      <c r="AU407" s="221" t="s">
        <v>85</v>
      </c>
      <c r="AV407" s="14" t="s">
        <v>143</v>
      </c>
      <c r="AW407" s="14" t="s">
        <v>37</v>
      </c>
      <c r="AX407" s="14" t="s">
        <v>83</v>
      </c>
      <c r="AY407" s="221" t="s">
        <v>135</v>
      </c>
    </row>
    <row r="408" spans="1:65" s="2" customFormat="1" ht="66.75" customHeight="1">
      <c r="A408" s="34"/>
      <c r="B408" s="35"/>
      <c r="C408" s="173" t="s">
        <v>576</v>
      </c>
      <c r="D408" s="173" t="s">
        <v>138</v>
      </c>
      <c r="E408" s="174" t="s">
        <v>577</v>
      </c>
      <c r="F408" s="175" t="s">
        <v>578</v>
      </c>
      <c r="G408" s="176" t="s">
        <v>141</v>
      </c>
      <c r="H408" s="177">
        <v>3.75</v>
      </c>
      <c r="I408" s="178"/>
      <c r="J408" s="177">
        <f>ROUND((ROUND(I408,2))*(ROUND(H408,2)),2)</f>
        <v>0</v>
      </c>
      <c r="K408" s="175" t="s">
        <v>142</v>
      </c>
      <c r="L408" s="39"/>
      <c r="M408" s="179" t="s">
        <v>18</v>
      </c>
      <c r="N408" s="180" t="s">
        <v>46</v>
      </c>
      <c r="O408" s="64"/>
      <c r="P408" s="181">
        <f>O408*H408</f>
        <v>0</v>
      </c>
      <c r="Q408" s="181">
        <v>0</v>
      </c>
      <c r="R408" s="181">
        <f>Q408*H408</f>
        <v>0</v>
      </c>
      <c r="S408" s="181">
        <v>0</v>
      </c>
      <c r="T408" s="182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3" t="s">
        <v>269</v>
      </c>
      <c r="AT408" s="183" t="s">
        <v>138</v>
      </c>
      <c r="AU408" s="183" t="s">
        <v>85</v>
      </c>
      <c r="AY408" s="17" t="s">
        <v>135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7" t="s">
        <v>83</v>
      </c>
      <c r="BK408" s="184">
        <f>ROUND((ROUND(I408,2))*(ROUND(H408,2)),2)</f>
        <v>0</v>
      </c>
      <c r="BL408" s="17" t="s">
        <v>269</v>
      </c>
      <c r="BM408" s="183" t="s">
        <v>579</v>
      </c>
    </row>
    <row r="409" spans="1:65" s="2" customFormat="1">
      <c r="A409" s="34"/>
      <c r="B409" s="35"/>
      <c r="C409" s="36"/>
      <c r="D409" s="185" t="s">
        <v>145</v>
      </c>
      <c r="E409" s="36"/>
      <c r="F409" s="186" t="s">
        <v>580</v>
      </c>
      <c r="G409" s="36"/>
      <c r="H409" s="36"/>
      <c r="I409" s="187"/>
      <c r="J409" s="36"/>
      <c r="K409" s="36"/>
      <c r="L409" s="39"/>
      <c r="M409" s="188"/>
      <c r="N409" s="189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145</v>
      </c>
      <c r="AU409" s="17" t="s">
        <v>85</v>
      </c>
    </row>
    <row r="410" spans="1:65" s="2" customFormat="1" ht="62.65" customHeight="1">
      <c r="A410" s="34"/>
      <c r="B410" s="35"/>
      <c r="C410" s="173" t="s">
        <v>581</v>
      </c>
      <c r="D410" s="173" t="s">
        <v>138</v>
      </c>
      <c r="E410" s="174" t="s">
        <v>582</v>
      </c>
      <c r="F410" s="175" t="s">
        <v>583</v>
      </c>
      <c r="G410" s="176" t="s">
        <v>141</v>
      </c>
      <c r="H410" s="177">
        <v>3.75</v>
      </c>
      <c r="I410" s="178"/>
      <c r="J410" s="177">
        <f>ROUND((ROUND(I410,2))*(ROUND(H410,2)),2)</f>
        <v>0</v>
      </c>
      <c r="K410" s="175" t="s">
        <v>142</v>
      </c>
      <c r="L410" s="39"/>
      <c r="M410" s="179" t="s">
        <v>18</v>
      </c>
      <c r="N410" s="180" t="s">
        <v>46</v>
      </c>
      <c r="O410" s="64"/>
      <c r="P410" s="181">
        <f>O410*H410</f>
        <v>0</v>
      </c>
      <c r="Q410" s="181">
        <v>0</v>
      </c>
      <c r="R410" s="181">
        <f>Q410*H410</f>
        <v>0</v>
      </c>
      <c r="S410" s="181">
        <v>0</v>
      </c>
      <c r="T410" s="182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83" t="s">
        <v>269</v>
      </c>
      <c r="AT410" s="183" t="s">
        <v>138</v>
      </c>
      <c r="AU410" s="183" t="s">
        <v>85</v>
      </c>
      <c r="AY410" s="17" t="s">
        <v>135</v>
      </c>
      <c r="BE410" s="184">
        <f>IF(N410="základní",J410,0)</f>
        <v>0</v>
      </c>
      <c r="BF410" s="184">
        <f>IF(N410="snížená",J410,0)</f>
        <v>0</v>
      </c>
      <c r="BG410" s="184">
        <f>IF(N410="zákl. přenesená",J410,0)</f>
        <v>0</v>
      </c>
      <c r="BH410" s="184">
        <f>IF(N410="sníž. přenesená",J410,0)</f>
        <v>0</v>
      </c>
      <c r="BI410" s="184">
        <f>IF(N410="nulová",J410,0)</f>
        <v>0</v>
      </c>
      <c r="BJ410" s="17" t="s">
        <v>83</v>
      </c>
      <c r="BK410" s="184">
        <f>ROUND((ROUND(I410,2))*(ROUND(H410,2)),2)</f>
        <v>0</v>
      </c>
      <c r="BL410" s="17" t="s">
        <v>269</v>
      </c>
      <c r="BM410" s="183" t="s">
        <v>584</v>
      </c>
    </row>
    <row r="411" spans="1:65" s="2" customFormat="1">
      <c r="A411" s="34"/>
      <c r="B411" s="35"/>
      <c r="C411" s="36"/>
      <c r="D411" s="185" t="s">
        <v>145</v>
      </c>
      <c r="E411" s="36"/>
      <c r="F411" s="186" t="s">
        <v>585</v>
      </c>
      <c r="G411" s="36"/>
      <c r="H411" s="36"/>
      <c r="I411" s="187"/>
      <c r="J411" s="36"/>
      <c r="K411" s="36"/>
      <c r="L411" s="39"/>
      <c r="M411" s="188"/>
      <c r="N411" s="189"/>
      <c r="O411" s="64"/>
      <c r="P411" s="64"/>
      <c r="Q411" s="64"/>
      <c r="R411" s="64"/>
      <c r="S411" s="64"/>
      <c r="T411" s="65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7" t="s">
        <v>145</v>
      </c>
      <c r="AU411" s="17" t="s">
        <v>85</v>
      </c>
    </row>
    <row r="412" spans="1:65" s="12" customFormat="1" ht="22.9" customHeight="1">
      <c r="B412" s="157"/>
      <c r="C412" s="158"/>
      <c r="D412" s="159" t="s">
        <v>74</v>
      </c>
      <c r="E412" s="171" t="s">
        <v>586</v>
      </c>
      <c r="F412" s="171" t="s">
        <v>587</v>
      </c>
      <c r="G412" s="158"/>
      <c r="H412" s="158"/>
      <c r="I412" s="161"/>
      <c r="J412" s="172">
        <f>BK412</f>
        <v>0</v>
      </c>
      <c r="K412" s="158"/>
      <c r="L412" s="163"/>
      <c r="M412" s="164"/>
      <c r="N412" s="165"/>
      <c r="O412" s="165"/>
      <c r="P412" s="166">
        <f>SUM(P413:P441)</f>
        <v>0</v>
      </c>
      <c r="Q412" s="165"/>
      <c r="R412" s="166">
        <f>SUM(R413:R441)</f>
        <v>1.035E-2</v>
      </c>
      <c r="S412" s="165"/>
      <c r="T412" s="167">
        <f>SUM(T413:T441)</f>
        <v>6.9000000000000008E-3</v>
      </c>
      <c r="AR412" s="168" t="s">
        <v>85</v>
      </c>
      <c r="AT412" s="169" t="s">
        <v>74</v>
      </c>
      <c r="AU412" s="169" t="s">
        <v>83</v>
      </c>
      <c r="AY412" s="168" t="s">
        <v>135</v>
      </c>
      <c r="BK412" s="170">
        <f>SUM(BK413:BK441)</f>
        <v>0</v>
      </c>
    </row>
    <row r="413" spans="1:65" s="2" customFormat="1" ht="21.75" customHeight="1">
      <c r="A413" s="34"/>
      <c r="B413" s="35"/>
      <c r="C413" s="173" t="s">
        <v>588</v>
      </c>
      <c r="D413" s="173" t="s">
        <v>138</v>
      </c>
      <c r="E413" s="174" t="s">
        <v>589</v>
      </c>
      <c r="F413" s="175" t="s">
        <v>590</v>
      </c>
      <c r="G413" s="176" t="s">
        <v>156</v>
      </c>
      <c r="H413" s="177">
        <v>69</v>
      </c>
      <c r="I413" s="178"/>
      <c r="J413" s="177">
        <f>ROUND((ROUND(I413,2))*(ROUND(H413,2)),2)</f>
        <v>0</v>
      </c>
      <c r="K413" s="175" t="s">
        <v>142</v>
      </c>
      <c r="L413" s="39"/>
      <c r="M413" s="179" t="s">
        <v>18</v>
      </c>
      <c r="N413" s="180" t="s">
        <v>46</v>
      </c>
      <c r="O413" s="64"/>
      <c r="P413" s="181">
        <f>O413*H413</f>
        <v>0</v>
      </c>
      <c r="Q413" s="181">
        <v>0</v>
      </c>
      <c r="R413" s="181">
        <f>Q413*H413</f>
        <v>0</v>
      </c>
      <c r="S413" s="181">
        <v>1E-4</v>
      </c>
      <c r="T413" s="182">
        <f>S413*H413</f>
        <v>6.9000000000000008E-3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3" t="s">
        <v>269</v>
      </c>
      <c r="AT413" s="183" t="s">
        <v>138</v>
      </c>
      <c r="AU413" s="183" t="s">
        <v>85</v>
      </c>
      <c r="AY413" s="17" t="s">
        <v>135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7" t="s">
        <v>83</v>
      </c>
      <c r="BK413" s="184">
        <f>ROUND((ROUND(I413,2))*(ROUND(H413,2)),2)</f>
        <v>0</v>
      </c>
      <c r="BL413" s="17" t="s">
        <v>269</v>
      </c>
      <c r="BM413" s="183" t="s">
        <v>591</v>
      </c>
    </row>
    <row r="414" spans="1:65" s="2" customFormat="1">
      <c r="A414" s="34"/>
      <c r="B414" s="35"/>
      <c r="C414" s="36"/>
      <c r="D414" s="185" t="s">
        <v>145</v>
      </c>
      <c r="E414" s="36"/>
      <c r="F414" s="186" t="s">
        <v>592</v>
      </c>
      <c r="G414" s="36"/>
      <c r="H414" s="36"/>
      <c r="I414" s="187"/>
      <c r="J414" s="36"/>
      <c r="K414" s="36"/>
      <c r="L414" s="39"/>
      <c r="M414" s="188"/>
      <c r="N414" s="189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7" t="s">
        <v>145</v>
      </c>
      <c r="AU414" s="17" t="s">
        <v>85</v>
      </c>
    </row>
    <row r="415" spans="1:65" s="13" customFormat="1">
      <c r="B415" s="199"/>
      <c r="C415" s="200"/>
      <c r="D415" s="201" t="s">
        <v>152</v>
      </c>
      <c r="E415" s="202" t="s">
        <v>18</v>
      </c>
      <c r="F415" s="203" t="s">
        <v>593</v>
      </c>
      <c r="G415" s="200"/>
      <c r="H415" s="204">
        <v>6</v>
      </c>
      <c r="I415" s="205"/>
      <c r="J415" s="200"/>
      <c r="K415" s="200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152</v>
      </c>
      <c r="AU415" s="210" t="s">
        <v>85</v>
      </c>
      <c r="AV415" s="13" t="s">
        <v>85</v>
      </c>
      <c r="AW415" s="13" t="s">
        <v>37</v>
      </c>
      <c r="AX415" s="13" t="s">
        <v>75</v>
      </c>
      <c r="AY415" s="210" t="s">
        <v>135</v>
      </c>
    </row>
    <row r="416" spans="1:65" s="13" customFormat="1">
      <c r="B416" s="199"/>
      <c r="C416" s="200"/>
      <c r="D416" s="201" t="s">
        <v>152</v>
      </c>
      <c r="E416" s="202" t="s">
        <v>18</v>
      </c>
      <c r="F416" s="203" t="s">
        <v>594</v>
      </c>
      <c r="G416" s="200"/>
      <c r="H416" s="204">
        <v>6</v>
      </c>
      <c r="I416" s="205"/>
      <c r="J416" s="200"/>
      <c r="K416" s="200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152</v>
      </c>
      <c r="AU416" s="210" t="s">
        <v>85</v>
      </c>
      <c r="AV416" s="13" t="s">
        <v>85</v>
      </c>
      <c r="AW416" s="13" t="s">
        <v>37</v>
      </c>
      <c r="AX416" s="13" t="s">
        <v>75</v>
      </c>
      <c r="AY416" s="210" t="s">
        <v>135</v>
      </c>
    </row>
    <row r="417" spans="1:65" s="13" customFormat="1">
      <c r="B417" s="199"/>
      <c r="C417" s="200"/>
      <c r="D417" s="201" t="s">
        <v>152</v>
      </c>
      <c r="E417" s="202" t="s">
        <v>18</v>
      </c>
      <c r="F417" s="203" t="s">
        <v>595</v>
      </c>
      <c r="G417" s="200"/>
      <c r="H417" s="204">
        <v>1</v>
      </c>
      <c r="I417" s="205"/>
      <c r="J417" s="200"/>
      <c r="K417" s="200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152</v>
      </c>
      <c r="AU417" s="210" t="s">
        <v>85</v>
      </c>
      <c r="AV417" s="13" t="s">
        <v>85</v>
      </c>
      <c r="AW417" s="13" t="s">
        <v>37</v>
      </c>
      <c r="AX417" s="13" t="s">
        <v>75</v>
      </c>
      <c r="AY417" s="210" t="s">
        <v>135</v>
      </c>
    </row>
    <row r="418" spans="1:65" s="13" customFormat="1">
      <c r="B418" s="199"/>
      <c r="C418" s="200"/>
      <c r="D418" s="201" t="s">
        <v>152</v>
      </c>
      <c r="E418" s="202" t="s">
        <v>18</v>
      </c>
      <c r="F418" s="203" t="s">
        <v>596</v>
      </c>
      <c r="G418" s="200"/>
      <c r="H418" s="204">
        <v>1</v>
      </c>
      <c r="I418" s="205"/>
      <c r="J418" s="200"/>
      <c r="K418" s="200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152</v>
      </c>
      <c r="AU418" s="210" t="s">
        <v>85</v>
      </c>
      <c r="AV418" s="13" t="s">
        <v>85</v>
      </c>
      <c r="AW418" s="13" t="s">
        <v>37</v>
      </c>
      <c r="AX418" s="13" t="s">
        <v>75</v>
      </c>
      <c r="AY418" s="210" t="s">
        <v>135</v>
      </c>
    </row>
    <row r="419" spans="1:65" s="13" customFormat="1">
      <c r="B419" s="199"/>
      <c r="C419" s="200"/>
      <c r="D419" s="201" t="s">
        <v>152</v>
      </c>
      <c r="E419" s="202" t="s">
        <v>18</v>
      </c>
      <c r="F419" s="203" t="s">
        <v>597</v>
      </c>
      <c r="G419" s="200"/>
      <c r="H419" s="204">
        <v>1</v>
      </c>
      <c r="I419" s="205"/>
      <c r="J419" s="200"/>
      <c r="K419" s="200"/>
      <c r="L419" s="206"/>
      <c r="M419" s="207"/>
      <c r="N419" s="208"/>
      <c r="O419" s="208"/>
      <c r="P419" s="208"/>
      <c r="Q419" s="208"/>
      <c r="R419" s="208"/>
      <c r="S419" s="208"/>
      <c r="T419" s="209"/>
      <c r="AT419" s="210" t="s">
        <v>152</v>
      </c>
      <c r="AU419" s="210" t="s">
        <v>85</v>
      </c>
      <c r="AV419" s="13" t="s">
        <v>85</v>
      </c>
      <c r="AW419" s="13" t="s">
        <v>37</v>
      </c>
      <c r="AX419" s="13" t="s">
        <v>75</v>
      </c>
      <c r="AY419" s="210" t="s">
        <v>135</v>
      </c>
    </row>
    <row r="420" spans="1:65" s="13" customFormat="1">
      <c r="B420" s="199"/>
      <c r="C420" s="200"/>
      <c r="D420" s="201" t="s">
        <v>152</v>
      </c>
      <c r="E420" s="202" t="s">
        <v>18</v>
      </c>
      <c r="F420" s="203" t="s">
        <v>598</v>
      </c>
      <c r="G420" s="200"/>
      <c r="H420" s="204">
        <v>5</v>
      </c>
      <c r="I420" s="205"/>
      <c r="J420" s="200"/>
      <c r="K420" s="200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152</v>
      </c>
      <c r="AU420" s="210" t="s">
        <v>85</v>
      </c>
      <c r="AV420" s="13" t="s">
        <v>85</v>
      </c>
      <c r="AW420" s="13" t="s">
        <v>37</v>
      </c>
      <c r="AX420" s="13" t="s">
        <v>75</v>
      </c>
      <c r="AY420" s="210" t="s">
        <v>135</v>
      </c>
    </row>
    <row r="421" spans="1:65" s="13" customFormat="1">
      <c r="B421" s="199"/>
      <c r="C421" s="200"/>
      <c r="D421" s="201" t="s">
        <v>152</v>
      </c>
      <c r="E421" s="202" t="s">
        <v>18</v>
      </c>
      <c r="F421" s="203" t="s">
        <v>599</v>
      </c>
      <c r="G421" s="200"/>
      <c r="H421" s="204">
        <v>1</v>
      </c>
      <c r="I421" s="205"/>
      <c r="J421" s="200"/>
      <c r="K421" s="200"/>
      <c r="L421" s="206"/>
      <c r="M421" s="207"/>
      <c r="N421" s="208"/>
      <c r="O421" s="208"/>
      <c r="P421" s="208"/>
      <c r="Q421" s="208"/>
      <c r="R421" s="208"/>
      <c r="S421" s="208"/>
      <c r="T421" s="209"/>
      <c r="AT421" s="210" t="s">
        <v>152</v>
      </c>
      <c r="AU421" s="210" t="s">
        <v>85</v>
      </c>
      <c r="AV421" s="13" t="s">
        <v>85</v>
      </c>
      <c r="AW421" s="13" t="s">
        <v>37</v>
      </c>
      <c r="AX421" s="13" t="s">
        <v>75</v>
      </c>
      <c r="AY421" s="210" t="s">
        <v>135</v>
      </c>
    </row>
    <row r="422" spans="1:65" s="13" customFormat="1">
      <c r="B422" s="199"/>
      <c r="C422" s="200"/>
      <c r="D422" s="201" t="s">
        <v>152</v>
      </c>
      <c r="E422" s="202" t="s">
        <v>18</v>
      </c>
      <c r="F422" s="203" t="s">
        <v>600</v>
      </c>
      <c r="G422" s="200"/>
      <c r="H422" s="204">
        <v>7</v>
      </c>
      <c r="I422" s="205"/>
      <c r="J422" s="200"/>
      <c r="K422" s="200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152</v>
      </c>
      <c r="AU422" s="210" t="s">
        <v>85</v>
      </c>
      <c r="AV422" s="13" t="s">
        <v>85</v>
      </c>
      <c r="AW422" s="13" t="s">
        <v>37</v>
      </c>
      <c r="AX422" s="13" t="s">
        <v>75</v>
      </c>
      <c r="AY422" s="210" t="s">
        <v>135</v>
      </c>
    </row>
    <row r="423" spans="1:65" s="13" customFormat="1">
      <c r="B423" s="199"/>
      <c r="C423" s="200"/>
      <c r="D423" s="201" t="s">
        <v>152</v>
      </c>
      <c r="E423" s="202" t="s">
        <v>18</v>
      </c>
      <c r="F423" s="203" t="s">
        <v>601</v>
      </c>
      <c r="G423" s="200"/>
      <c r="H423" s="204">
        <v>3</v>
      </c>
      <c r="I423" s="205"/>
      <c r="J423" s="200"/>
      <c r="K423" s="200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152</v>
      </c>
      <c r="AU423" s="210" t="s">
        <v>85</v>
      </c>
      <c r="AV423" s="13" t="s">
        <v>85</v>
      </c>
      <c r="AW423" s="13" t="s">
        <v>37</v>
      </c>
      <c r="AX423" s="13" t="s">
        <v>75</v>
      </c>
      <c r="AY423" s="210" t="s">
        <v>135</v>
      </c>
    </row>
    <row r="424" spans="1:65" s="13" customFormat="1">
      <c r="B424" s="199"/>
      <c r="C424" s="200"/>
      <c r="D424" s="201" t="s">
        <v>152</v>
      </c>
      <c r="E424" s="202" t="s">
        <v>18</v>
      </c>
      <c r="F424" s="203" t="s">
        <v>602</v>
      </c>
      <c r="G424" s="200"/>
      <c r="H424" s="204">
        <v>6</v>
      </c>
      <c r="I424" s="205"/>
      <c r="J424" s="200"/>
      <c r="K424" s="200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152</v>
      </c>
      <c r="AU424" s="210" t="s">
        <v>85</v>
      </c>
      <c r="AV424" s="13" t="s">
        <v>85</v>
      </c>
      <c r="AW424" s="13" t="s">
        <v>37</v>
      </c>
      <c r="AX424" s="13" t="s">
        <v>75</v>
      </c>
      <c r="AY424" s="210" t="s">
        <v>135</v>
      </c>
    </row>
    <row r="425" spans="1:65" s="13" customFormat="1">
      <c r="B425" s="199"/>
      <c r="C425" s="200"/>
      <c r="D425" s="201" t="s">
        <v>152</v>
      </c>
      <c r="E425" s="202" t="s">
        <v>18</v>
      </c>
      <c r="F425" s="203" t="s">
        <v>603</v>
      </c>
      <c r="G425" s="200"/>
      <c r="H425" s="204">
        <v>12</v>
      </c>
      <c r="I425" s="205"/>
      <c r="J425" s="200"/>
      <c r="K425" s="200"/>
      <c r="L425" s="206"/>
      <c r="M425" s="207"/>
      <c r="N425" s="208"/>
      <c r="O425" s="208"/>
      <c r="P425" s="208"/>
      <c r="Q425" s="208"/>
      <c r="R425" s="208"/>
      <c r="S425" s="208"/>
      <c r="T425" s="209"/>
      <c r="AT425" s="210" t="s">
        <v>152</v>
      </c>
      <c r="AU425" s="210" t="s">
        <v>85</v>
      </c>
      <c r="AV425" s="13" t="s">
        <v>85</v>
      </c>
      <c r="AW425" s="13" t="s">
        <v>37</v>
      </c>
      <c r="AX425" s="13" t="s">
        <v>75</v>
      </c>
      <c r="AY425" s="210" t="s">
        <v>135</v>
      </c>
    </row>
    <row r="426" spans="1:65" s="13" customFormat="1">
      <c r="B426" s="199"/>
      <c r="C426" s="200"/>
      <c r="D426" s="201" t="s">
        <v>152</v>
      </c>
      <c r="E426" s="202" t="s">
        <v>18</v>
      </c>
      <c r="F426" s="203" t="s">
        <v>604</v>
      </c>
      <c r="G426" s="200"/>
      <c r="H426" s="204">
        <v>7</v>
      </c>
      <c r="I426" s="205"/>
      <c r="J426" s="200"/>
      <c r="K426" s="200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152</v>
      </c>
      <c r="AU426" s="210" t="s">
        <v>85</v>
      </c>
      <c r="AV426" s="13" t="s">
        <v>85</v>
      </c>
      <c r="AW426" s="13" t="s">
        <v>37</v>
      </c>
      <c r="AX426" s="13" t="s">
        <v>75</v>
      </c>
      <c r="AY426" s="210" t="s">
        <v>135</v>
      </c>
    </row>
    <row r="427" spans="1:65" s="13" customFormat="1">
      <c r="B427" s="199"/>
      <c r="C427" s="200"/>
      <c r="D427" s="201" t="s">
        <v>152</v>
      </c>
      <c r="E427" s="202" t="s">
        <v>18</v>
      </c>
      <c r="F427" s="203" t="s">
        <v>605</v>
      </c>
      <c r="G427" s="200"/>
      <c r="H427" s="204">
        <v>4</v>
      </c>
      <c r="I427" s="205"/>
      <c r="J427" s="200"/>
      <c r="K427" s="200"/>
      <c r="L427" s="206"/>
      <c r="M427" s="207"/>
      <c r="N427" s="208"/>
      <c r="O427" s="208"/>
      <c r="P427" s="208"/>
      <c r="Q427" s="208"/>
      <c r="R427" s="208"/>
      <c r="S427" s="208"/>
      <c r="T427" s="209"/>
      <c r="AT427" s="210" t="s">
        <v>152</v>
      </c>
      <c r="AU427" s="210" t="s">
        <v>85</v>
      </c>
      <c r="AV427" s="13" t="s">
        <v>85</v>
      </c>
      <c r="AW427" s="13" t="s">
        <v>37</v>
      </c>
      <c r="AX427" s="13" t="s">
        <v>75</v>
      </c>
      <c r="AY427" s="210" t="s">
        <v>135</v>
      </c>
    </row>
    <row r="428" spans="1:65" s="13" customFormat="1">
      <c r="B428" s="199"/>
      <c r="C428" s="200"/>
      <c r="D428" s="201" t="s">
        <v>152</v>
      </c>
      <c r="E428" s="202" t="s">
        <v>18</v>
      </c>
      <c r="F428" s="203" t="s">
        <v>606</v>
      </c>
      <c r="G428" s="200"/>
      <c r="H428" s="204">
        <v>3</v>
      </c>
      <c r="I428" s="205"/>
      <c r="J428" s="200"/>
      <c r="K428" s="200"/>
      <c r="L428" s="206"/>
      <c r="M428" s="207"/>
      <c r="N428" s="208"/>
      <c r="O428" s="208"/>
      <c r="P428" s="208"/>
      <c r="Q428" s="208"/>
      <c r="R428" s="208"/>
      <c r="S428" s="208"/>
      <c r="T428" s="209"/>
      <c r="AT428" s="210" t="s">
        <v>152</v>
      </c>
      <c r="AU428" s="210" t="s">
        <v>85</v>
      </c>
      <c r="AV428" s="13" t="s">
        <v>85</v>
      </c>
      <c r="AW428" s="13" t="s">
        <v>37</v>
      </c>
      <c r="AX428" s="13" t="s">
        <v>75</v>
      </c>
      <c r="AY428" s="210" t="s">
        <v>135</v>
      </c>
    </row>
    <row r="429" spans="1:65" s="13" customFormat="1">
      <c r="B429" s="199"/>
      <c r="C429" s="200"/>
      <c r="D429" s="201" t="s">
        <v>152</v>
      </c>
      <c r="E429" s="202" t="s">
        <v>18</v>
      </c>
      <c r="F429" s="203" t="s">
        <v>607</v>
      </c>
      <c r="G429" s="200"/>
      <c r="H429" s="204">
        <v>2</v>
      </c>
      <c r="I429" s="205"/>
      <c r="J429" s="200"/>
      <c r="K429" s="200"/>
      <c r="L429" s="206"/>
      <c r="M429" s="207"/>
      <c r="N429" s="208"/>
      <c r="O429" s="208"/>
      <c r="P429" s="208"/>
      <c r="Q429" s="208"/>
      <c r="R429" s="208"/>
      <c r="S429" s="208"/>
      <c r="T429" s="209"/>
      <c r="AT429" s="210" t="s">
        <v>152</v>
      </c>
      <c r="AU429" s="210" t="s">
        <v>85</v>
      </c>
      <c r="AV429" s="13" t="s">
        <v>85</v>
      </c>
      <c r="AW429" s="13" t="s">
        <v>37</v>
      </c>
      <c r="AX429" s="13" t="s">
        <v>75</v>
      </c>
      <c r="AY429" s="210" t="s">
        <v>135</v>
      </c>
    </row>
    <row r="430" spans="1:65" s="13" customFormat="1">
      <c r="B430" s="199"/>
      <c r="C430" s="200"/>
      <c r="D430" s="201" t="s">
        <v>152</v>
      </c>
      <c r="E430" s="202" t="s">
        <v>18</v>
      </c>
      <c r="F430" s="203" t="s">
        <v>608</v>
      </c>
      <c r="G430" s="200"/>
      <c r="H430" s="204">
        <v>4</v>
      </c>
      <c r="I430" s="205"/>
      <c r="J430" s="200"/>
      <c r="K430" s="200"/>
      <c r="L430" s="206"/>
      <c r="M430" s="207"/>
      <c r="N430" s="208"/>
      <c r="O430" s="208"/>
      <c r="P430" s="208"/>
      <c r="Q430" s="208"/>
      <c r="R430" s="208"/>
      <c r="S430" s="208"/>
      <c r="T430" s="209"/>
      <c r="AT430" s="210" t="s">
        <v>152</v>
      </c>
      <c r="AU430" s="210" t="s">
        <v>85</v>
      </c>
      <c r="AV430" s="13" t="s">
        <v>85</v>
      </c>
      <c r="AW430" s="13" t="s">
        <v>37</v>
      </c>
      <c r="AX430" s="13" t="s">
        <v>75</v>
      </c>
      <c r="AY430" s="210" t="s">
        <v>135</v>
      </c>
    </row>
    <row r="431" spans="1:65" s="14" customFormat="1">
      <c r="B431" s="211"/>
      <c r="C431" s="212"/>
      <c r="D431" s="201" t="s">
        <v>152</v>
      </c>
      <c r="E431" s="213" t="s">
        <v>18</v>
      </c>
      <c r="F431" s="214" t="s">
        <v>169</v>
      </c>
      <c r="G431" s="212"/>
      <c r="H431" s="215">
        <v>69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152</v>
      </c>
      <c r="AU431" s="221" t="s">
        <v>85</v>
      </c>
      <c r="AV431" s="14" t="s">
        <v>143</v>
      </c>
      <c r="AW431" s="14" t="s">
        <v>37</v>
      </c>
      <c r="AX431" s="14" t="s">
        <v>83</v>
      </c>
      <c r="AY431" s="221" t="s">
        <v>135</v>
      </c>
    </row>
    <row r="432" spans="1:65" s="2" customFormat="1" ht="16.5" customHeight="1">
      <c r="A432" s="34"/>
      <c r="B432" s="35"/>
      <c r="C432" s="190" t="s">
        <v>609</v>
      </c>
      <c r="D432" s="190" t="s">
        <v>147</v>
      </c>
      <c r="E432" s="191" t="s">
        <v>610</v>
      </c>
      <c r="F432" s="192" t="s">
        <v>611</v>
      </c>
      <c r="G432" s="193" t="s">
        <v>156</v>
      </c>
      <c r="H432" s="194">
        <v>69</v>
      </c>
      <c r="I432" s="195"/>
      <c r="J432" s="194">
        <f>ROUND((ROUND(I432,2))*(ROUND(H432,2)),2)</f>
        <v>0</v>
      </c>
      <c r="K432" s="192" t="s">
        <v>142</v>
      </c>
      <c r="L432" s="196"/>
      <c r="M432" s="197" t="s">
        <v>18</v>
      </c>
      <c r="N432" s="198" t="s">
        <v>46</v>
      </c>
      <c r="O432" s="64"/>
      <c r="P432" s="181">
        <f>O432*H432</f>
        <v>0</v>
      </c>
      <c r="Q432" s="181">
        <v>1.4999999999999999E-4</v>
      </c>
      <c r="R432" s="181">
        <f>Q432*H432</f>
        <v>1.035E-2</v>
      </c>
      <c r="S432" s="181">
        <v>0</v>
      </c>
      <c r="T432" s="182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3" t="s">
        <v>385</v>
      </c>
      <c r="AT432" s="183" t="s">
        <v>147</v>
      </c>
      <c r="AU432" s="183" t="s">
        <v>85</v>
      </c>
      <c r="AY432" s="17" t="s">
        <v>135</v>
      </c>
      <c r="BE432" s="184">
        <f>IF(N432="základní",J432,0)</f>
        <v>0</v>
      </c>
      <c r="BF432" s="184">
        <f>IF(N432="snížená",J432,0)</f>
        <v>0</v>
      </c>
      <c r="BG432" s="184">
        <f>IF(N432="zákl. přenesená",J432,0)</f>
        <v>0</v>
      </c>
      <c r="BH432" s="184">
        <f>IF(N432="sníž. přenesená",J432,0)</f>
        <v>0</v>
      </c>
      <c r="BI432" s="184">
        <f>IF(N432="nulová",J432,0)</f>
        <v>0</v>
      </c>
      <c r="BJ432" s="17" t="s">
        <v>83</v>
      </c>
      <c r="BK432" s="184">
        <f>ROUND((ROUND(I432,2))*(ROUND(H432,2)),2)</f>
        <v>0</v>
      </c>
      <c r="BL432" s="17" t="s">
        <v>269</v>
      </c>
      <c r="BM432" s="183" t="s">
        <v>612</v>
      </c>
    </row>
    <row r="433" spans="1:65" s="2" customFormat="1" ht="19.5">
      <c r="A433" s="34"/>
      <c r="B433" s="35"/>
      <c r="C433" s="36"/>
      <c r="D433" s="201" t="s">
        <v>613</v>
      </c>
      <c r="E433" s="36"/>
      <c r="F433" s="233" t="s">
        <v>614</v>
      </c>
      <c r="G433" s="36"/>
      <c r="H433" s="36"/>
      <c r="I433" s="187"/>
      <c r="J433" s="36"/>
      <c r="K433" s="36"/>
      <c r="L433" s="39"/>
      <c r="M433" s="188"/>
      <c r="N433" s="189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613</v>
      </c>
      <c r="AU433" s="17" t="s">
        <v>85</v>
      </c>
    </row>
    <row r="434" spans="1:65" s="2" customFormat="1" ht="16.5" customHeight="1">
      <c r="A434" s="34"/>
      <c r="B434" s="35"/>
      <c r="C434" s="173" t="s">
        <v>615</v>
      </c>
      <c r="D434" s="173" t="s">
        <v>138</v>
      </c>
      <c r="E434" s="174" t="s">
        <v>616</v>
      </c>
      <c r="F434" s="175" t="s">
        <v>617</v>
      </c>
      <c r="G434" s="176" t="s">
        <v>156</v>
      </c>
      <c r="H434" s="177">
        <v>1</v>
      </c>
      <c r="I434" s="178"/>
      <c r="J434" s="177">
        <f>ROUND((ROUND(I434,2))*(ROUND(H434,2)),2)</f>
        <v>0</v>
      </c>
      <c r="K434" s="175" t="s">
        <v>618</v>
      </c>
      <c r="L434" s="39"/>
      <c r="M434" s="179" t="s">
        <v>18</v>
      </c>
      <c r="N434" s="180" t="s">
        <v>46</v>
      </c>
      <c r="O434" s="64"/>
      <c r="P434" s="181">
        <f>O434*H434</f>
        <v>0</v>
      </c>
      <c r="Q434" s="181">
        <v>0</v>
      </c>
      <c r="R434" s="181">
        <f>Q434*H434</f>
        <v>0</v>
      </c>
      <c r="S434" s="181">
        <v>0</v>
      </c>
      <c r="T434" s="182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3" t="s">
        <v>269</v>
      </c>
      <c r="AT434" s="183" t="s">
        <v>138</v>
      </c>
      <c r="AU434" s="183" t="s">
        <v>85</v>
      </c>
      <c r="AY434" s="17" t="s">
        <v>135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7" t="s">
        <v>83</v>
      </c>
      <c r="BK434" s="184">
        <f>ROUND((ROUND(I434,2))*(ROUND(H434,2)),2)</f>
        <v>0</v>
      </c>
      <c r="BL434" s="17" t="s">
        <v>269</v>
      </c>
      <c r="BM434" s="183" t="s">
        <v>619</v>
      </c>
    </row>
    <row r="435" spans="1:65" s="2" customFormat="1">
      <c r="A435" s="34"/>
      <c r="B435" s="35"/>
      <c r="C435" s="36"/>
      <c r="D435" s="185" t="s">
        <v>145</v>
      </c>
      <c r="E435" s="36"/>
      <c r="F435" s="186" t="s">
        <v>620</v>
      </c>
      <c r="G435" s="36"/>
      <c r="H435" s="36"/>
      <c r="I435" s="187"/>
      <c r="J435" s="36"/>
      <c r="K435" s="36"/>
      <c r="L435" s="39"/>
      <c r="M435" s="188"/>
      <c r="N435" s="189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7" t="s">
        <v>145</v>
      </c>
      <c r="AU435" s="17" t="s">
        <v>85</v>
      </c>
    </row>
    <row r="436" spans="1:65" s="2" customFormat="1" ht="21.75" customHeight="1">
      <c r="A436" s="34"/>
      <c r="B436" s="35"/>
      <c r="C436" s="173" t="s">
        <v>621</v>
      </c>
      <c r="D436" s="173" t="s">
        <v>138</v>
      </c>
      <c r="E436" s="174" t="s">
        <v>622</v>
      </c>
      <c r="F436" s="175" t="s">
        <v>623</v>
      </c>
      <c r="G436" s="176" t="s">
        <v>156</v>
      </c>
      <c r="H436" s="177">
        <v>1</v>
      </c>
      <c r="I436" s="178"/>
      <c r="J436" s="177">
        <f>ROUND((ROUND(I436,2))*(ROUND(H436,2)),2)</f>
        <v>0</v>
      </c>
      <c r="K436" s="175" t="s">
        <v>618</v>
      </c>
      <c r="L436" s="39"/>
      <c r="M436" s="179" t="s">
        <v>18</v>
      </c>
      <c r="N436" s="180" t="s">
        <v>46</v>
      </c>
      <c r="O436" s="64"/>
      <c r="P436" s="181">
        <f>O436*H436</f>
        <v>0</v>
      </c>
      <c r="Q436" s="181">
        <v>0</v>
      </c>
      <c r="R436" s="181">
        <f>Q436*H436</f>
        <v>0</v>
      </c>
      <c r="S436" s="181">
        <v>0</v>
      </c>
      <c r="T436" s="182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3" t="s">
        <v>269</v>
      </c>
      <c r="AT436" s="183" t="s">
        <v>138</v>
      </c>
      <c r="AU436" s="183" t="s">
        <v>85</v>
      </c>
      <c r="AY436" s="17" t="s">
        <v>135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7" t="s">
        <v>83</v>
      </c>
      <c r="BK436" s="184">
        <f>ROUND((ROUND(I436,2))*(ROUND(H436,2)),2)</f>
        <v>0</v>
      </c>
      <c r="BL436" s="17" t="s">
        <v>269</v>
      </c>
      <c r="BM436" s="183" t="s">
        <v>624</v>
      </c>
    </row>
    <row r="437" spans="1:65" s="2" customFormat="1">
      <c r="A437" s="34"/>
      <c r="B437" s="35"/>
      <c r="C437" s="36"/>
      <c r="D437" s="185" t="s">
        <v>145</v>
      </c>
      <c r="E437" s="36"/>
      <c r="F437" s="186" t="s">
        <v>625</v>
      </c>
      <c r="G437" s="36"/>
      <c r="H437" s="36"/>
      <c r="I437" s="187"/>
      <c r="J437" s="36"/>
      <c r="K437" s="36"/>
      <c r="L437" s="39"/>
      <c r="M437" s="188"/>
      <c r="N437" s="189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145</v>
      </c>
      <c r="AU437" s="17" t="s">
        <v>85</v>
      </c>
    </row>
    <row r="438" spans="1:65" s="2" customFormat="1" ht="49.15" customHeight="1">
      <c r="A438" s="34"/>
      <c r="B438" s="35"/>
      <c r="C438" s="173" t="s">
        <v>626</v>
      </c>
      <c r="D438" s="173" t="s">
        <v>138</v>
      </c>
      <c r="E438" s="174" t="s">
        <v>627</v>
      </c>
      <c r="F438" s="175" t="s">
        <v>628</v>
      </c>
      <c r="G438" s="176" t="s">
        <v>141</v>
      </c>
      <c r="H438" s="177">
        <v>0.01</v>
      </c>
      <c r="I438" s="178"/>
      <c r="J438" s="177">
        <f>ROUND((ROUND(I438,2))*(ROUND(H438,2)),2)</f>
        <v>0</v>
      </c>
      <c r="K438" s="175" t="s">
        <v>142</v>
      </c>
      <c r="L438" s="39"/>
      <c r="M438" s="179" t="s">
        <v>18</v>
      </c>
      <c r="N438" s="180" t="s">
        <v>46</v>
      </c>
      <c r="O438" s="64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3" t="s">
        <v>269</v>
      </c>
      <c r="AT438" s="183" t="s">
        <v>138</v>
      </c>
      <c r="AU438" s="183" t="s">
        <v>85</v>
      </c>
      <c r="AY438" s="17" t="s">
        <v>135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7" t="s">
        <v>83</v>
      </c>
      <c r="BK438" s="184">
        <f>ROUND((ROUND(I438,2))*(ROUND(H438,2)),2)</f>
        <v>0</v>
      </c>
      <c r="BL438" s="17" t="s">
        <v>269</v>
      </c>
      <c r="BM438" s="183" t="s">
        <v>629</v>
      </c>
    </row>
    <row r="439" spans="1:65" s="2" customFormat="1">
      <c r="A439" s="34"/>
      <c r="B439" s="35"/>
      <c r="C439" s="36"/>
      <c r="D439" s="185" t="s">
        <v>145</v>
      </c>
      <c r="E439" s="36"/>
      <c r="F439" s="186" t="s">
        <v>630</v>
      </c>
      <c r="G439" s="36"/>
      <c r="H439" s="36"/>
      <c r="I439" s="187"/>
      <c r="J439" s="36"/>
      <c r="K439" s="36"/>
      <c r="L439" s="39"/>
      <c r="M439" s="188"/>
      <c r="N439" s="189"/>
      <c r="O439" s="64"/>
      <c r="P439" s="64"/>
      <c r="Q439" s="64"/>
      <c r="R439" s="64"/>
      <c r="S439" s="64"/>
      <c r="T439" s="65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145</v>
      </c>
      <c r="AU439" s="17" t="s">
        <v>85</v>
      </c>
    </row>
    <row r="440" spans="1:65" s="2" customFormat="1" ht="49.15" customHeight="1">
      <c r="A440" s="34"/>
      <c r="B440" s="35"/>
      <c r="C440" s="173" t="s">
        <v>631</v>
      </c>
      <c r="D440" s="173" t="s">
        <v>138</v>
      </c>
      <c r="E440" s="174" t="s">
        <v>632</v>
      </c>
      <c r="F440" s="175" t="s">
        <v>633</v>
      </c>
      <c r="G440" s="176" t="s">
        <v>141</v>
      </c>
      <c r="H440" s="177">
        <v>0.01</v>
      </c>
      <c r="I440" s="178"/>
      <c r="J440" s="177">
        <f>ROUND((ROUND(I440,2))*(ROUND(H440,2)),2)</f>
        <v>0</v>
      </c>
      <c r="K440" s="175" t="s">
        <v>142</v>
      </c>
      <c r="L440" s="39"/>
      <c r="M440" s="179" t="s">
        <v>18</v>
      </c>
      <c r="N440" s="180" t="s">
        <v>46</v>
      </c>
      <c r="O440" s="64"/>
      <c r="P440" s="181">
        <f>O440*H440</f>
        <v>0</v>
      </c>
      <c r="Q440" s="181">
        <v>0</v>
      </c>
      <c r="R440" s="181">
        <f>Q440*H440</f>
        <v>0</v>
      </c>
      <c r="S440" s="181">
        <v>0</v>
      </c>
      <c r="T440" s="182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3" t="s">
        <v>269</v>
      </c>
      <c r="AT440" s="183" t="s">
        <v>138</v>
      </c>
      <c r="AU440" s="183" t="s">
        <v>85</v>
      </c>
      <c r="AY440" s="17" t="s">
        <v>135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7" t="s">
        <v>83</v>
      </c>
      <c r="BK440" s="184">
        <f>ROUND((ROUND(I440,2))*(ROUND(H440,2)),2)</f>
        <v>0</v>
      </c>
      <c r="BL440" s="17" t="s">
        <v>269</v>
      </c>
      <c r="BM440" s="183" t="s">
        <v>634</v>
      </c>
    </row>
    <row r="441" spans="1:65" s="2" customFormat="1">
      <c r="A441" s="34"/>
      <c r="B441" s="35"/>
      <c r="C441" s="36"/>
      <c r="D441" s="185" t="s">
        <v>145</v>
      </c>
      <c r="E441" s="36"/>
      <c r="F441" s="186" t="s">
        <v>635</v>
      </c>
      <c r="G441" s="36"/>
      <c r="H441" s="36"/>
      <c r="I441" s="187"/>
      <c r="J441" s="36"/>
      <c r="K441" s="36"/>
      <c r="L441" s="39"/>
      <c r="M441" s="188"/>
      <c r="N441" s="189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145</v>
      </c>
      <c r="AU441" s="17" t="s">
        <v>85</v>
      </c>
    </row>
    <row r="442" spans="1:65" s="12" customFormat="1" ht="22.9" customHeight="1">
      <c r="B442" s="157"/>
      <c r="C442" s="158"/>
      <c r="D442" s="159" t="s">
        <v>74</v>
      </c>
      <c r="E442" s="171" t="s">
        <v>636</v>
      </c>
      <c r="F442" s="171" t="s">
        <v>637</v>
      </c>
      <c r="G442" s="158"/>
      <c r="H442" s="158"/>
      <c r="I442" s="161"/>
      <c r="J442" s="172">
        <f>BK442</f>
        <v>0</v>
      </c>
      <c r="K442" s="158"/>
      <c r="L442" s="163"/>
      <c r="M442" s="164"/>
      <c r="N442" s="165"/>
      <c r="O442" s="165"/>
      <c r="P442" s="166">
        <f>SUM(P443:P468)</f>
        <v>0</v>
      </c>
      <c r="Q442" s="165"/>
      <c r="R442" s="166">
        <f>SUM(R443:R468)</f>
        <v>0.10262549999999999</v>
      </c>
      <c r="S442" s="165"/>
      <c r="T442" s="167">
        <f>SUM(T443:T468)</f>
        <v>0</v>
      </c>
      <c r="AR442" s="168" t="s">
        <v>85</v>
      </c>
      <c r="AT442" s="169" t="s">
        <v>74</v>
      </c>
      <c r="AU442" s="169" t="s">
        <v>83</v>
      </c>
      <c r="AY442" s="168" t="s">
        <v>135</v>
      </c>
      <c r="BK442" s="170">
        <f>SUM(BK443:BK468)</f>
        <v>0</v>
      </c>
    </row>
    <row r="443" spans="1:65" s="2" customFormat="1" ht="24.2" customHeight="1">
      <c r="A443" s="34"/>
      <c r="B443" s="35"/>
      <c r="C443" s="173" t="s">
        <v>638</v>
      </c>
      <c r="D443" s="173" t="s">
        <v>138</v>
      </c>
      <c r="E443" s="174" t="s">
        <v>639</v>
      </c>
      <c r="F443" s="175" t="s">
        <v>640</v>
      </c>
      <c r="G443" s="176" t="s">
        <v>173</v>
      </c>
      <c r="H443" s="177">
        <v>5.13</v>
      </c>
      <c r="I443" s="178"/>
      <c r="J443" s="177">
        <f>ROUND((ROUND(I443,2))*(ROUND(H443,2)),2)</f>
        <v>0</v>
      </c>
      <c r="K443" s="175" t="s">
        <v>142</v>
      </c>
      <c r="L443" s="39"/>
      <c r="M443" s="179" t="s">
        <v>18</v>
      </c>
      <c r="N443" s="180" t="s">
        <v>46</v>
      </c>
      <c r="O443" s="64"/>
      <c r="P443" s="181">
        <f>O443*H443</f>
        <v>0</v>
      </c>
      <c r="Q443" s="181">
        <v>0</v>
      </c>
      <c r="R443" s="181">
        <f>Q443*H443</f>
        <v>0</v>
      </c>
      <c r="S443" s="181">
        <v>0</v>
      </c>
      <c r="T443" s="182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3" t="s">
        <v>269</v>
      </c>
      <c r="AT443" s="183" t="s">
        <v>138</v>
      </c>
      <c r="AU443" s="183" t="s">
        <v>85</v>
      </c>
      <c r="AY443" s="17" t="s">
        <v>135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7" t="s">
        <v>83</v>
      </c>
      <c r="BK443" s="184">
        <f>ROUND((ROUND(I443,2))*(ROUND(H443,2)),2)</f>
        <v>0</v>
      </c>
      <c r="BL443" s="17" t="s">
        <v>269</v>
      </c>
      <c r="BM443" s="183" t="s">
        <v>641</v>
      </c>
    </row>
    <row r="444" spans="1:65" s="2" customFormat="1">
      <c r="A444" s="34"/>
      <c r="B444" s="35"/>
      <c r="C444" s="36"/>
      <c r="D444" s="185" t="s">
        <v>145</v>
      </c>
      <c r="E444" s="36"/>
      <c r="F444" s="186" t="s">
        <v>642</v>
      </c>
      <c r="G444" s="36"/>
      <c r="H444" s="36"/>
      <c r="I444" s="187"/>
      <c r="J444" s="36"/>
      <c r="K444" s="36"/>
      <c r="L444" s="39"/>
      <c r="M444" s="188"/>
      <c r="N444" s="189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145</v>
      </c>
      <c r="AU444" s="17" t="s">
        <v>85</v>
      </c>
    </row>
    <row r="445" spans="1:65" s="13" customFormat="1">
      <c r="B445" s="199"/>
      <c r="C445" s="200"/>
      <c r="D445" s="201" t="s">
        <v>152</v>
      </c>
      <c r="E445" s="202" t="s">
        <v>18</v>
      </c>
      <c r="F445" s="203" t="s">
        <v>643</v>
      </c>
      <c r="G445" s="200"/>
      <c r="H445" s="204">
        <v>2.63</v>
      </c>
      <c r="I445" s="205"/>
      <c r="J445" s="200"/>
      <c r="K445" s="200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152</v>
      </c>
      <c r="AU445" s="210" t="s">
        <v>85</v>
      </c>
      <c r="AV445" s="13" t="s">
        <v>85</v>
      </c>
      <c r="AW445" s="13" t="s">
        <v>37</v>
      </c>
      <c r="AX445" s="13" t="s">
        <v>75</v>
      </c>
      <c r="AY445" s="210" t="s">
        <v>135</v>
      </c>
    </row>
    <row r="446" spans="1:65" s="13" customFormat="1">
      <c r="B446" s="199"/>
      <c r="C446" s="200"/>
      <c r="D446" s="201" t="s">
        <v>152</v>
      </c>
      <c r="E446" s="202" t="s">
        <v>18</v>
      </c>
      <c r="F446" s="203" t="s">
        <v>644</v>
      </c>
      <c r="G446" s="200"/>
      <c r="H446" s="204">
        <v>2.5</v>
      </c>
      <c r="I446" s="205"/>
      <c r="J446" s="200"/>
      <c r="K446" s="200"/>
      <c r="L446" s="206"/>
      <c r="M446" s="207"/>
      <c r="N446" s="208"/>
      <c r="O446" s="208"/>
      <c r="P446" s="208"/>
      <c r="Q446" s="208"/>
      <c r="R446" s="208"/>
      <c r="S446" s="208"/>
      <c r="T446" s="209"/>
      <c r="AT446" s="210" t="s">
        <v>152</v>
      </c>
      <c r="AU446" s="210" t="s">
        <v>85</v>
      </c>
      <c r="AV446" s="13" t="s">
        <v>85</v>
      </c>
      <c r="AW446" s="13" t="s">
        <v>37</v>
      </c>
      <c r="AX446" s="13" t="s">
        <v>75</v>
      </c>
      <c r="AY446" s="210" t="s">
        <v>135</v>
      </c>
    </row>
    <row r="447" spans="1:65" s="14" customFormat="1">
      <c r="B447" s="211"/>
      <c r="C447" s="212"/>
      <c r="D447" s="201" t="s">
        <v>152</v>
      </c>
      <c r="E447" s="213" t="s">
        <v>18</v>
      </c>
      <c r="F447" s="214" t="s">
        <v>169</v>
      </c>
      <c r="G447" s="212"/>
      <c r="H447" s="215">
        <v>5.13</v>
      </c>
      <c r="I447" s="216"/>
      <c r="J447" s="212"/>
      <c r="K447" s="212"/>
      <c r="L447" s="217"/>
      <c r="M447" s="218"/>
      <c r="N447" s="219"/>
      <c r="O447" s="219"/>
      <c r="P447" s="219"/>
      <c r="Q447" s="219"/>
      <c r="R447" s="219"/>
      <c r="S447" s="219"/>
      <c r="T447" s="220"/>
      <c r="AT447" s="221" t="s">
        <v>152</v>
      </c>
      <c r="AU447" s="221" t="s">
        <v>85</v>
      </c>
      <c r="AV447" s="14" t="s">
        <v>143</v>
      </c>
      <c r="AW447" s="14" t="s">
        <v>37</v>
      </c>
      <c r="AX447" s="14" t="s">
        <v>83</v>
      </c>
      <c r="AY447" s="221" t="s">
        <v>135</v>
      </c>
    </row>
    <row r="448" spans="1:65" s="2" customFormat="1" ht="24.2" customHeight="1">
      <c r="A448" s="34"/>
      <c r="B448" s="35"/>
      <c r="C448" s="173" t="s">
        <v>645</v>
      </c>
      <c r="D448" s="173" t="s">
        <v>138</v>
      </c>
      <c r="E448" s="174" t="s">
        <v>646</v>
      </c>
      <c r="F448" s="175" t="s">
        <v>647</v>
      </c>
      <c r="G448" s="176" t="s">
        <v>173</v>
      </c>
      <c r="H448" s="177">
        <v>15.38</v>
      </c>
      <c r="I448" s="178"/>
      <c r="J448" s="177">
        <f>ROUND((ROUND(I448,2))*(ROUND(H448,2)),2)</f>
        <v>0</v>
      </c>
      <c r="K448" s="175" t="s">
        <v>142</v>
      </c>
      <c r="L448" s="39"/>
      <c r="M448" s="179" t="s">
        <v>18</v>
      </c>
      <c r="N448" s="180" t="s">
        <v>46</v>
      </c>
      <c r="O448" s="64"/>
      <c r="P448" s="181">
        <f>O448*H448</f>
        <v>0</v>
      </c>
      <c r="Q448" s="181">
        <v>2.9999999999999997E-4</v>
      </c>
      <c r="R448" s="181">
        <f>Q448*H448</f>
        <v>4.614E-3</v>
      </c>
      <c r="S448" s="181">
        <v>0</v>
      </c>
      <c r="T448" s="182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83" t="s">
        <v>269</v>
      </c>
      <c r="AT448" s="183" t="s">
        <v>138</v>
      </c>
      <c r="AU448" s="183" t="s">
        <v>85</v>
      </c>
      <c r="AY448" s="17" t="s">
        <v>135</v>
      </c>
      <c r="BE448" s="184">
        <f>IF(N448="základní",J448,0)</f>
        <v>0</v>
      </c>
      <c r="BF448" s="184">
        <f>IF(N448="snížená",J448,0)</f>
        <v>0</v>
      </c>
      <c r="BG448" s="184">
        <f>IF(N448="zákl. přenesená",J448,0)</f>
        <v>0</v>
      </c>
      <c r="BH448" s="184">
        <f>IF(N448="sníž. přenesená",J448,0)</f>
        <v>0</v>
      </c>
      <c r="BI448" s="184">
        <f>IF(N448="nulová",J448,0)</f>
        <v>0</v>
      </c>
      <c r="BJ448" s="17" t="s">
        <v>83</v>
      </c>
      <c r="BK448" s="184">
        <f>ROUND((ROUND(I448,2))*(ROUND(H448,2)),2)</f>
        <v>0</v>
      </c>
      <c r="BL448" s="17" t="s">
        <v>269</v>
      </c>
      <c r="BM448" s="183" t="s">
        <v>648</v>
      </c>
    </row>
    <row r="449" spans="1:65" s="2" customFormat="1">
      <c r="A449" s="34"/>
      <c r="B449" s="35"/>
      <c r="C449" s="36"/>
      <c r="D449" s="185" t="s">
        <v>145</v>
      </c>
      <c r="E449" s="36"/>
      <c r="F449" s="186" t="s">
        <v>649</v>
      </c>
      <c r="G449" s="36"/>
      <c r="H449" s="36"/>
      <c r="I449" s="187"/>
      <c r="J449" s="36"/>
      <c r="K449" s="36"/>
      <c r="L449" s="39"/>
      <c r="M449" s="188"/>
      <c r="N449" s="189"/>
      <c r="O449" s="64"/>
      <c r="P449" s="64"/>
      <c r="Q449" s="64"/>
      <c r="R449" s="64"/>
      <c r="S449" s="64"/>
      <c r="T449" s="65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145</v>
      </c>
      <c r="AU449" s="17" t="s">
        <v>85</v>
      </c>
    </row>
    <row r="450" spans="1:65" s="2" customFormat="1" ht="24.2" customHeight="1">
      <c r="A450" s="34"/>
      <c r="B450" s="35"/>
      <c r="C450" s="173" t="s">
        <v>650</v>
      </c>
      <c r="D450" s="173" t="s">
        <v>138</v>
      </c>
      <c r="E450" s="174" t="s">
        <v>651</v>
      </c>
      <c r="F450" s="175" t="s">
        <v>652</v>
      </c>
      <c r="G450" s="176" t="s">
        <v>173</v>
      </c>
      <c r="H450" s="177">
        <v>0.16</v>
      </c>
      <c r="I450" s="178"/>
      <c r="J450" s="177">
        <f>ROUND((ROUND(I450,2))*(ROUND(H450,2)),2)</f>
        <v>0</v>
      </c>
      <c r="K450" s="175" t="s">
        <v>142</v>
      </c>
      <c r="L450" s="39"/>
      <c r="M450" s="179" t="s">
        <v>18</v>
      </c>
      <c r="N450" s="180" t="s">
        <v>46</v>
      </c>
      <c r="O450" s="64"/>
      <c r="P450" s="181">
        <f>O450*H450</f>
        <v>0</v>
      </c>
      <c r="Q450" s="181">
        <v>1.5E-3</v>
      </c>
      <c r="R450" s="181">
        <f>Q450*H450</f>
        <v>2.4000000000000001E-4</v>
      </c>
      <c r="S450" s="181">
        <v>0</v>
      </c>
      <c r="T450" s="182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3" t="s">
        <v>269</v>
      </c>
      <c r="AT450" s="183" t="s">
        <v>138</v>
      </c>
      <c r="AU450" s="183" t="s">
        <v>85</v>
      </c>
      <c r="AY450" s="17" t="s">
        <v>135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7" t="s">
        <v>83</v>
      </c>
      <c r="BK450" s="184">
        <f>ROUND((ROUND(I450,2))*(ROUND(H450,2)),2)</f>
        <v>0</v>
      </c>
      <c r="BL450" s="17" t="s">
        <v>269</v>
      </c>
      <c r="BM450" s="183" t="s">
        <v>653</v>
      </c>
    </row>
    <row r="451" spans="1:65" s="2" customFormat="1">
      <c r="A451" s="34"/>
      <c r="B451" s="35"/>
      <c r="C451" s="36"/>
      <c r="D451" s="185" t="s">
        <v>145</v>
      </c>
      <c r="E451" s="36"/>
      <c r="F451" s="186" t="s">
        <v>654</v>
      </c>
      <c r="G451" s="36"/>
      <c r="H451" s="36"/>
      <c r="I451" s="187"/>
      <c r="J451" s="36"/>
      <c r="K451" s="36"/>
      <c r="L451" s="39"/>
      <c r="M451" s="188"/>
      <c r="N451" s="189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145</v>
      </c>
      <c r="AU451" s="17" t="s">
        <v>85</v>
      </c>
    </row>
    <row r="452" spans="1:65" s="13" customFormat="1">
      <c r="B452" s="199"/>
      <c r="C452" s="200"/>
      <c r="D452" s="201" t="s">
        <v>152</v>
      </c>
      <c r="E452" s="202" t="s">
        <v>18</v>
      </c>
      <c r="F452" s="203" t="s">
        <v>655</v>
      </c>
      <c r="G452" s="200"/>
      <c r="H452" s="204">
        <v>0.16</v>
      </c>
      <c r="I452" s="205"/>
      <c r="J452" s="200"/>
      <c r="K452" s="200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152</v>
      </c>
      <c r="AU452" s="210" t="s">
        <v>85</v>
      </c>
      <c r="AV452" s="13" t="s">
        <v>85</v>
      </c>
      <c r="AW452" s="13" t="s">
        <v>37</v>
      </c>
      <c r="AX452" s="13" t="s">
        <v>83</v>
      </c>
      <c r="AY452" s="210" t="s">
        <v>135</v>
      </c>
    </row>
    <row r="453" spans="1:65" s="2" customFormat="1" ht="37.9" customHeight="1">
      <c r="A453" s="34"/>
      <c r="B453" s="35"/>
      <c r="C453" s="173" t="s">
        <v>656</v>
      </c>
      <c r="D453" s="173" t="s">
        <v>138</v>
      </c>
      <c r="E453" s="174" t="s">
        <v>657</v>
      </c>
      <c r="F453" s="175" t="s">
        <v>658</v>
      </c>
      <c r="G453" s="176" t="s">
        <v>173</v>
      </c>
      <c r="H453" s="177">
        <v>5.13</v>
      </c>
      <c r="I453" s="178"/>
      <c r="J453" s="177">
        <f>ROUND((ROUND(I453,2))*(ROUND(H453,2)),2)</f>
        <v>0</v>
      </c>
      <c r="K453" s="175" t="s">
        <v>142</v>
      </c>
      <c r="L453" s="39"/>
      <c r="M453" s="179" t="s">
        <v>18</v>
      </c>
      <c r="N453" s="180" t="s">
        <v>46</v>
      </c>
      <c r="O453" s="64"/>
      <c r="P453" s="181">
        <f>O453*H453</f>
        <v>0</v>
      </c>
      <c r="Q453" s="181">
        <v>5.1999999999999998E-3</v>
      </c>
      <c r="R453" s="181">
        <f>Q453*H453</f>
        <v>2.6675999999999998E-2</v>
      </c>
      <c r="S453" s="181">
        <v>0</v>
      </c>
      <c r="T453" s="182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3" t="s">
        <v>269</v>
      </c>
      <c r="AT453" s="183" t="s">
        <v>138</v>
      </c>
      <c r="AU453" s="183" t="s">
        <v>85</v>
      </c>
      <c r="AY453" s="17" t="s">
        <v>135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17" t="s">
        <v>83</v>
      </c>
      <c r="BK453" s="184">
        <f>ROUND((ROUND(I453,2))*(ROUND(H453,2)),2)</f>
        <v>0</v>
      </c>
      <c r="BL453" s="17" t="s">
        <v>269</v>
      </c>
      <c r="BM453" s="183" t="s">
        <v>659</v>
      </c>
    </row>
    <row r="454" spans="1:65" s="2" customFormat="1">
      <c r="A454" s="34"/>
      <c r="B454" s="35"/>
      <c r="C454" s="36"/>
      <c r="D454" s="185" t="s">
        <v>145</v>
      </c>
      <c r="E454" s="36"/>
      <c r="F454" s="186" t="s">
        <v>660</v>
      </c>
      <c r="G454" s="36"/>
      <c r="H454" s="36"/>
      <c r="I454" s="187"/>
      <c r="J454" s="36"/>
      <c r="K454" s="36"/>
      <c r="L454" s="39"/>
      <c r="M454" s="188"/>
      <c r="N454" s="189"/>
      <c r="O454" s="64"/>
      <c r="P454" s="64"/>
      <c r="Q454" s="64"/>
      <c r="R454" s="64"/>
      <c r="S454" s="64"/>
      <c r="T454" s="65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145</v>
      </c>
      <c r="AU454" s="17" t="s">
        <v>85</v>
      </c>
    </row>
    <row r="455" spans="1:65" s="13" customFormat="1">
      <c r="B455" s="199"/>
      <c r="C455" s="200"/>
      <c r="D455" s="201" t="s">
        <v>152</v>
      </c>
      <c r="E455" s="202" t="s">
        <v>18</v>
      </c>
      <c r="F455" s="203" t="s">
        <v>643</v>
      </c>
      <c r="G455" s="200"/>
      <c r="H455" s="204">
        <v>2.63</v>
      </c>
      <c r="I455" s="205"/>
      <c r="J455" s="200"/>
      <c r="K455" s="200"/>
      <c r="L455" s="206"/>
      <c r="M455" s="207"/>
      <c r="N455" s="208"/>
      <c r="O455" s="208"/>
      <c r="P455" s="208"/>
      <c r="Q455" s="208"/>
      <c r="R455" s="208"/>
      <c r="S455" s="208"/>
      <c r="T455" s="209"/>
      <c r="AT455" s="210" t="s">
        <v>152</v>
      </c>
      <c r="AU455" s="210" t="s">
        <v>85</v>
      </c>
      <c r="AV455" s="13" t="s">
        <v>85</v>
      </c>
      <c r="AW455" s="13" t="s">
        <v>37</v>
      </c>
      <c r="AX455" s="13" t="s">
        <v>75</v>
      </c>
      <c r="AY455" s="210" t="s">
        <v>135</v>
      </c>
    </row>
    <row r="456" spans="1:65" s="13" customFormat="1">
      <c r="B456" s="199"/>
      <c r="C456" s="200"/>
      <c r="D456" s="201" t="s">
        <v>152</v>
      </c>
      <c r="E456" s="202" t="s">
        <v>18</v>
      </c>
      <c r="F456" s="203" t="s">
        <v>644</v>
      </c>
      <c r="G456" s="200"/>
      <c r="H456" s="204">
        <v>2.5</v>
      </c>
      <c r="I456" s="205"/>
      <c r="J456" s="200"/>
      <c r="K456" s="200"/>
      <c r="L456" s="206"/>
      <c r="M456" s="207"/>
      <c r="N456" s="208"/>
      <c r="O456" s="208"/>
      <c r="P456" s="208"/>
      <c r="Q456" s="208"/>
      <c r="R456" s="208"/>
      <c r="S456" s="208"/>
      <c r="T456" s="209"/>
      <c r="AT456" s="210" t="s">
        <v>152</v>
      </c>
      <c r="AU456" s="210" t="s">
        <v>85</v>
      </c>
      <c r="AV456" s="13" t="s">
        <v>85</v>
      </c>
      <c r="AW456" s="13" t="s">
        <v>37</v>
      </c>
      <c r="AX456" s="13" t="s">
        <v>75</v>
      </c>
      <c r="AY456" s="210" t="s">
        <v>135</v>
      </c>
    </row>
    <row r="457" spans="1:65" s="14" customFormat="1">
      <c r="B457" s="211"/>
      <c r="C457" s="212"/>
      <c r="D457" s="201" t="s">
        <v>152</v>
      </c>
      <c r="E457" s="213" t="s">
        <v>18</v>
      </c>
      <c r="F457" s="214" t="s">
        <v>169</v>
      </c>
      <c r="G457" s="212"/>
      <c r="H457" s="215">
        <v>5.13</v>
      </c>
      <c r="I457" s="216"/>
      <c r="J457" s="212"/>
      <c r="K457" s="212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152</v>
      </c>
      <c r="AU457" s="221" t="s">
        <v>85</v>
      </c>
      <c r="AV457" s="14" t="s">
        <v>143</v>
      </c>
      <c r="AW457" s="14" t="s">
        <v>37</v>
      </c>
      <c r="AX457" s="14" t="s">
        <v>83</v>
      </c>
      <c r="AY457" s="221" t="s">
        <v>135</v>
      </c>
    </row>
    <row r="458" spans="1:65" s="2" customFormat="1" ht="16.5" customHeight="1">
      <c r="A458" s="34"/>
      <c r="B458" s="35"/>
      <c r="C458" s="190" t="s">
        <v>661</v>
      </c>
      <c r="D458" s="190" t="s">
        <v>147</v>
      </c>
      <c r="E458" s="191" t="s">
        <v>662</v>
      </c>
      <c r="F458" s="192" t="s">
        <v>663</v>
      </c>
      <c r="G458" s="193" t="s">
        <v>173</v>
      </c>
      <c r="H458" s="194">
        <v>5.64</v>
      </c>
      <c r="I458" s="195"/>
      <c r="J458" s="194">
        <f>ROUND((ROUND(I458,2))*(ROUND(H458,2)),2)</f>
        <v>0</v>
      </c>
      <c r="K458" s="192" t="s">
        <v>142</v>
      </c>
      <c r="L458" s="196"/>
      <c r="M458" s="197" t="s">
        <v>18</v>
      </c>
      <c r="N458" s="198" t="s">
        <v>46</v>
      </c>
      <c r="O458" s="64"/>
      <c r="P458" s="181">
        <f>O458*H458</f>
        <v>0</v>
      </c>
      <c r="Q458" s="181">
        <v>1.26E-2</v>
      </c>
      <c r="R458" s="181">
        <f>Q458*H458</f>
        <v>7.1064000000000002E-2</v>
      </c>
      <c r="S458" s="181">
        <v>0</v>
      </c>
      <c r="T458" s="182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83" t="s">
        <v>385</v>
      </c>
      <c r="AT458" s="183" t="s">
        <v>147</v>
      </c>
      <c r="AU458" s="183" t="s">
        <v>85</v>
      </c>
      <c r="AY458" s="17" t="s">
        <v>135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7" t="s">
        <v>83</v>
      </c>
      <c r="BK458" s="184">
        <f>ROUND((ROUND(I458,2))*(ROUND(H458,2)),2)</f>
        <v>0</v>
      </c>
      <c r="BL458" s="17" t="s">
        <v>269</v>
      </c>
      <c r="BM458" s="183" t="s">
        <v>664</v>
      </c>
    </row>
    <row r="459" spans="1:65" s="13" customFormat="1">
      <c r="B459" s="199"/>
      <c r="C459" s="200"/>
      <c r="D459" s="201" t="s">
        <v>152</v>
      </c>
      <c r="E459" s="200"/>
      <c r="F459" s="203" t="s">
        <v>665</v>
      </c>
      <c r="G459" s="200"/>
      <c r="H459" s="204">
        <v>5.64</v>
      </c>
      <c r="I459" s="205"/>
      <c r="J459" s="200"/>
      <c r="K459" s="200"/>
      <c r="L459" s="206"/>
      <c r="M459" s="207"/>
      <c r="N459" s="208"/>
      <c r="O459" s="208"/>
      <c r="P459" s="208"/>
      <c r="Q459" s="208"/>
      <c r="R459" s="208"/>
      <c r="S459" s="208"/>
      <c r="T459" s="209"/>
      <c r="AT459" s="210" t="s">
        <v>152</v>
      </c>
      <c r="AU459" s="210" t="s">
        <v>85</v>
      </c>
      <c r="AV459" s="13" t="s">
        <v>85</v>
      </c>
      <c r="AW459" s="13" t="s">
        <v>4</v>
      </c>
      <c r="AX459" s="13" t="s">
        <v>83</v>
      </c>
      <c r="AY459" s="210" t="s">
        <v>135</v>
      </c>
    </row>
    <row r="460" spans="1:65" s="2" customFormat="1" ht="33" customHeight="1">
      <c r="A460" s="34"/>
      <c r="B460" s="35"/>
      <c r="C460" s="173" t="s">
        <v>666</v>
      </c>
      <c r="D460" s="173" t="s">
        <v>138</v>
      </c>
      <c r="E460" s="174" t="s">
        <v>667</v>
      </c>
      <c r="F460" s="175" t="s">
        <v>668</v>
      </c>
      <c r="G460" s="176" t="s">
        <v>173</v>
      </c>
      <c r="H460" s="177">
        <v>15.38</v>
      </c>
      <c r="I460" s="178"/>
      <c r="J460" s="177">
        <f>ROUND((ROUND(I460,2))*(ROUND(H460,2)),2)</f>
        <v>0</v>
      </c>
      <c r="K460" s="175" t="s">
        <v>142</v>
      </c>
      <c r="L460" s="39"/>
      <c r="M460" s="179" t="s">
        <v>18</v>
      </c>
      <c r="N460" s="180" t="s">
        <v>46</v>
      </c>
      <c r="O460" s="64"/>
      <c r="P460" s="181">
        <f>O460*H460</f>
        <v>0</v>
      </c>
      <c r="Q460" s="181">
        <v>0</v>
      </c>
      <c r="R460" s="181">
        <f>Q460*H460</f>
        <v>0</v>
      </c>
      <c r="S460" s="181">
        <v>0</v>
      </c>
      <c r="T460" s="182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83" t="s">
        <v>269</v>
      </c>
      <c r="AT460" s="183" t="s">
        <v>138</v>
      </c>
      <c r="AU460" s="183" t="s">
        <v>85</v>
      </c>
      <c r="AY460" s="17" t="s">
        <v>135</v>
      </c>
      <c r="BE460" s="184">
        <f>IF(N460="základní",J460,0)</f>
        <v>0</v>
      </c>
      <c r="BF460" s="184">
        <f>IF(N460="snížená",J460,0)</f>
        <v>0</v>
      </c>
      <c r="BG460" s="184">
        <f>IF(N460="zákl. přenesená",J460,0)</f>
        <v>0</v>
      </c>
      <c r="BH460" s="184">
        <f>IF(N460="sníž. přenesená",J460,0)</f>
        <v>0</v>
      </c>
      <c r="BI460" s="184">
        <f>IF(N460="nulová",J460,0)</f>
        <v>0</v>
      </c>
      <c r="BJ460" s="17" t="s">
        <v>83</v>
      </c>
      <c r="BK460" s="184">
        <f>ROUND((ROUND(I460,2))*(ROUND(H460,2)),2)</f>
        <v>0</v>
      </c>
      <c r="BL460" s="17" t="s">
        <v>269</v>
      </c>
      <c r="BM460" s="183" t="s">
        <v>669</v>
      </c>
    </row>
    <row r="461" spans="1:65" s="2" customFormat="1">
      <c r="A461" s="34"/>
      <c r="B461" s="35"/>
      <c r="C461" s="36"/>
      <c r="D461" s="185" t="s">
        <v>145</v>
      </c>
      <c r="E461" s="36"/>
      <c r="F461" s="186" t="s">
        <v>670</v>
      </c>
      <c r="G461" s="36"/>
      <c r="H461" s="36"/>
      <c r="I461" s="187"/>
      <c r="J461" s="36"/>
      <c r="K461" s="36"/>
      <c r="L461" s="39"/>
      <c r="M461" s="188"/>
      <c r="N461" s="189"/>
      <c r="O461" s="64"/>
      <c r="P461" s="64"/>
      <c r="Q461" s="64"/>
      <c r="R461" s="64"/>
      <c r="S461" s="64"/>
      <c r="T461" s="65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145</v>
      </c>
      <c r="AU461" s="17" t="s">
        <v>85</v>
      </c>
    </row>
    <row r="462" spans="1:65" s="2" customFormat="1" ht="24.2" customHeight="1">
      <c r="A462" s="34"/>
      <c r="B462" s="35"/>
      <c r="C462" s="173" t="s">
        <v>671</v>
      </c>
      <c r="D462" s="173" t="s">
        <v>138</v>
      </c>
      <c r="E462" s="174" t="s">
        <v>672</v>
      </c>
      <c r="F462" s="175" t="s">
        <v>673</v>
      </c>
      <c r="G462" s="176" t="s">
        <v>272</v>
      </c>
      <c r="H462" s="177">
        <v>1.05</v>
      </c>
      <c r="I462" s="178"/>
      <c r="J462" s="177">
        <f>ROUND((ROUND(I462,2))*(ROUND(H462,2)),2)</f>
        <v>0</v>
      </c>
      <c r="K462" s="175" t="s">
        <v>142</v>
      </c>
      <c r="L462" s="39"/>
      <c r="M462" s="179" t="s">
        <v>18</v>
      </c>
      <c r="N462" s="180" t="s">
        <v>46</v>
      </c>
      <c r="O462" s="64"/>
      <c r="P462" s="181">
        <f>O462*H462</f>
        <v>0</v>
      </c>
      <c r="Q462" s="181">
        <v>3.0000000000000001E-5</v>
      </c>
      <c r="R462" s="181">
        <f>Q462*H462</f>
        <v>3.15E-5</v>
      </c>
      <c r="S462" s="181">
        <v>0</v>
      </c>
      <c r="T462" s="182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83" t="s">
        <v>269</v>
      </c>
      <c r="AT462" s="183" t="s">
        <v>138</v>
      </c>
      <c r="AU462" s="183" t="s">
        <v>85</v>
      </c>
      <c r="AY462" s="17" t="s">
        <v>135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7" t="s">
        <v>83</v>
      </c>
      <c r="BK462" s="184">
        <f>ROUND((ROUND(I462,2))*(ROUND(H462,2)),2)</f>
        <v>0</v>
      </c>
      <c r="BL462" s="17" t="s">
        <v>269</v>
      </c>
      <c r="BM462" s="183" t="s">
        <v>674</v>
      </c>
    </row>
    <row r="463" spans="1:65" s="2" customFormat="1">
      <c r="A463" s="34"/>
      <c r="B463" s="35"/>
      <c r="C463" s="36"/>
      <c r="D463" s="185" t="s">
        <v>145</v>
      </c>
      <c r="E463" s="36"/>
      <c r="F463" s="186" t="s">
        <v>675</v>
      </c>
      <c r="G463" s="36"/>
      <c r="H463" s="36"/>
      <c r="I463" s="187"/>
      <c r="J463" s="36"/>
      <c r="K463" s="36"/>
      <c r="L463" s="39"/>
      <c r="M463" s="188"/>
      <c r="N463" s="189"/>
      <c r="O463" s="64"/>
      <c r="P463" s="64"/>
      <c r="Q463" s="64"/>
      <c r="R463" s="64"/>
      <c r="S463" s="64"/>
      <c r="T463" s="65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7" t="s">
        <v>145</v>
      </c>
      <c r="AU463" s="17" t="s">
        <v>85</v>
      </c>
    </row>
    <row r="464" spans="1:65" s="13" customFormat="1">
      <c r="B464" s="199"/>
      <c r="C464" s="200"/>
      <c r="D464" s="201" t="s">
        <v>152</v>
      </c>
      <c r="E464" s="202" t="s">
        <v>18</v>
      </c>
      <c r="F464" s="203" t="s">
        <v>676</v>
      </c>
      <c r="G464" s="200"/>
      <c r="H464" s="204">
        <v>1.05</v>
      </c>
      <c r="I464" s="205"/>
      <c r="J464" s="200"/>
      <c r="K464" s="200"/>
      <c r="L464" s="206"/>
      <c r="M464" s="207"/>
      <c r="N464" s="208"/>
      <c r="O464" s="208"/>
      <c r="P464" s="208"/>
      <c r="Q464" s="208"/>
      <c r="R464" s="208"/>
      <c r="S464" s="208"/>
      <c r="T464" s="209"/>
      <c r="AT464" s="210" t="s">
        <v>152</v>
      </c>
      <c r="AU464" s="210" t="s">
        <v>85</v>
      </c>
      <c r="AV464" s="13" t="s">
        <v>85</v>
      </c>
      <c r="AW464" s="13" t="s">
        <v>37</v>
      </c>
      <c r="AX464" s="13" t="s">
        <v>83</v>
      </c>
      <c r="AY464" s="210" t="s">
        <v>135</v>
      </c>
    </row>
    <row r="465" spans="1:65" s="2" customFormat="1" ht="49.15" customHeight="1">
      <c r="A465" s="34"/>
      <c r="B465" s="35"/>
      <c r="C465" s="173" t="s">
        <v>677</v>
      </c>
      <c r="D465" s="173" t="s">
        <v>138</v>
      </c>
      <c r="E465" s="174" t="s">
        <v>678</v>
      </c>
      <c r="F465" s="175" t="s">
        <v>679</v>
      </c>
      <c r="G465" s="176" t="s">
        <v>141</v>
      </c>
      <c r="H465" s="177">
        <v>0.1</v>
      </c>
      <c r="I465" s="178"/>
      <c r="J465" s="177">
        <f>ROUND((ROUND(I465,2))*(ROUND(H465,2)),2)</f>
        <v>0</v>
      </c>
      <c r="K465" s="175" t="s">
        <v>142</v>
      </c>
      <c r="L465" s="39"/>
      <c r="M465" s="179" t="s">
        <v>18</v>
      </c>
      <c r="N465" s="180" t="s">
        <v>46</v>
      </c>
      <c r="O465" s="64"/>
      <c r="P465" s="181">
        <f>O465*H465</f>
        <v>0</v>
      </c>
      <c r="Q465" s="181">
        <v>0</v>
      </c>
      <c r="R465" s="181">
        <f>Q465*H465</f>
        <v>0</v>
      </c>
      <c r="S465" s="181">
        <v>0</v>
      </c>
      <c r="T465" s="182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3" t="s">
        <v>269</v>
      </c>
      <c r="AT465" s="183" t="s">
        <v>138</v>
      </c>
      <c r="AU465" s="183" t="s">
        <v>85</v>
      </c>
      <c r="AY465" s="17" t="s">
        <v>135</v>
      </c>
      <c r="BE465" s="184">
        <f>IF(N465="základní",J465,0)</f>
        <v>0</v>
      </c>
      <c r="BF465" s="184">
        <f>IF(N465="snížená",J465,0)</f>
        <v>0</v>
      </c>
      <c r="BG465" s="184">
        <f>IF(N465="zákl. přenesená",J465,0)</f>
        <v>0</v>
      </c>
      <c r="BH465" s="184">
        <f>IF(N465="sníž. přenesená",J465,0)</f>
        <v>0</v>
      </c>
      <c r="BI465" s="184">
        <f>IF(N465="nulová",J465,0)</f>
        <v>0</v>
      </c>
      <c r="BJ465" s="17" t="s">
        <v>83</v>
      </c>
      <c r="BK465" s="184">
        <f>ROUND((ROUND(I465,2))*(ROUND(H465,2)),2)</f>
        <v>0</v>
      </c>
      <c r="BL465" s="17" t="s">
        <v>269</v>
      </c>
      <c r="BM465" s="183" t="s">
        <v>680</v>
      </c>
    </row>
    <row r="466" spans="1:65" s="2" customFormat="1">
      <c r="A466" s="34"/>
      <c r="B466" s="35"/>
      <c r="C466" s="36"/>
      <c r="D466" s="185" t="s">
        <v>145</v>
      </c>
      <c r="E466" s="36"/>
      <c r="F466" s="186" t="s">
        <v>681</v>
      </c>
      <c r="G466" s="36"/>
      <c r="H466" s="36"/>
      <c r="I466" s="187"/>
      <c r="J466" s="36"/>
      <c r="K466" s="36"/>
      <c r="L466" s="39"/>
      <c r="M466" s="188"/>
      <c r="N466" s="189"/>
      <c r="O466" s="64"/>
      <c r="P466" s="64"/>
      <c r="Q466" s="64"/>
      <c r="R466" s="64"/>
      <c r="S466" s="64"/>
      <c r="T466" s="65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145</v>
      </c>
      <c r="AU466" s="17" t="s">
        <v>85</v>
      </c>
    </row>
    <row r="467" spans="1:65" s="2" customFormat="1" ht="49.15" customHeight="1">
      <c r="A467" s="34"/>
      <c r="B467" s="35"/>
      <c r="C467" s="173" t="s">
        <v>682</v>
      </c>
      <c r="D467" s="173" t="s">
        <v>138</v>
      </c>
      <c r="E467" s="174" t="s">
        <v>683</v>
      </c>
      <c r="F467" s="175" t="s">
        <v>684</v>
      </c>
      <c r="G467" s="176" t="s">
        <v>141</v>
      </c>
      <c r="H467" s="177">
        <v>0.1</v>
      </c>
      <c r="I467" s="178"/>
      <c r="J467" s="177">
        <f>ROUND((ROUND(I467,2))*(ROUND(H467,2)),2)</f>
        <v>0</v>
      </c>
      <c r="K467" s="175" t="s">
        <v>142</v>
      </c>
      <c r="L467" s="39"/>
      <c r="M467" s="179" t="s">
        <v>18</v>
      </c>
      <c r="N467" s="180" t="s">
        <v>46</v>
      </c>
      <c r="O467" s="64"/>
      <c r="P467" s="181">
        <f>O467*H467</f>
        <v>0</v>
      </c>
      <c r="Q467" s="181">
        <v>0</v>
      </c>
      <c r="R467" s="181">
        <f>Q467*H467</f>
        <v>0</v>
      </c>
      <c r="S467" s="181">
        <v>0</v>
      </c>
      <c r="T467" s="182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3" t="s">
        <v>269</v>
      </c>
      <c r="AT467" s="183" t="s">
        <v>138</v>
      </c>
      <c r="AU467" s="183" t="s">
        <v>85</v>
      </c>
      <c r="AY467" s="17" t="s">
        <v>135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7" t="s">
        <v>83</v>
      </c>
      <c r="BK467" s="184">
        <f>ROUND((ROUND(I467,2))*(ROUND(H467,2)),2)</f>
        <v>0</v>
      </c>
      <c r="BL467" s="17" t="s">
        <v>269</v>
      </c>
      <c r="BM467" s="183" t="s">
        <v>685</v>
      </c>
    </row>
    <row r="468" spans="1:65" s="2" customFormat="1">
      <c r="A468" s="34"/>
      <c r="B468" s="35"/>
      <c r="C468" s="36"/>
      <c r="D468" s="185" t="s">
        <v>145</v>
      </c>
      <c r="E468" s="36"/>
      <c r="F468" s="186" t="s">
        <v>686</v>
      </c>
      <c r="G468" s="36"/>
      <c r="H468" s="36"/>
      <c r="I468" s="187"/>
      <c r="J468" s="36"/>
      <c r="K468" s="36"/>
      <c r="L468" s="39"/>
      <c r="M468" s="188"/>
      <c r="N468" s="189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145</v>
      </c>
      <c r="AU468" s="17" t="s">
        <v>85</v>
      </c>
    </row>
    <row r="469" spans="1:65" s="12" customFormat="1" ht="22.9" customHeight="1">
      <c r="B469" s="157"/>
      <c r="C469" s="158"/>
      <c r="D469" s="159" t="s">
        <v>74</v>
      </c>
      <c r="E469" s="171" t="s">
        <v>687</v>
      </c>
      <c r="F469" s="171" t="s">
        <v>688</v>
      </c>
      <c r="G469" s="158"/>
      <c r="H469" s="158"/>
      <c r="I469" s="161"/>
      <c r="J469" s="172">
        <f>BK469</f>
        <v>0</v>
      </c>
      <c r="K469" s="158"/>
      <c r="L469" s="163"/>
      <c r="M469" s="164"/>
      <c r="N469" s="165"/>
      <c r="O469" s="165"/>
      <c r="P469" s="166">
        <f>SUM(P470:P497)</f>
        <v>0</v>
      </c>
      <c r="Q469" s="165"/>
      <c r="R469" s="166">
        <f>SUM(R470:R497)</f>
        <v>0.282358</v>
      </c>
      <c r="S469" s="165"/>
      <c r="T469" s="167">
        <f>SUM(T470:T497)</f>
        <v>8.0599999999999995E-3</v>
      </c>
      <c r="AR469" s="168" t="s">
        <v>85</v>
      </c>
      <c r="AT469" s="169" t="s">
        <v>74</v>
      </c>
      <c r="AU469" s="169" t="s">
        <v>83</v>
      </c>
      <c r="AY469" s="168" t="s">
        <v>135</v>
      </c>
      <c r="BK469" s="170">
        <f>SUM(BK470:BK497)</f>
        <v>0</v>
      </c>
    </row>
    <row r="470" spans="1:65" s="2" customFormat="1" ht="24.2" customHeight="1">
      <c r="A470" s="34"/>
      <c r="B470" s="35"/>
      <c r="C470" s="173" t="s">
        <v>689</v>
      </c>
      <c r="D470" s="173" t="s">
        <v>138</v>
      </c>
      <c r="E470" s="174" t="s">
        <v>690</v>
      </c>
      <c r="F470" s="175" t="s">
        <v>691</v>
      </c>
      <c r="G470" s="176" t="s">
        <v>173</v>
      </c>
      <c r="H470" s="177">
        <v>557.29999999999995</v>
      </c>
      <c r="I470" s="178"/>
      <c r="J470" s="177">
        <f>ROUND((ROUND(I470,2))*(ROUND(H470,2)),2)</f>
        <v>0</v>
      </c>
      <c r="K470" s="175" t="s">
        <v>142</v>
      </c>
      <c r="L470" s="39"/>
      <c r="M470" s="179" t="s">
        <v>18</v>
      </c>
      <c r="N470" s="180" t="s">
        <v>46</v>
      </c>
      <c r="O470" s="64"/>
      <c r="P470" s="181">
        <f>O470*H470</f>
        <v>0</v>
      </c>
      <c r="Q470" s="181">
        <v>0</v>
      </c>
      <c r="R470" s="181">
        <f>Q470*H470</f>
        <v>0</v>
      </c>
      <c r="S470" s="181">
        <v>0</v>
      </c>
      <c r="T470" s="182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83" t="s">
        <v>269</v>
      </c>
      <c r="AT470" s="183" t="s">
        <v>138</v>
      </c>
      <c r="AU470" s="183" t="s">
        <v>85</v>
      </c>
      <c r="AY470" s="17" t="s">
        <v>135</v>
      </c>
      <c r="BE470" s="184">
        <f>IF(N470="základní",J470,0)</f>
        <v>0</v>
      </c>
      <c r="BF470" s="184">
        <f>IF(N470="snížená",J470,0)</f>
        <v>0</v>
      </c>
      <c r="BG470" s="184">
        <f>IF(N470="zákl. přenesená",J470,0)</f>
        <v>0</v>
      </c>
      <c r="BH470" s="184">
        <f>IF(N470="sníž. přenesená",J470,0)</f>
        <v>0</v>
      </c>
      <c r="BI470" s="184">
        <f>IF(N470="nulová",J470,0)</f>
        <v>0</v>
      </c>
      <c r="BJ470" s="17" t="s">
        <v>83</v>
      </c>
      <c r="BK470" s="184">
        <f>ROUND((ROUND(I470,2))*(ROUND(H470,2)),2)</f>
        <v>0</v>
      </c>
      <c r="BL470" s="17" t="s">
        <v>269</v>
      </c>
      <c r="BM470" s="183" t="s">
        <v>692</v>
      </c>
    </row>
    <row r="471" spans="1:65" s="2" customFormat="1">
      <c r="A471" s="34"/>
      <c r="B471" s="35"/>
      <c r="C471" s="36"/>
      <c r="D471" s="185" t="s">
        <v>145</v>
      </c>
      <c r="E471" s="36"/>
      <c r="F471" s="186" t="s">
        <v>693</v>
      </c>
      <c r="G471" s="36"/>
      <c r="H471" s="36"/>
      <c r="I471" s="187"/>
      <c r="J471" s="36"/>
      <c r="K471" s="36"/>
      <c r="L471" s="39"/>
      <c r="M471" s="188"/>
      <c r="N471" s="189"/>
      <c r="O471" s="64"/>
      <c r="P471" s="64"/>
      <c r="Q471" s="64"/>
      <c r="R471" s="64"/>
      <c r="S471" s="64"/>
      <c r="T471" s="65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7" t="s">
        <v>145</v>
      </c>
      <c r="AU471" s="17" t="s">
        <v>85</v>
      </c>
    </row>
    <row r="472" spans="1:65" s="2" customFormat="1" ht="16.5" customHeight="1">
      <c r="A472" s="34"/>
      <c r="B472" s="35"/>
      <c r="C472" s="173" t="s">
        <v>694</v>
      </c>
      <c r="D472" s="173" t="s">
        <v>138</v>
      </c>
      <c r="E472" s="174" t="s">
        <v>695</v>
      </c>
      <c r="F472" s="175" t="s">
        <v>696</v>
      </c>
      <c r="G472" s="176" t="s">
        <v>173</v>
      </c>
      <c r="H472" s="177">
        <v>26</v>
      </c>
      <c r="I472" s="178"/>
      <c r="J472" s="177">
        <f>ROUND((ROUND(I472,2))*(ROUND(H472,2)),2)</f>
        <v>0</v>
      </c>
      <c r="K472" s="175" t="s">
        <v>142</v>
      </c>
      <c r="L472" s="39"/>
      <c r="M472" s="179" t="s">
        <v>18</v>
      </c>
      <c r="N472" s="180" t="s">
        <v>46</v>
      </c>
      <c r="O472" s="64"/>
      <c r="P472" s="181">
        <f>O472*H472</f>
        <v>0</v>
      </c>
      <c r="Q472" s="181">
        <v>1E-3</v>
      </c>
      <c r="R472" s="181">
        <f>Q472*H472</f>
        <v>2.6000000000000002E-2</v>
      </c>
      <c r="S472" s="181">
        <v>3.1E-4</v>
      </c>
      <c r="T472" s="182">
        <f>S472*H472</f>
        <v>8.0599999999999995E-3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3" t="s">
        <v>269</v>
      </c>
      <c r="AT472" s="183" t="s">
        <v>138</v>
      </c>
      <c r="AU472" s="183" t="s">
        <v>85</v>
      </c>
      <c r="AY472" s="17" t="s">
        <v>135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7" t="s">
        <v>83</v>
      </c>
      <c r="BK472" s="184">
        <f>ROUND((ROUND(I472,2))*(ROUND(H472,2)),2)</f>
        <v>0</v>
      </c>
      <c r="BL472" s="17" t="s">
        <v>269</v>
      </c>
      <c r="BM472" s="183" t="s">
        <v>697</v>
      </c>
    </row>
    <row r="473" spans="1:65" s="2" customFormat="1">
      <c r="A473" s="34"/>
      <c r="B473" s="35"/>
      <c r="C473" s="36"/>
      <c r="D473" s="185" t="s">
        <v>145</v>
      </c>
      <c r="E473" s="36"/>
      <c r="F473" s="186" t="s">
        <v>698</v>
      </c>
      <c r="G473" s="36"/>
      <c r="H473" s="36"/>
      <c r="I473" s="187"/>
      <c r="J473" s="36"/>
      <c r="K473" s="36"/>
      <c r="L473" s="39"/>
      <c r="M473" s="188"/>
      <c r="N473" s="189"/>
      <c r="O473" s="64"/>
      <c r="P473" s="64"/>
      <c r="Q473" s="64"/>
      <c r="R473" s="64"/>
      <c r="S473" s="64"/>
      <c r="T473" s="65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145</v>
      </c>
      <c r="AU473" s="17" t="s">
        <v>85</v>
      </c>
    </row>
    <row r="474" spans="1:65" s="13" customFormat="1">
      <c r="B474" s="199"/>
      <c r="C474" s="200"/>
      <c r="D474" s="201" t="s">
        <v>152</v>
      </c>
      <c r="E474" s="202" t="s">
        <v>18</v>
      </c>
      <c r="F474" s="203" t="s">
        <v>699</v>
      </c>
      <c r="G474" s="200"/>
      <c r="H474" s="204">
        <v>6</v>
      </c>
      <c r="I474" s="205"/>
      <c r="J474" s="200"/>
      <c r="K474" s="200"/>
      <c r="L474" s="206"/>
      <c r="M474" s="207"/>
      <c r="N474" s="208"/>
      <c r="O474" s="208"/>
      <c r="P474" s="208"/>
      <c r="Q474" s="208"/>
      <c r="R474" s="208"/>
      <c r="S474" s="208"/>
      <c r="T474" s="209"/>
      <c r="AT474" s="210" t="s">
        <v>152</v>
      </c>
      <c r="AU474" s="210" t="s">
        <v>85</v>
      </c>
      <c r="AV474" s="13" t="s">
        <v>85</v>
      </c>
      <c r="AW474" s="13" t="s">
        <v>37</v>
      </c>
      <c r="AX474" s="13" t="s">
        <v>75</v>
      </c>
      <c r="AY474" s="210" t="s">
        <v>135</v>
      </c>
    </row>
    <row r="475" spans="1:65" s="13" customFormat="1">
      <c r="B475" s="199"/>
      <c r="C475" s="200"/>
      <c r="D475" s="201" t="s">
        <v>152</v>
      </c>
      <c r="E475" s="202" t="s">
        <v>18</v>
      </c>
      <c r="F475" s="203" t="s">
        <v>305</v>
      </c>
      <c r="G475" s="200"/>
      <c r="H475" s="204">
        <v>6</v>
      </c>
      <c r="I475" s="205"/>
      <c r="J475" s="200"/>
      <c r="K475" s="200"/>
      <c r="L475" s="206"/>
      <c r="M475" s="207"/>
      <c r="N475" s="208"/>
      <c r="O475" s="208"/>
      <c r="P475" s="208"/>
      <c r="Q475" s="208"/>
      <c r="R475" s="208"/>
      <c r="S475" s="208"/>
      <c r="T475" s="209"/>
      <c r="AT475" s="210" t="s">
        <v>152</v>
      </c>
      <c r="AU475" s="210" t="s">
        <v>85</v>
      </c>
      <c r="AV475" s="13" t="s">
        <v>85</v>
      </c>
      <c r="AW475" s="13" t="s">
        <v>37</v>
      </c>
      <c r="AX475" s="13" t="s">
        <v>75</v>
      </c>
      <c r="AY475" s="210" t="s">
        <v>135</v>
      </c>
    </row>
    <row r="476" spans="1:65" s="13" customFormat="1">
      <c r="B476" s="199"/>
      <c r="C476" s="200"/>
      <c r="D476" s="201" t="s">
        <v>152</v>
      </c>
      <c r="E476" s="202" t="s">
        <v>18</v>
      </c>
      <c r="F476" s="203" t="s">
        <v>565</v>
      </c>
      <c r="G476" s="200"/>
      <c r="H476" s="204">
        <v>10</v>
      </c>
      <c r="I476" s="205"/>
      <c r="J476" s="200"/>
      <c r="K476" s="200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152</v>
      </c>
      <c r="AU476" s="210" t="s">
        <v>85</v>
      </c>
      <c r="AV476" s="13" t="s">
        <v>85</v>
      </c>
      <c r="AW476" s="13" t="s">
        <v>37</v>
      </c>
      <c r="AX476" s="13" t="s">
        <v>75</v>
      </c>
      <c r="AY476" s="210" t="s">
        <v>135</v>
      </c>
    </row>
    <row r="477" spans="1:65" s="13" customFormat="1">
      <c r="B477" s="199"/>
      <c r="C477" s="200"/>
      <c r="D477" s="201" t="s">
        <v>152</v>
      </c>
      <c r="E477" s="202" t="s">
        <v>18</v>
      </c>
      <c r="F477" s="203" t="s">
        <v>700</v>
      </c>
      <c r="G477" s="200"/>
      <c r="H477" s="204">
        <v>4</v>
      </c>
      <c r="I477" s="205"/>
      <c r="J477" s="200"/>
      <c r="K477" s="200"/>
      <c r="L477" s="206"/>
      <c r="M477" s="207"/>
      <c r="N477" s="208"/>
      <c r="O477" s="208"/>
      <c r="P477" s="208"/>
      <c r="Q477" s="208"/>
      <c r="R477" s="208"/>
      <c r="S477" s="208"/>
      <c r="T477" s="209"/>
      <c r="AT477" s="210" t="s">
        <v>152</v>
      </c>
      <c r="AU477" s="210" t="s">
        <v>85</v>
      </c>
      <c r="AV477" s="13" t="s">
        <v>85</v>
      </c>
      <c r="AW477" s="13" t="s">
        <v>37</v>
      </c>
      <c r="AX477" s="13" t="s">
        <v>75</v>
      </c>
      <c r="AY477" s="210" t="s">
        <v>135</v>
      </c>
    </row>
    <row r="478" spans="1:65" s="14" customFormat="1">
      <c r="B478" s="211"/>
      <c r="C478" s="212"/>
      <c r="D478" s="201" t="s">
        <v>152</v>
      </c>
      <c r="E478" s="213" t="s">
        <v>18</v>
      </c>
      <c r="F478" s="214" t="s">
        <v>169</v>
      </c>
      <c r="G478" s="212"/>
      <c r="H478" s="215">
        <v>26</v>
      </c>
      <c r="I478" s="216"/>
      <c r="J478" s="212"/>
      <c r="K478" s="212"/>
      <c r="L478" s="217"/>
      <c r="M478" s="218"/>
      <c r="N478" s="219"/>
      <c r="O478" s="219"/>
      <c r="P478" s="219"/>
      <c r="Q478" s="219"/>
      <c r="R478" s="219"/>
      <c r="S478" s="219"/>
      <c r="T478" s="220"/>
      <c r="AT478" s="221" t="s">
        <v>152</v>
      </c>
      <c r="AU478" s="221" t="s">
        <v>85</v>
      </c>
      <c r="AV478" s="14" t="s">
        <v>143</v>
      </c>
      <c r="AW478" s="14" t="s">
        <v>37</v>
      </c>
      <c r="AX478" s="14" t="s">
        <v>83</v>
      </c>
      <c r="AY478" s="221" t="s">
        <v>135</v>
      </c>
    </row>
    <row r="479" spans="1:65" s="2" customFormat="1" ht="33" customHeight="1">
      <c r="A479" s="34"/>
      <c r="B479" s="35"/>
      <c r="C479" s="173" t="s">
        <v>701</v>
      </c>
      <c r="D479" s="173" t="s">
        <v>138</v>
      </c>
      <c r="E479" s="174" t="s">
        <v>702</v>
      </c>
      <c r="F479" s="175" t="s">
        <v>703</v>
      </c>
      <c r="G479" s="176" t="s">
        <v>173</v>
      </c>
      <c r="H479" s="177">
        <v>557.29999999999995</v>
      </c>
      <c r="I479" s="178"/>
      <c r="J479" s="177">
        <f>ROUND((ROUND(I479,2))*(ROUND(H479,2)),2)</f>
        <v>0</v>
      </c>
      <c r="K479" s="175" t="s">
        <v>142</v>
      </c>
      <c r="L479" s="39"/>
      <c r="M479" s="179" t="s">
        <v>18</v>
      </c>
      <c r="N479" s="180" t="s">
        <v>46</v>
      </c>
      <c r="O479" s="64"/>
      <c r="P479" s="181">
        <f>O479*H479</f>
        <v>0</v>
      </c>
      <c r="Q479" s="181">
        <v>2.0000000000000001E-4</v>
      </c>
      <c r="R479" s="181">
        <f>Q479*H479</f>
        <v>0.11145999999999999</v>
      </c>
      <c r="S479" s="181">
        <v>0</v>
      </c>
      <c r="T479" s="182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83" t="s">
        <v>269</v>
      </c>
      <c r="AT479" s="183" t="s">
        <v>138</v>
      </c>
      <c r="AU479" s="183" t="s">
        <v>85</v>
      </c>
      <c r="AY479" s="17" t="s">
        <v>135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7" t="s">
        <v>83</v>
      </c>
      <c r="BK479" s="184">
        <f>ROUND((ROUND(I479,2))*(ROUND(H479,2)),2)</f>
        <v>0</v>
      </c>
      <c r="BL479" s="17" t="s">
        <v>269</v>
      </c>
      <c r="BM479" s="183" t="s">
        <v>704</v>
      </c>
    </row>
    <row r="480" spans="1:65" s="2" customFormat="1">
      <c r="A480" s="34"/>
      <c r="B480" s="35"/>
      <c r="C480" s="36"/>
      <c r="D480" s="185" t="s">
        <v>145</v>
      </c>
      <c r="E480" s="36"/>
      <c r="F480" s="186" t="s">
        <v>705</v>
      </c>
      <c r="G480" s="36"/>
      <c r="H480" s="36"/>
      <c r="I480" s="187"/>
      <c r="J480" s="36"/>
      <c r="K480" s="36"/>
      <c r="L480" s="39"/>
      <c r="M480" s="188"/>
      <c r="N480" s="189"/>
      <c r="O480" s="64"/>
      <c r="P480" s="64"/>
      <c r="Q480" s="64"/>
      <c r="R480" s="64"/>
      <c r="S480" s="64"/>
      <c r="T480" s="65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145</v>
      </c>
      <c r="AU480" s="17" t="s">
        <v>85</v>
      </c>
    </row>
    <row r="481" spans="1:65" s="2" customFormat="1" ht="37.9" customHeight="1">
      <c r="A481" s="34"/>
      <c r="B481" s="35"/>
      <c r="C481" s="173" t="s">
        <v>706</v>
      </c>
      <c r="D481" s="173" t="s">
        <v>138</v>
      </c>
      <c r="E481" s="174" t="s">
        <v>707</v>
      </c>
      <c r="F481" s="175" t="s">
        <v>708</v>
      </c>
      <c r="G481" s="176" t="s">
        <v>173</v>
      </c>
      <c r="H481" s="177">
        <v>557.29999999999995</v>
      </c>
      <c r="I481" s="178"/>
      <c r="J481" s="177">
        <f>ROUND((ROUND(I481,2))*(ROUND(H481,2)),2)</f>
        <v>0</v>
      </c>
      <c r="K481" s="175" t="s">
        <v>142</v>
      </c>
      <c r="L481" s="39"/>
      <c r="M481" s="179" t="s">
        <v>18</v>
      </c>
      <c r="N481" s="180" t="s">
        <v>46</v>
      </c>
      <c r="O481" s="64"/>
      <c r="P481" s="181">
        <f>O481*H481</f>
        <v>0</v>
      </c>
      <c r="Q481" s="181">
        <v>2.5999999999999998E-4</v>
      </c>
      <c r="R481" s="181">
        <f>Q481*H481</f>
        <v>0.14489799999999997</v>
      </c>
      <c r="S481" s="181">
        <v>0</v>
      </c>
      <c r="T481" s="182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83" t="s">
        <v>269</v>
      </c>
      <c r="AT481" s="183" t="s">
        <v>138</v>
      </c>
      <c r="AU481" s="183" t="s">
        <v>85</v>
      </c>
      <c r="AY481" s="17" t="s">
        <v>135</v>
      </c>
      <c r="BE481" s="184">
        <f>IF(N481="základní",J481,0)</f>
        <v>0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17" t="s">
        <v>83</v>
      </c>
      <c r="BK481" s="184">
        <f>ROUND((ROUND(I481,2))*(ROUND(H481,2)),2)</f>
        <v>0</v>
      </c>
      <c r="BL481" s="17" t="s">
        <v>269</v>
      </c>
      <c r="BM481" s="183" t="s">
        <v>709</v>
      </c>
    </row>
    <row r="482" spans="1:65" s="2" customFormat="1">
      <c r="A482" s="34"/>
      <c r="B482" s="35"/>
      <c r="C482" s="36"/>
      <c r="D482" s="185" t="s">
        <v>145</v>
      </c>
      <c r="E482" s="36"/>
      <c r="F482" s="186" t="s">
        <v>710</v>
      </c>
      <c r="G482" s="36"/>
      <c r="H482" s="36"/>
      <c r="I482" s="187"/>
      <c r="J482" s="36"/>
      <c r="K482" s="36"/>
      <c r="L482" s="39"/>
      <c r="M482" s="188"/>
      <c r="N482" s="189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145</v>
      </c>
      <c r="AU482" s="17" t="s">
        <v>85</v>
      </c>
    </row>
    <row r="483" spans="1:65" s="2" customFormat="1" ht="19.5">
      <c r="A483" s="34"/>
      <c r="B483" s="35"/>
      <c r="C483" s="36"/>
      <c r="D483" s="201" t="s">
        <v>613</v>
      </c>
      <c r="E483" s="36"/>
      <c r="F483" s="233" t="s">
        <v>711</v>
      </c>
      <c r="G483" s="36"/>
      <c r="H483" s="36"/>
      <c r="I483" s="187"/>
      <c r="J483" s="36"/>
      <c r="K483" s="36"/>
      <c r="L483" s="39"/>
      <c r="M483" s="188"/>
      <c r="N483" s="189"/>
      <c r="O483" s="64"/>
      <c r="P483" s="64"/>
      <c r="Q483" s="64"/>
      <c r="R483" s="64"/>
      <c r="S483" s="64"/>
      <c r="T483" s="65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613</v>
      </c>
      <c r="AU483" s="17" t="s">
        <v>85</v>
      </c>
    </row>
    <row r="484" spans="1:65" s="13" customFormat="1">
      <c r="B484" s="199"/>
      <c r="C484" s="200"/>
      <c r="D484" s="201" t="s">
        <v>152</v>
      </c>
      <c r="E484" s="202" t="s">
        <v>18</v>
      </c>
      <c r="F484" s="203" t="s">
        <v>699</v>
      </c>
      <c r="G484" s="200"/>
      <c r="H484" s="204">
        <v>6</v>
      </c>
      <c r="I484" s="205"/>
      <c r="J484" s="200"/>
      <c r="K484" s="200"/>
      <c r="L484" s="206"/>
      <c r="M484" s="207"/>
      <c r="N484" s="208"/>
      <c r="O484" s="208"/>
      <c r="P484" s="208"/>
      <c r="Q484" s="208"/>
      <c r="R484" s="208"/>
      <c r="S484" s="208"/>
      <c r="T484" s="209"/>
      <c r="AT484" s="210" t="s">
        <v>152</v>
      </c>
      <c r="AU484" s="210" t="s">
        <v>85</v>
      </c>
      <c r="AV484" s="13" t="s">
        <v>85</v>
      </c>
      <c r="AW484" s="13" t="s">
        <v>37</v>
      </c>
      <c r="AX484" s="13" t="s">
        <v>75</v>
      </c>
      <c r="AY484" s="210" t="s">
        <v>135</v>
      </c>
    </row>
    <row r="485" spans="1:65" s="13" customFormat="1">
      <c r="B485" s="199"/>
      <c r="C485" s="200"/>
      <c r="D485" s="201" t="s">
        <v>152</v>
      </c>
      <c r="E485" s="202" t="s">
        <v>18</v>
      </c>
      <c r="F485" s="203" t="s">
        <v>712</v>
      </c>
      <c r="G485" s="200"/>
      <c r="H485" s="204">
        <v>30</v>
      </c>
      <c r="I485" s="205"/>
      <c r="J485" s="200"/>
      <c r="K485" s="200"/>
      <c r="L485" s="206"/>
      <c r="M485" s="207"/>
      <c r="N485" s="208"/>
      <c r="O485" s="208"/>
      <c r="P485" s="208"/>
      <c r="Q485" s="208"/>
      <c r="R485" s="208"/>
      <c r="S485" s="208"/>
      <c r="T485" s="209"/>
      <c r="AT485" s="210" t="s">
        <v>152</v>
      </c>
      <c r="AU485" s="210" t="s">
        <v>85</v>
      </c>
      <c r="AV485" s="13" t="s">
        <v>85</v>
      </c>
      <c r="AW485" s="13" t="s">
        <v>37</v>
      </c>
      <c r="AX485" s="13" t="s">
        <v>75</v>
      </c>
      <c r="AY485" s="210" t="s">
        <v>135</v>
      </c>
    </row>
    <row r="486" spans="1:65" s="13" customFormat="1">
      <c r="B486" s="199"/>
      <c r="C486" s="200"/>
      <c r="D486" s="201" t="s">
        <v>152</v>
      </c>
      <c r="E486" s="202" t="s">
        <v>18</v>
      </c>
      <c r="F486" s="203" t="s">
        <v>713</v>
      </c>
      <c r="G486" s="200"/>
      <c r="H486" s="204">
        <v>33</v>
      </c>
      <c r="I486" s="205"/>
      <c r="J486" s="200"/>
      <c r="K486" s="200"/>
      <c r="L486" s="206"/>
      <c r="M486" s="207"/>
      <c r="N486" s="208"/>
      <c r="O486" s="208"/>
      <c r="P486" s="208"/>
      <c r="Q486" s="208"/>
      <c r="R486" s="208"/>
      <c r="S486" s="208"/>
      <c r="T486" s="209"/>
      <c r="AT486" s="210" t="s">
        <v>152</v>
      </c>
      <c r="AU486" s="210" t="s">
        <v>85</v>
      </c>
      <c r="AV486" s="13" t="s">
        <v>85</v>
      </c>
      <c r="AW486" s="13" t="s">
        <v>37</v>
      </c>
      <c r="AX486" s="13" t="s">
        <v>75</v>
      </c>
      <c r="AY486" s="210" t="s">
        <v>135</v>
      </c>
    </row>
    <row r="487" spans="1:65" s="13" customFormat="1">
      <c r="B487" s="199"/>
      <c r="C487" s="200"/>
      <c r="D487" s="201" t="s">
        <v>152</v>
      </c>
      <c r="E487" s="202" t="s">
        <v>18</v>
      </c>
      <c r="F487" s="203" t="s">
        <v>714</v>
      </c>
      <c r="G487" s="200"/>
      <c r="H487" s="204">
        <v>54</v>
      </c>
      <c r="I487" s="205"/>
      <c r="J487" s="200"/>
      <c r="K487" s="200"/>
      <c r="L487" s="206"/>
      <c r="M487" s="207"/>
      <c r="N487" s="208"/>
      <c r="O487" s="208"/>
      <c r="P487" s="208"/>
      <c r="Q487" s="208"/>
      <c r="R487" s="208"/>
      <c r="S487" s="208"/>
      <c r="T487" s="209"/>
      <c r="AT487" s="210" t="s">
        <v>152</v>
      </c>
      <c r="AU487" s="210" t="s">
        <v>85</v>
      </c>
      <c r="AV487" s="13" t="s">
        <v>85</v>
      </c>
      <c r="AW487" s="13" t="s">
        <v>37</v>
      </c>
      <c r="AX487" s="13" t="s">
        <v>75</v>
      </c>
      <c r="AY487" s="210" t="s">
        <v>135</v>
      </c>
    </row>
    <row r="488" spans="1:65" s="13" customFormat="1">
      <c r="B488" s="199"/>
      <c r="C488" s="200"/>
      <c r="D488" s="201" t="s">
        <v>152</v>
      </c>
      <c r="E488" s="202" t="s">
        <v>18</v>
      </c>
      <c r="F488" s="203" t="s">
        <v>715</v>
      </c>
      <c r="G488" s="200"/>
      <c r="H488" s="204">
        <v>30</v>
      </c>
      <c r="I488" s="205"/>
      <c r="J488" s="200"/>
      <c r="K488" s="200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152</v>
      </c>
      <c r="AU488" s="210" t="s">
        <v>85</v>
      </c>
      <c r="AV488" s="13" t="s">
        <v>85</v>
      </c>
      <c r="AW488" s="13" t="s">
        <v>37</v>
      </c>
      <c r="AX488" s="13" t="s">
        <v>75</v>
      </c>
      <c r="AY488" s="210" t="s">
        <v>135</v>
      </c>
    </row>
    <row r="489" spans="1:65" s="13" customFormat="1">
      <c r="B489" s="199"/>
      <c r="C489" s="200"/>
      <c r="D489" s="201" t="s">
        <v>152</v>
      </c>
      <c r="E489" s="202" t="s">
        <v>18</v>
      </c>
      <c r="F489" s="203" t="s">
        <v>716</v>
      </c>
      <c r="G489" s="200"/>
      <c r="H489" s="204">
        <v>45</v>
      </c>
      <c r="I489" s="205"/>
      <c r="J489" s="200"/>
      <c r="K489" s="200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152</v>
      </c>
      <c r="AU489" s="210" t="s">
        <v>85</v>
      </c>
      <c r="AV489" s="13" t="s">
        <v>85</v>
      </c>
      <c r="AW489" s="13" t="s">
        <v>37</v>
      </c>
      <c r="AX489" s="13" t="s">
        <v>75</v>
      </c>
      <c r="AY489" s="210" t="s">
        <v>135</v>
      </c>
    </row>
    <row r="490" spans="1:65" s="13" customFormat="1">
      <c r="B490" s="199"/>
      <c r="C490" s="200"/>
      <c r="D490" s="201" t="s">
        <v>152</v>
      </c>
      <c r="E490" s="202" t="s">
        <v>18</v>
      </c>
      <c r="F490" s="203" t="s">
        <v>717</v>
      </c>
      <c r="G490" s="200"/>
      <c r="H490" s="204">
        <v>30</v>
      </c>
      <c r="I490" s="205"/>
      <c r="J490" s="200"/>
      <c r="K490" s="200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152</v>
      </c>
      <c r="AU490" s="210" t="s">
        <v>85</v>
      </c>
      <c r="AV490" s="13" t="s">
        <v>85</v>
      </c>
      <c r="AW490" s="13" t="s">
        <v>37</v>
      </c>
      <c r="AX490" s="13" t="s">
        <v>75</v>
      </c>
      <c r="AY490" s="210" t="s">
        <v>135</v>
      </c>
    </row>
    <row r="491" spans="1:65" s="13" customFormat="1">
      <c r="B491" s="199"/>
      <c r="C491" s="200"/>
      <c r="D491" s="201" t="s">
        <v>152</v>
      </c>
      <c r="E491" s="202" t="s">
        <v>18</v>
      </c>
      <c r="F491" s="203" t="s">
        <v>718</v>
      </c>
      <c r="G491" s="200"/>
      <c r="H491" s="204">
        <v>26</v>
      </c>
      <c r="I491" s="205"/>
      <c r="J491" s="200"/>
      <c r="K491" s="200"/>
      <c r="L491" s="206"/>
      <c r="M491" s="207"/>
      <c r="N491" s="208"/>
      <c r="O491" s="208"/>
      <c r="P491" s="208"/>
      <c r="Q491" s="208"/>
      <c r="R491" s="208"/>
      <c r="S491" s="208"/>
      <c r="T491" s="209"/>
      <c r="AT491" s="210" t="s">
        <v>152</v>
      </c>
      <c r="AU491" s="210" t="s">
        <v>85</v>
      </c>
      <c r="AV491" s="13" t="s">
        <v>85</v>
      </c>
      <c r="AW491" s="13" t="s">
        <v>37</v>
      </c>
      <c r="AX491" s="13" t="s">
        <v>75</v>
      </c>
      <c r="AY491" s="210" t="s">
        <v>135</v>
      </c>
    </row>
    <row r="492" spans="1:65" s="13" customFormat="1">
      <c r="B492" s="199"/>
      <c r="C492" s="200"/>
      <c r="D492" s="201" t="s">
        <v>152</v>
      </c>
      <c r="E492" s="202" t="s">
        <v>18</v>
      </c>
      <c r="F492" s="203" t="s">
        <v>719</v>
      </c>
      <c r="G492" s="200"/>
      <c r="H492" s="204">
        <v>106</v>
      </c>
      <c r="I492" s="205"/>
      <c r="J492" s="200"/>
      <c r="K492" s="200"/>
      <c r="L492" s="206"/>
      <c r="M492" s="207"/>
      <c r="N492" s="208"/>
      <c r="O492" s="208"/>
      <c r="P492" s="208"/>
      <c r="Q492" s="208"/>
      <c r="R492" s="208"/>
      <c r="S492" s="208"/>
      <c r="T492" s="209"/>
      <c r="AT492" s="210" t="s">
        <v>152</v>
      </c>
      <c r="AU492" s="210" t="s">
        <v>85</v>
      </c>
      <c r="AV492" s="13" t="s">
        <v>85</v>
      </c>
      <c r="AW492" s="13" t="s">
        <v>37</v>
      </c>
      <c r="AX492" s="13" t="s">
        <v>75</v>
      </c>
      <c r="AY492" s="210" t="s">
        <v>135</v>
      </c>
    </row>
    <row r="493" spans="1:65" s="13" customFormat="1">
      <c r="B493" s="199"/>
      <c r="C493" s="200"/>
      <c r="D493" s="201" t="s">
        <v>152</v>
      </c>
      <c r="E493" s="202" t="s">
        <v>18</v>
      </c>
      <c r="F493" s="203" t="s">
        <v>720</v>
      </c>
      <c r="G493" s="200"/>
      <c r="H493" s="204">
        <v>55.2</v>
      </c>
      <c r="I493" s="205"/>
      <c r="J493" s="200"/>
      <c r="K493" s="200"/>
      <c r="L493" s="206"/>
      <c r="M493" s="207"/>
      <c r="N493" s="208"/>
      <c r="O493" s="208"/>
      <c r="P493" s="208"/>
      <c r="Q493" s="208"/>
      <c r="R493" s="208"/>
      <c r="S493" s="208"/>
      <c r="T493" s="209"/>
      <c r="AT493" s="210" t="s">
        <v>152</v>
      </c>
      <c r="AU493" s="210" t="s">
        <v>85</v>
      </c>
      <c r="AV493" s="13" t="s">
        <v>85</v>
      </c>
      <c r="AW493" s="13" t="s">
        <v>37</v>
      </c>
      <c r="AX493" s="13" t="s">
        <v>75</v>
      </c>
      <c r="AY493" s="210" t="s">
        <v>135</v>
      </c>
    </row>
    <row r="494" spans="1:65" s="13" customFormat="1">
      <c r="B494" s="199"/>
      <c r="C494" s="200"/>
      <c r="D494" s="201" t="s">
        <v>152</v>
      </c>
      <c r="E494" s="202" t="s">
        <v>18</v>
      </c>
      <c r="F494" s="203" t="s">
        <v>721</v>
      </c>
      <c r="G494" s="200"/>
      <c r="H494" s="204">
        <v>134</v>
      </c>
      <c r="I494" s="205"/>
      <c r="J494" s="200"/>
      <c r="K494" s="200"/>
      <c r="L494" s="206"/>
      <c r="M494" s="207"/>
      <c r="N494" s="208"/>
      <c r="O494" s="208"/>
      <c r="P494" s="208"/>
      <c r="Q494" s="208"/>
      <c r="R494" s="208"/>
      <c r="S494" s="208"/>
      <c r="T494" s="209"/>
      <c r="AT494" s="210" t="s">
        <v>152</v>
      </c>
      <c r="AU494" s="210" t="s">
        <v>85</v>
      </c>
      <c r="AV494" s="13" t="s">
        <v>85</v>
      </c>
      <c r="AW494" s="13" t="s">
        <v>37</v>
      </c>
      <c r="AX494" s="13" t="s">
        <v>75</v>
      </c>
      <c r="AY494" s="210" t="s">
        <v>135</v>
      </c>
    </row>
    <row r="495" spans="1:65" s="13" customFormat="1">
      <c r="B495" s="199"/>
      <c r="C495" s="200"/>
      <c r="D495" s="201" t="s">
        <v>152</v>
      </c>
      <c r="E495" s="202" t="s">
        <v>18</v>
      </c>
      <c r="F495" s="203" t="s">
        <v>700</v>
      </c>
      <c r="G495" s="200"/>
      <c r="H495" s="204">
        <v>4</v>
      </c>
      <c r="I495" s="205"/>
      <c r="J495" s="200"/>
      <c r="K495" s="200"/>
      <c r="L495" s="206"/>
      <c r="M495" s="207"/>
      <c r="N495" s="208"/>
      <c r="O495" s="208"/>
      <c r="P495" s="208"/>
      <c r="Q495" s="208"/>
      <c r="R495" s="208"/>
      <c r="S495" s="208"/>
      <c r="T495" s="209"/>
      <c r="AT495" s="210" t="s">
        <v>152</v>
      </c>
      <c r="AU495" s="210" t="s">
        <v>85</v>
      </c>
      <c r="AV495" s="13" t="s">
        <v>85</v>
      </c>
      <c r="AW495" s="13" t="s">
        <v>37</v>
      </c>
      <c r="AX495" s="13" t="s">
        <v>75</v>
      </c>
      <c r="AY495" s="210" t="s">
        <v>135</v>
      </c>
    </row>
    <row r="496" spans="1:65" s="13" customFormat="1">
      <c r="B496" s="199"/>
      <c r="C496" s="200"/>
      <c r="D496" s="201" t="s">
        <v>152</v>
      </c>
      <c r="E496" s="202" t="s">
        <v>18</v>
      </c>
      <c r="F496" s="203" t="s">
        <v>511</v>
      </c>
      <c r="G496" s="200"/>
      <c r="H496" s="204">
        <v>4.0999999999999996</v>
      </c>
      <c r="I496" s="205"/>
      <c r="J496" s="200"/>
      <c r="K496" s="200"/>
      <c r="L496" s="206"/>
      <c r="M496" s="207"/>
      <c r="N496" s="208"/>
      <c r="O496" s="208"/>
      <c r="P496" s="208"/>
      <c r="Q496" s="208"/>
      <c r="R496" s="208"/>
      <c r="S496" s="208"/>
      <c r="T496" s="209"/>
      <c r="AT496" s="210" t="s">
        <v>152</v>
      </c>
      <c r="AU496" s="210" t="s">
        <v>85</v>
      </c>
      <c r="AV496" s="13" t="s">
        <v>85</v>
      </c>
      <c r="AW496" s="13" t="s">
        <v>37</v>
      </c>
      <c r="AX496" s="13" t="s">
        <v>75</v>
      </c>
      <c r="AY496" s="210" t="s">
        <v>135</v>
      </c>
    </row>
    <row r="497" spans="1:65" s="14" customFormat="1">
      <c r="B497" s="211"/>
      <c r="C497" s="212"/>
      <c r="D497" s="201" t="s">
        <v>152</v>
      </c>
      <c r="E497" s="213" t="s">
        <v>18</v>
      </c>
      <c r="F497" s="214" t="s">
        <v>169</v>
      </c>
      <c r="G497" s="212"/>
      <c r="H497" s="215">
        <v>557.29999999999995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152</v>
      </c>
      <c r="AU497" s="221" t="s">
        <v>85</v>
      </c>
      <c r="AV497" s="14" t="s">
        <v>143</v>
      </c>
      <c r="AW497" s="14" t="s">
        <v>37</v>
      </c>
      <c r="AX497" s="14" t="s">
        <v>83</v>
      </c>
      <c r="AY497" s="221" t="s">
        <v>135</v>
      </c>
    </row>
    <row r="498" spans="1:65" s="12" customFormat="1" ht="25.9" customHeight="1">
      <c r="B498" s="157"/>
      <c r="C498" s="158"/>
      <c r="D498" s="159" t="s">
        <v>74</v>
      </c>
      <c r="E498" s="160" t="s">
        <v>722</v>
      </c>
      <c r="F498" s="160" t="s">
        <v>723</v>
      </c>
      <c r="G498" s="158"/>
      <c r="H498" s="158"/>
      <c r="I498" s="161"/>
      <c r="J498" s="162">
        <f>BK498</f>
        <v>0</v>
      </c>
      <c r="K498" s="158"/>
      <c r="L498" s="163"/>
      <c r="M498" s="164"/>
      <c r="N498" s="165"/>
      <c r="O498" s="165"/>
      <c r="P498" s="166">
        <f>P499+P502+P506+P509+P513</f>
        <v>0</v>
      </c>
      <c r="Q498" s="165"/>
      <c r="R498" s="166">
        <f>R499+R502+R506+R509+R513</f>
        <v>0</v>
      </c>
      <c r="S498" s="165"/>
      <c r="T498" s="167">
        <f>T499+T502+T506+T509+T513</f>
        <v>0</v>
      </c>
      <c r="AR498" s="168" t="s">
        <v>170</v>
      </c>
      <c r="AT498" s="169" t="s">
        <v>74</v>
      </c>
      <c r="AU498" s="169" t="s">
        <v>75</v>
      </c>
      <c r="AY498" s="168" t="s">
        <v>135</v>
      </c>
      <c r="BK498" s="170">
        <f>BK499+BK502+BK506+BK509+BK513</f>
        <v>0</v>
      </c>
    </row>
    <row r="499" spans="1:65" s="12" customFormat="1" ht="22.9" customHeight="1">
      <c r="B499" s="157"/>
      <c r="C499" s="158"/>
      <c r="D499" s="159" t="s">
        <v>74</v>
      </c>
      <c r="E499" s="171" t="s">
        <v>724</v>
      </c>
      <c r="F499" s="171" t="s">
        <v>725</v>
      </c>
      <c r="G499" s="158"/>
      <c r="H499" s="158"/>
      <c r="I499" s="161"/>
      <c r="J499" s="172">
        <f>BK499</f>
        <v>0</v>
      </c>
      <c r="K499" s="158"/>
      <c r="L499" s="163"/>
      <c r="M499" s="164"/>
      <c r="N499" s="165"/>
      <c r="O499" s="165"/>
      <c r="P499" s="166">
        <f>SUM(P500:P501)</f>
        <v>0</v>
      </c>
      <c r="Q499" s="165"/>
      <c r="R499" s="166">
        <f>SUM(R500:R501)</f>
        <v>0</v>
      </c>
      <c r="S499" s="165"/>
      <c r="T499" s="167">
        <f>SUM(T500:T501)</f>
        <v>0</v>
      </c>
      <c r="AR499" s="168" t="s">
        <v>170</v>
      </c>
      <c r="AT499" s="169" t="s">
        <v>74</v>
      </c>
      <c r="AU499" s="169" t="s">
        <v>83</v>
      </c>
      <c r="AY499" s="168" t="s">
        <v>135</v>
      </c>
      <c r="BK499" s="170">
        <f>SUM(BK500:BK501)</f>
        <v>0</v>
      </c>
    </row>
    <row r="500" spans="1:65" s="2" customFormat="1" ht="21.75" customHeight="1">
      <c r="A500" s="34"/>
      <c r="B500" s="35"/>
      <c r="C500" s="173" t="s">
        <v>726</v>
      </c>
      <c r="D500" s="173" t="s">
        <v>138</v>
      </c>
      <c r="E500" s="174" t="s">
        <v>727</v>
      </c>
      <c r="F500" s="175" t="s">
        <v>728</v>
      </c>
      <c r="G500" s="176" t="s">
        <v>293</v>
      </c>
      <c r="H500" s="177">
        <v>1</v>
      </c>
      <c r="I500" s="178"/>
      <c r="J500" s="177">
        <f>ROUND((ROUND(I500,2))*(ROUND(H500,2)),2)</f>
        <v>0</v>
      </c>
      <c r="K500" s="175" t="s">
        <v>142</v>
      </c>
      <c r="L500" s="39"/>
      <c r="M500" s="179" t="s">
        <v>18</v>
      </c>
      <c r="N500" s="180" t="s">
        <v>46</v>
      </c>
      <c r="O500" s="64"/>
      <c r="P500" s="181">
        <f>O500*H500</f>
        <v>0</v>
      </c>
      <c r="Q500" s="181">
        <v>0</v>
      </c>
      <c r="R500" s="181">
        <f>Q500*H500</f>
        <v>0</v>
      </c>
      <c r="S500" s="181">
        <v>0</v>
      </c>
      <c r="T500" s="182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83" t="s">
        <v>729</v>
      </c>
      <c r="AT500" s="183" t="s">
        <v>138</v>
      </c>
      <c r="AU500" s="183" t="s">
        <v>85</v>
      </c>
      <c r="AY500" s="17" t="s">
        <v>135</v>
      </c>
      <c r="BE500" s="184">
        <f>IF(N500="základní",J500,0)</f>
        <v>0</v>
      </c>
      <c r="BF500" s="184">
        <f>IF(N500="snížená",J500,0)</f>
        <v>0</v>
      </c>
      <c r="BG500" s="184">
        <f>IF(N500="zákl. přenesená",J500,0)</f>
        <v>0</v>
      </c>
      <c r="BH500" s="184">
        <f>IF(N500="sníž. přenesená",J500,0)</f>
        <v>0</v>
      </c>
      <c r="BI500" s="184">
        <f>IF(N500="nulová",J500,0)</f>
        <v>0</v>
      </c>
      <c r="BJ500" s="17" t="s">
        <v>83</v>
      </c>
      <c r="BK500" s="184">
        <f>ROUND((ROUND(I500,2))*(ROUND(H500,2)),2)</f>
        <v>0</v>
      </c>
      <c r="BL500" s="17" t="s">
        <v>729</v>
      </c>
      <c r="BM500" s="183" t="s">
        <v>730</v>
      </c>
    </row>
    <row r="501" spans="1:65" s="2" customFormat="1">
      <c r="A501" s="34"/>
      <c r="B501" s="35"/>
      <c r="C501" s="36"/>
      <c r="D501" s="185" t="s">
        <v>145</v>
      </c>
      <c r="E501" s="36"/>
      <c r="F501" s="186" t="s">
        <v>731</v>
      </c>
      <c r="G501" s="36"/>
      <c r="H501" s="36"/>
      <c r="I501" s="187"/>
      <c r="J501" s="36"/>
      <c r="K501" s="36"/>
      <c r="L501" s="39"/>
      <c r="M501" s="188"/>
      <c r="N501" s="189"/>
      <c r="O501" s="64"/>
      <c r="P501" s="64"/>
      <c r="Q501" s="64"/>
      <c r="R501" s="64"/>
      <c r="S501" s="64"/>
      <c r="T501" s="65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T501" s="17" t="s">
        <v>145</v>
      </c>
      <c r="AU501" s="17" t="s">
        <v>85</v>
      </c>
    </row>
    <row r="502" spans="1:65" s="12" customFormat="1" ht="22.9" customHeight="1">
      <c r="B502" s="157"/>
      <c r="C502" s="158"/>
      <c r="D502" s="159" t="s">
        <v>74</v>
      </c>
      <c r="E502" s="171" t="s">
        <v>732</v>
      </c>
      <c r="F502" s="171" t="s">
        <v>733</v>
      </c>
      <c r="G502" s="158"/>
      <c r="H502" s="158"/>
      <c r="I502" s="161"/>
      <c r="J502" s="172">
        <f>BK502</f>
        <v>0</v>
      </c>
      <c r="K502" s="158"/>
      <c r="L502" s="163"/>
      <c r="M502" s="164"/>
      <c r="N502" s="165"/>
      <c r="O502" s="165"/>
      <c r="P502" s="166">
        <f>SUM(P503:P505)</f>
        <v>0</v>
      </c>
      <c r="Q502" s="165"/>
      <c r="R502" s="166">
        <f>SUM(R503:R505)</f>
        <v>0</v>
      </c>
      <c r="S502" s="165"/>
      <c r="T502" s="167">
        <f>SUM(T503:T505)</f>
        <v>0</v>
      </c>
      <c r="AR502" s="168" t="s">
        <v>170</v>
      </c>
      <c r="AT502" s="169" t="s">
        <v>74</v>
      </c>
      <c r="AU502" s="169" t="s">
        <v>83</v>
      </c>
      <c r="AY502" s="168" t="s">
        <v>135</v>
      </c>
      <c r="BK502" s="170">
        <f>SUM(BK503:BK505)</f>
        <v>0</v>
      </c>
    </row>
    <row r="503" spans="1:65" s="2" customFormat="1" ht="16.5" customHeight="1">
      <c r="A503" s="34"/>
      <c r="B503" s="35"/>
      <c r="C503" s="173" t="s">
        <v>734</v>
      </c>
      <c r="D503" s="173" t="s">
        <v>138</v>
      </c>
      <c r="E503" s="174" t="s">
        <v>735</v>
      </c>
      <c r="F503" s="175" t="s">
        <v>733</v>
      </c>
      <c r="G503" s="176" t="s">
        <v>293</v>
      </c>
      <c r="H503" s="177">
        <v>1</v>
      </c>
      <c r="I503" s="178"/>
      <c r="J503" s="177">
        <f>ROUND(I503*H503,2)</f>
        <v>0</v>
      </c>
      <c r="K503" s="175" t="s">
        <v>142</v>
      </c>
      <c r="L503" s="39"/>
      <c r="M503" s="179" t="s">
        <v>18</v>
      </c>
      <c r="N503" s="180" t="s">
        <v>46</v>
      </c>
      <c r="O503" s="64"/>
      <c r="P503" s="181">
        <f>O503*H503</f>
        <v>0</v>
      </c>
      <c r="Q503" s="181">
        <v>0</v>
      </c>
      <c r="R503" s="181">
        <f>Q503*H503</f>
        <v>0</v>
      </c>
      <c r="S503" s="181">
        <v>0</v>
      </c>
      <c r="T503" s="182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83" t="s">
        <v>729</v>
      </c>
      <c r="AT503" s="183" t="s">
        <v>138</v>
      </c>
      <c r="AU503" s="183" t="s">
        <v>85</v>
      </c>
      <c r="AY503" s="17" t="s">
        <v>135</v>
      </c>
      <c r="BE503" s="184">
        <f>IF(N503="základní",J503,0)</f>
        <v>0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17" t="s">
        <v>83</v>
      </c>
      <c r="BK503" s="184">
        <f>ROUND(I503*H503,2)</f>
        <v>0</v>
      </c>
      <c r="BL503" s="17" t="s">
        <v>729</v>
      </c>
      <c r="BM503" s="183" t="s">
        <v>736</v>
      </c>
    </row>
    <row r="504" spans="1:65" s="2" customFormat="1">
      <c r="A504" s="34"/>
      <c r="B504" s="35"/>
      <c r="C504" s="36"/>
      <c r="D504" s="185" t="s">
        <v>145</v>
      </c>
      <c r="E504" s="36"/>
      <c r="F504" s="186" t="s">
        <v>737</v>
      </c>
      <c r="G504" s="36"/>
      <c r="H504" s="36"/>
      <c r="I504" s="187"/>
      <c r="J504" s="36"/>
      <c r="K504" s="36"/>
      <c r="L504" s="39"/>
      <c r="M504" s="188"/>
      <c r="N504" s="189"/>
      <c r="O504" s="64"/>
      <c r="P504" s="64"/>
      <c r="Q504" s="64"/>
      <c r="R504" s="64"/>
      <c r="S504" s="64"/>
      <c r="T504" s="65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145</v>
      </c>
      <c r="AU504" s="17" t="s">
        <v>85</v>
      </c>
    </row>
    <row r="505" spans="1:65" s="2" customFormat="1" ht="87.75">
      <c r="A505" s="34"/>
      <c r="B505" s="35"/>
      <c r="C505" s="36"/>
      <c r="D505" s="201" t="s">
        <v>613</v>
      </c>
      <c r="E505" s="36"/>
      <c r="F505" s="233" t="s">
        <v>738</v>
      </c>
      <c r="G505" s="36"/>
      <c r="H505" s="36"/>
      <c r="I505" s="187"/>
      <c r="J505" s="36"/>
      <c r="K505" s="36"/>
      <c r="L505" s="39"/>
      <c r="M505" s="188"/>
      <c r="N505" s="189"/>
      <c r="O505" s="64"/>
      <c r="P505" s="64"/>
      <c r="Q505" s="64"/>
      <c r="R505" s="64"/>
      <c r="S505" s="64"/>
      <c r="T505" s="65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7" t="s">
        <v>613</v>
      </c>
      <c r="AU505" s="17" t="s">
        <v>85</v>
      </c>
    </row>
    <row r="506" spans="1:65" s="12" customFormat="1" ht="22.9" customHeight="1">
      <c r="B506" s="157"/>
      <c r="C506" s="158"/>
      <c r="D506" s="159" t="s">
        <v>74</v>
      </c>
      <c r="E506" s="171" t="s">
        <v>739</v>
      </c>
      <c r="F506" s="171" t="s">
        <v>740</v>
      </c>
      <c r="G506" s="158"/>
      <c r="H506" s="158"/>
      <c r="I506" s="161"/>
      <c r="J506" s="172">
        <f>BK506</f>
        <v>0</v>
      </c>
      <c r="K506" s="158"/>
      <c r="L506" s="163"/>
      <c r="M506" s="164"/>
      <c r="N506" s="165"/>
      <c r="O506" s="165"/>
      <c r="P506" s="166">
        <f>SUM(P507:P508)</f>
        <v>0</v>
      </c>
      <c r="Q506" s="165"/>
      <c r="R506" s="166">
        <f>SUM(R507:R508)</f>
        <v>0</v>
      </c>
      <c r="S506" s="165"/>
      <c r="T506" s="167">
        <f>SUM(T507:T508)</f>
        <v>0</v>
      </c>
      <c r="AR506" s="168" t="s">
        <v>170</v>
      </c>
      <c r="AT506" s="169" t="s">
        <v>74</v>
      </c>
      <c r="AU506" s="169" t="s">
        <v>83</v>
      </c>
      <c r="AY506" s="168" t="s">
        <v>135</v>
      </c>
      <c r="BK506" s="170">
        <f>SUM(BK507:BK508)</f>
        <v>0</v>
      </c>
    </row>
    <row r="507" spans="1:65" s="2" customFormat="1" ht="16.5" customHeight="1">
      <c r="A507" s="34"/>
      <c r="B507" s="35"/>
      <c r="C507" s="173" t="s">
        <v>741</v>
      </c>
      <c r="D507" s="173" t="s">
        <v>138</v>
      </c>
      <c r="E507" s="174" t="s">
        <v>742</v>
      </c>
      <c r="F507" s="175" t="s">
        <v>743</v>
      </c>
      <c r="G507" s="176" t="s">
        <v>293</v>
      </c>
      <c r="H507" s="177">
        <v>1</v>
      </c>
      <c r="I507" s="178"/>
      <c r="J507" s="177">
        <f>ROUND(I507*H507,2)</f>
        <v>0</v>
      </c>
      <c r="K507" s="175" t="s">
        <v>142</v>
      </c>
      <c r="L507" s="39"/>
      <c r="M507" s="179" t="s">
        <v>18</v>
      </c>
      <c r="N507" s="180" t="s">
        <v>46</v>
      </c>
      <c r="O507" s="64"/>
      <c r="P507" s="181">
        <f>O507*H507</f>
        <v>0</v>
      </c>
      <c r="Q507" s="181">
        <v>0</v>
      </c>
      <c r="R507" s="181">
        <f>Q507*H507</f>
        <v>0</v>
      </c>
      <c r="S507" s="181">
        <v>0</v>
      </c>
      <c r="T507" s="182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83" t="s">
        <v>729</v>
      </c>
      <c r="AT507" s="183" t="s">
        <v>138</v>
      </c>
      <c r="AU507" s="183" t="s">
        <v>85</v>
      </c>
      <c r="AY507" s="17" t="s">
        <v>135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7" t="s">
        <v>83</v>
      </c>
      <c r="BK507" s="184">
        <f>ROUND(I507*H507,2)</f>
        <v>0</v>
      </c>
      <c r="BL507" s="17" t="s">
        <v>729</v>
      </c>
      <c r="BM507" s="183" t="s">
        <v>744</v>
      </c>
    </row>
    <row r="508" spans="1:65" s="2" customFormat="1">
      <c r="A508" s="34"/>
      <c r="B508" s="35"/>
      <c r="C508" s="36"/>
      <c r="D508" s="185" t="s">
        <v>145</v>
      </c>
      <c r="E508" s="36"/>
      <c r="F508" s="186" t="s">
        <v>745</v>
      </c>
      <c r="G508" s="36"/>
      <c r="H508" s="36"/>
      <c r="I508" s="187"/>
      <c r="J508" s="36"/>
      <c r="K508" s="36"/>
      <c r="L508" s="39"/>
      <c r="M508" s="188"/>
      <c r="N508" s="189"/>
      <c r="O508" s="64"/>
      <c r="P508" s="64"/>
      <c r="Q508" s="64"/>
      <c r="R508" s="64"/>
      <c r="S508" s="64"/>
      <c r="T508" s="65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7" t="s">
        <v>145</v>
      </c>
      <c r="AU508" s="17" t="s">
        <v>85</v>
      </c>
    </row>
    <row r="509" spans="1:65" s="12" customFormat="1" ht="22.9" customHeight="1">
      <c r="B509" s="157"/>
      <c r="C509" s="158"/>
      <c r="D509" s="159" t="s">
        <v>74</v>
      </c>
      <c r="E509" s="171" t="s">
        <v>746</v>
      </c>
      <c r="F509" s="171" t="s">
        <v>747</v>
      </c>
      <c r="G509" s="158"/>
      <c r="H509" s="158"/>
      <c r="I509" s="161"/>
      <c r="J509" s="172">
        <f>BK509</f>
        <v>0</v>
      </c>
      <c r="K509" s="158"/>
      <c r="L509" s="163"/>
      <c r="M509" s="164"/>
      <c r="N509" s="165"/>
      <c r="O509" s="165"/>
      <c r="P509" s="166">
        <f>SUM(P510:P512)</f>
        <v>0</v>
      </c>
      <c r="Q509" s="165"/>
      <c r="R509" s="166">
        <f>SUM(R510:R512)</f>
        <v>0</v>
      </c>
      <c r="S509" s="165"/>
      <c r="T509" s="167">
        <f>SUM(T510:T512)</f>
        <v>0</v>
      </c>
      <c r="AR509" s="168" t="s">
        <v>170</v>
      </c>
      <c r="AT509" s="169" t="s">
        <v>74</v>
      </c>
      <c r="AU509" s="169" t="s">
        <v>83</v>
      </c>
      <c r="AY509" s="168" t="s">
        <v>135</v>
      </c>
      <c r="BK509" s="170">
        <f>SUM(BK510:BK512)</f>
        <v>0</v>
      </c>
    </row>
    <row r="510" spans="1:65" s="2" customFormat="1" ht="16.5" customHeight="1">
      <c r="A510" s="34"/>
      <c r="B510" s="35"/>
      <c r="C510" s="173" t="s">
        <v>748</v>
      </c>
      <c r="D510" s="173" t="s">
        <v>138</v>
      </c>
      <c r="E510" s="174" t="s">
        <v>749</v>
      </c>
      <c r="F510" s="175" t="s">
        <v>747</v>
      </c>
      <c r="G510" s="176" t="s">
        <v>293</v>
      </c>
      <c r="H510" s="177">
        <v>1</v>
      </c>
      <c r="I510" s="178"/>
      <c r="J510" s="177">
        <f>ROUND(I510*H510,2)</f>
        <v>0</v>
      </c>
      <c r="K510" s="175" t="s">
        <v>142</v>
      </c>
      <c r="L510" s="39"/>
      <c r="M510" s="179" t="s">
        <v>18</v>
      </c>
      <c r="N510" s="180" t="s">
        <v>46</v>
      </c>
      <c r="O510" s="64"/>
      <c r="P510" s="181">
        <f>O510*H510</f>
        <v>0</v>
      </c>
      <c r="Q510" s="181">
        <v>0</v>
      </c>
      <c r="R510" s="181">
        <f>Q510*H510</f>
        <v>0</v>
      </c>
      <c r="S510" s="181">
        <v>0</v>
      </c>
      <c r="T510" s="182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83" t="s">
        <v>729</v>
      </c>
      <c r="AT510" s="183" t="s">
        <v>138</v>
      </c>
      <c r="AU510" s="183" t="s">
        <v>85</v>
      </c>
      <c r="AY510" s="17" t="s">
        <v>135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7" t="s">
        <v>83</v>
      </c>
      <c r="BK510" s="184">
        <f>ROUND(I510*H510,2)</f>
        <v>0</v>
      </c>
      <c r="BL510" s="17" t="s">
        <v>729</v>
      </c>
      <c r="BM510" s="183" t="s">
        <v>750</v>
      </c>
    </row>
    <row r="511" spans="1:65" s="2" customFormat="1">
      <c r="A511" s="34"/>
      <c r="B511" s="35"/>
      <c r="C511" s="36"/>
      <c r="D511" s="185" t="s">
        <v>145</v>
      </c>
      <c r="E511" s="36"/>
      <c r="F511" s="186" t="s">
        <v>751</v>
      </c>
      <c r="G511" s="36"/>
      <c r="H511" s="36"/>
      <c r="I511" s="187"/>
      <c r="J511" s="36"/>
      <c r="K511" s="36"/>
      <c r="L511" s="39"/>
      <c r="M511" s="188"/>
      <c r="N511" s="189"/>
      <c r="O511" s="64"/>
      <c r="P511" s="64"/>
      <c r="Q511" s="64"/>
      <c r="R511" s="64"/>
      <c r="S511" s="64"/>
      <c r="T511" s="65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7" t="s">
        <v>145</v>
      </c>
      <c r="AU511" s="17" t="s">
        <v>85</v>
      </c>
    </row>
    <row r="512" spans="1:65" s="2" customFormat="1" ht="97.5">
      <c r="A512" s="34"/>
      <c r="B512" s="35"/>
      <c r="C512" s="36"/>
      <c r="D512" s="201" t="s">
        <v>613</v>
      </c>
      <c r="E512" s="36"/>
      <c r="F512" s="233" t="s">
        <v>752</v>
      </c>
      <c r="G512" s="36"/>
      <c r="H512" s="36"/>
      <c r="I512" s="187"/>
      <c r="J512" s="36"/>
      <c r="K512" s="36"/>
      <c r="L512" s="39"/>
      <c r="M512" s="188"/>
      <c r="N512" s="189"/>
      <c r="O512" s="64"/>
      <c r="P512" s="64"/>
      <c r="Q512" s="64"/>
      <c r="R512" s="64"/>
      <c r="S512" s="64"/>
      <c r="T512" s="65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613</v>
      </c>
      <c r="AU512" s="17" t="s">
        <v>85</v>
      </c>
    </row>
    <row r="513" spans="1:65" s="12" customFormat="1" ht="22.9" customHeight="1">
      <c r="B513" s="157"/>
      <c r="C513" s="158"/>
      <c r="D513" s="159" t="s">
        <v>74</v>
      </c>
      <c r="E513" s="171" t="s">
        <v>753</v>
      </c>
      <c r="F513" s="171" t="s">
        <v>754</v>
      </c>
      <c r="G513" s="158"/>
      <c r="H513" s="158"/>
      <c r="I513" s="161"/>
      <c r="J513" s="172">
        <f>BK513</f>
        <v>0</v>
      </c>
      <c r="K513" s="158"/>
      <c r="L513" s="163"/>
      <c r="M513" s="164"/>
      <c r="N513" s="165"/>
      <c r="O513" s="165"/>
      <c r="P513" s="166">
        <f>SUM(P514:P527)</f>
        <v>0</v>
      </c>
      <c r="Q513" s="165"/>
      <c r="R513" s="166">
        <f>SUM(R514:R527)</f>
        <v>0</v>
      </c>
      <c r="S513" s="165"/>
      <c r="T513" s="167">
        <f>SUM(T514:T527)</f>
        <v>0</v>
      </c>
      <c r="AR513" s="168" t="s">
        <v>170</v>
      </c>
      <c r="AT513" s="169" t="s">
        <v>74</v>
      </c>
      <c r="AU513" s="169" t="s">
        <v>83</v>
      </c>
      <c r="AY513" s="168" t="s">
        <v>135</v>
      </c>
      <c r="BK513" s="170">
        <f>SUM(BK514:BK527)</f>
        <v>0</v>
      </c>
    </row>
    <row r="514" spans="1:65" s="2" customFormat="1" ht="33" customHeight="1">
      <c r="A514" s="34"/>
      <c r="B514" s="35"/>
      <c r="C514" s="173" t="s">
        <v>755</v>
      </c>
      <c r="D514" s="173" t="s">
        <v>138</v>
      </c>
      <c r="E514" s="174" t="s">
        <v>756</v>
      </c>
      <c r="F514" s="175" t="s">
        <v>757</v>
      </c>
      <c r="G514" s="176" t="s">
        <v>293</v>
      </c>
      <c r="H514" s="177">
        <v>1</v>
      </c>
      <c r="I514" s="178"/>
      <c r="J514" s="177">
        <f>ROUND(I514*H514,2)</f>
        <v>0</v>
      </c>
      <c r="K514" s="175" t="s">
        <v>273</v>
      </c>
      <c r="L514" s="39"/>
      <c r="M514" s="179" t="s">
        <v>18</v>
      </c>
      <c r="N514" s="180" t="s">
        <v>46</v>
      </c>
      <c r="O514" s="64"/>
      <c r="P514" s="181">
        <f>O514*H514</f>
        <v>0</v>
      </c>
      <c r="Q514" s="181">
        <v>0</v>
      </c>
      <c r="R514" s="181">
        <f>Q514*H514</f>
        <v>0</v>
      </c>
      <c r="S514" s="181">
        <v>0</v>
      </c>
      <c r="T514" s="182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83" t="s">
        <v>729</v>
      </c>
      <c r="AT514" s="183" t="s">
        <v>138</v>
      </c>
      <c r="AU514" s="183" t="s">
        <v>85</v>
      </c>
      <c r="AY514" s="17" t="s">
        <v>135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17" t="s">
        <v>83</v>
      </c>
      <c r="BK514" s="184">
        <f>ROUND(I514*H514,2)</f>
        <v>0</v>
      </c>
      <c r="BL514" s="17" t="s">
        <v>729</v>
      </c>
      <c r="BM514" s="183" t="s">
        <v>758</v>
      </c>
    </row>
    <row r="515" spans="1:65" s="2" customFormat="1" ht="68.25">
      <c r="A515" s="34"/>
      <c r="B515" s="35"/>
      <c r="C515" s="36"/>
      <c r="D515" s="201" t="s">
        <v>613</v>
      </c>
      <c r="E515" s="36"/>
      <c r="F515" s="233" t="s">
        <v>759</v>
      </c>
      <c r="G515" s="36"/>
      <c r="H515" s="36"/>
      <c r="I515" s="187"/>
      <c r="J515" s="36"/>
      <c r="K515" s="36"/>
      <c r="L515" s="39"/>
      <c r="M515" s="188"/>
      <c r="N515" s="189"/>
      <c r="O515" s="64"/>
      <c r="P515" s="64"/>
      <c r="Q515" s="64"/>
      <c r="R515" s="64"/>
      <c r="S515" s="64"/>
      <c r="T515" s="65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7" t="s">
        <v>613</v>
      </c>
      <c r="AU515" s="17" t="s">
        <v>85</v>
      </c>
    </row>
    <row r="516" spans="1:65" s="2" customFormat="1" ht="16.5" customHeight="1">
      <c r="A516" s="34"/>
      <c r="B516" s="35"/>
      <c r="C516" s="173" t="s">
        <v>760</v>
      </c>
      <c r="D516" s="173" t="s">
        <v>138</v>
      </c>
      <c r="E516" s="174" t="s">
        <v>761</v>
      </c>
      <c r="F516" s="175" t="s">
        <v>762</v>
      </c>
      <c r="G516" s="176" t="s">
        <v>293</v>
      </c>
      <c r="H516" s="177">
        <v>1</v>
      </c>
      <c r="I516" s="178"/>
      <c r="J516" s="177">
        <f>ROUND(I516*H516,2)</f>
        <v>0</v>
      </c>
      <c r="K516" s="175" t="s">
        <v>142</v>
      </c>
      <c r="L516" s="39"/>
      <c r="M516" s="179" t="s">
        <v>18</v>
      </c>
      <c r="N516" s="180" t="s">
        <v>46</v>
      </c>
      <c r="O516" s="64"/>
      <c r="P516" s="181">
        <f>O516*H516</f>
        <v>0</v>
      </c>
      <c r="Q516" s="181">
        <v>0</v>
      </c>
      <c r="R516" s="181">
        <f>Q516*H516</f>
        <v>0</v>
      </c>
      <c r="S516" s="181">
        <v>0</v>
      </c>
      <c r="T516" s="182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83" t="s">
        <v>729</v>
      </c>
      <c r="AT516" s="183" t="s">
        <v>138</v>
      </c>
      <c r="AU516" s="183" t="s">
        <v>85</v>
      </c>
      <c r="AY516" s="17" t="s">
        <v>135</v>
      </c>
      <c r="BE516" s="184">
        <f>IF(N516="základní",J516,0)</f>
        <v>0</v>
      </c>
      <c r="BF516" s="184">
        <f>IF(N516="snížená",J516,0)</f>
        <v>0</v>
      </c>
      <c r="BG516" s="184">
        <f>IF(N516="zákl. přenesená",J516,0)</f>
        <v>0</v>
      </c>
      <c r="BH516" s="184">
        <f>IF(N516="sníž. přenesená",J516,0)</f>
        <v>0</v>
      </c>
      <c r="BI516" s="184">
        <f>IF(N516="nulová",J516,0)</f>
        <v>0</v>
      </c>
      <c r="BJ516" s="17" t="s">
        <v>83</v>
      </c>
      <c r="BK516" s="184">
        <f>ROUND(I516*H516,2)</f>
        <v>0</v>
      </c>
      <c r="BL516" s="17" t="s">
        <v>729</v>
      </c>
      <c r="BM516" s="183" t="s">
        <v>763</v>
      </c>
    </row>
    <row r="517" spans="1:65" s="2" customFormat="1">
      <c r="A517" s="34"/>
      <c r="B517" s="35"/>
      <c r="C517" s="36"/>
      <c r="D517" s="185" t="s">
        <v>145</v>
      </c>
      <c r="E517" s="36"/>
      <c r="F517" s="186" t="s">
        <v>764</v>
      </c>
      <c r="G517" s="36"/>
      <c r="H517" s="36"/>
      <c r="I517" s="187"/>
      <c r="J517" s="36"/>
      <c r="K517" s="36"/>
      <c r="L517" s="39"/>
      <c r="M517" s="188"/>
      <c r="N517" s="189"/>
      <c r="O517" s="64"/>
      <c r="P517" s="64"/>
      <c r="Q517" s="64"/>
      <c r="R517" s="64"/>
      <c r="S517" s="64"/>
      <c r="T517" s="65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145</v>
      </c>
      <c r="AU517" s="17" t="s">
        <v>85</v>
      </c>
    </row>
    <row r="518" spans="1:65" s="2" customFormat="1" ht="29.25">
      <c r="A518" s="34"/>
      <c r="B518" s="35"/>
      <c r="C518" s="36"/>
      <c r="D518" s="201" t="s">
        <v>613</v>
      </c>
      <c r="E518" s="36"/>
      <c r="F518" s="233" t="s">
        <v>765</v>
      </c>
      <c r="G518" s="36"/>
      <c r="H518" s="36"/>
      <c r="I518" s="187"/>
      <c r="J518" s="36"/>
      <c r="K518" s="36"/>
      <c r="L518" s="39"/>
      <c r="M518" s="188"/>
      <c r="N518" s="189"/>
      <c r="O518" s="64"/>
      <c r="P518" s="64"/>
      <c r="Q518" s="64"/>
      <c r="R518" s="64"/>
      <c r="S518" s="64"/>
      <c r="T518" s="65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7" t="s">
        <v>613</v>
      </c>
      <c r="AU518" s="17" t="s">
        <v>85</v>
      </c>
    </row>
    <row r="519" spans="1:65" s="2" customFormat="1" ht="24.2" customHeight="1">
      <c r="A519" s="34"/>
      <c r="B519" s="35"/>
      <c r="C519" s="173" t="s">
        <v>766</v>
      </c>
      <c r="D519" s="173" t="s">
        <v>138</v>
      </c>
      <c r="E519" s="174" t="s">
        <v>767</v>
      </c>
      <c r="F519" s="175" t="s">
        <v>768</v>
      </c>
      <c r="G519" s="176" t="s">
        <v>293</v>
      </c>
      <c r="H519" s="177">
        <v>1</v>
      </c>
      <c r="I519" s="178"/>
      <c r="J519" s="177">
        <f>ROUND(I519*H519,2)</f>
        <v>0</v>
      </c>
      <c r="K519" s="175" t="s">
        <v>142</v>
      </c>
      <c r="L519" s="39"/>
      <c r="M519" s="179" t="s">
        <v>18</v>
      </c>
      <c r="N519" s="180" t="s">
        <v>46</v>
      </c>
      <c r="O519" s="64"/>
      <c r="P519" s="181">
        <f>O519*H519</f>
        <v>0</v>
      </c>
      <c r="Q519" s="181">
        <v>0</v>
      </c>
      <c r="R519" s="181">
        <f>Q519*H519</f>
        <v>0</v>
      </c>
      <c r="S519" s="181">
        <v>0</v>
      </c>
      <c r="T519" s="182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83" t="s">
        <v>729</v>
      </c>
      <c r="AT519" s="183" t="s">
        <v>138</v>
      </c>
      <c r="AU519" s="183" t="s">
        <v>85</v>
      </c>
      <c r="AY519" s="17" t="s">
        <v>135</v>
      </c>
      <c r="BE519" s="184">
        <f>IF(N519="základní",J519,0)</f>
        <v>0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17" t="s">
        <v>83</v>
      </c>
      <c r="BK519" s="184">
        <f>ROUND(I519*H519,2)</f>
        <v>0</v>
      </c>
      <c r="BL519" s="17" t="s">
        <v>729</v>
      </c>
      <c r="BM519" s="183" t="s">
        <v>769</v>
      </c>
    </row>
    <row r="520" spans="1:65" s="2" customFormat="1">
      <c r="A520" s="34"/>
      <c r="B520" s="35"/>
      <c r="C520" s="36"/>
      <c r="D520" s="185" t="s">
        <v>145</v>
      </c>
      <c r="E520" s="36"/>
      <c r="F520" s="186" t="s">
        <v>770</v>
      </c>
      <c r="G520" s="36"/>
      <c r="H520" s="36"/>
      <c r="I520" s="187"/>
      <c r="J520" s="36"/>
      <c r="K520" s="36"/>
      <c r="L520" s="39"/>
      <c r="M520" s="188"/>
      <c r="N520" s="189"/>
      <c r="O520" s="64"/>
      <c r="P520" s="64"/>
      <c r="Q520" s="64"/>
      <c r="R520" s="64"/>
      <c r="S520" s="64"/>
      <c r="T520" s="65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145</v>
      </c>
      <c r="AU520" s="17" t="s">
        <v>85</v>
      </c>
    </row>
    <row r="521" spans="1:65" s="2" customFormat="1" ht="39">
      <c r="A521" s="34"/>
      <c r="B521" s="35"/>
      <c r="C521" s="36"/>
      <c r="D521" s="201" t="s">
        <v>613</v>
      </c>
      <c r="E521" s="36"/>
      <c r="F521" s="233" t="s">
        <v>771</v>
      </c>
      <c r="G521" s="36"/>
      <c r="H521" s="36"/>
      <c r="I521" s="187"/>
      <c r="J521" s="36"/>
      <c r="K521" s="36"/>
      <c r="L521" s="39"/>
      <c r="M521" s="188"/>
      <c r="N521" s="189"/>
      <c r="O521" s="64"/>
      <c r="P521" s="64"/>
      <c r="Q521" s="64"/>
      <c r="R521" s="64"/>
      <c r="S521" s="64"/>
      <c r="T521" s="65"/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T521" s="17" t="s">
        <v>613</v>
      </c>
      <c r="AU521" s="17" t="s">
        <v>85</v>
      </c>
    </row>
    <row r="522" spans="1:65" s="2" customFormat="1" ht="16.5" customHeight="1">
      <c r="A522" s="34"/>
      <c r="B522" s="35"/>
      <c r="C522" s="173" t="s">
        <v>772</v>
      </c>
      <c r="D522" s="173" t="s">
        <v>138</v>
      </c>
      <c r="E522" s="174" t="s">
        <v>773</v>
      </c>
      <c r="F522" s="175" t="s">
        <v>774</v>
      </c>
      <c r="G522" s="176" t="s">
        <v>293</v>
      </c>
      <c r="H522" s="177">
        <v>1</v>
      </c>
      <c r="I522" s="178"/>
      <c r="J522" s="177">
        <f>ROUND(I522*H522,2)</f>
        <v>0</v>
      </c>
      <c r="K522" s="175" t="s">
        <v>142</v>
      </c>
      <c r="L522" s="39"/>
      <c r="M522" s="179" t="s">
        <v>18</v>
      </c>
      <c r="N522" s="180" t="s">
        <v>46</v>
      </c>
      <c r="O522" s="64"/>
      <c r="P522" s="181">
        <f>O522*H522</f>
        <v>0</v>
      </c>
      <c r="Q522" s="181">
        <v>0</v>
      </c>
      <c r="R522" s="181">
        <f>Q522*H522</f>
        <v>0</v>
      </c>
      <c r="S522" s="181">
        <v>0</v>
      </c>
      <c r="T522" s="182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83" t="s">
        <v>729</v>
      </c>
      <c r="AT522" s="183" t="s">
        <v>138</v>
      </c>
      <c r="AU522" s="183" t="s">
        <v>85</v>
      </c>
      <c r="AY522" s="17" t="s">
        <v>135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7" t="s">
        <v>83</v>
      </c>
      <c r="BK522" s="184">
        <f>ROUND(I522*H522,2)</f>
        <v>0</v>
      </c>
      <c r="BL522" s="17" t="s">
        <v>729</v>
      </c>
      <c r="BM522" s="183" t="s">
        <v>775</v>
      </c>
    </row>
    <row r="523" spans="1:65" s="2" customFormat="1">
      <c r="A523" s="34"/>
      <c r="B523" s="35"/>
      <c r="C523" s="36"/>
      <c r="D523" s="185" t="s">
        <v>145</v>
      </c>
      <c r="E523" s="36"/>
      <c r="F523" s="186" t="s">
        <v>776</v>
      </c>
      <c r="G523" s="36"/>
      <c r="H523" s="36"/>
      <c r="I523" s="187"/>
      <c r="J523" s="36"/>
      <c r="K523" s="36"/>
      <c r="L523" s="39"/>
      <c r="M523" s="188"/>
      <c r="N523" s="189"/>
      <c r="O523" s="64"/>
      <c r="P523" s="64"/>
      <c r="Q523" s="64"/>
      <c r="R523" s="64"/>
      <c r="S523" s="64"/>
      <c r="T523" s="65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145</v>
      </c>
      <c r="AU523" s="17" t="s">
        <v>85</v>
      </c>
    </row>
    <row r="524" spans="1:65" s="2" customFormat="1" ht="87.75">
      <c r="A524" s="34"/>
      <c r="B524" s="35"/>
      <c r="C524" s="36"/>
      <c r="D524" s="201" t="s">
        <v>613</v>
      </c>
      <c r="E524" s="36"/>
      <c r="F524" s="233" t="s">
        <v>777</v>
      </c>
      <c r="G524" s="36"/>
      <c r="H524" s="36"/>
      <c r="I524" s="187"/>
      <c r="J524" s="36"/>
      <c r="K524" s="36"/>
      <c r="L524" s="39"/>
      <c r="M524" s="188"/>
      <c r="N524" s="189"/>
      <c r="O524" s="64"/>
      <c r="P524" s="64"/>
      <c r="Q524" s="64"/>
      <c r="R524" s="64"/>
      <c r="S524" s="64"/>
      <c r="T524" s="65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613</v>
      </c>
      <c r="AU524" s="17" t="s">
        <v>85</v>
      </c>
    </row>
    <row r="525" spans="1:65" s="2" customFormat="1" ht="16.5" customHeight="1">
      <c r="A525" s="34"/>
      <c r="B525" s="35"/>
      <c r="C525" s="173" t="s">
        <v>778</v>
      </c>
      <c r="D525" s="173" t="s">
        <v>138</v>
      </c>
      <c r="E525" s="174" t="s">
        <v>779</v>
      </c>
      <c r="F525" s="175" t="s">
        <v>780</v>
      </c>
      <c r="G525" s="176" t="s">
        <v>293</v>
      </c>
      <c r="H525" s="177">
        <v>1</v>
      </c>
      <c r="I525" s="178"/>
      <c r="J525" s="177">
        <f>ROUND(I525*H525,2)</f>
        <v>0</v>
      </c>
      <c r="K525" s="175" t="s">
        <v>142</v>
      </c>
      <c r="L525" s="39"/>
      <c r="M525" s="179" t="s">
        <v>18</v>
      </c>
      <c r="N525" s="180" t="s">
        <v>46</v>
      </c>
      <c r="O525" s="64"/>
      <c r="P525" s="181">
        <f>O525*H525</f>
        <v>0</v>
      </c>
      <c r="Q525" s="181">
        <v>0</v>
      </c>
      <c r="R525" s="181">
        <f>Q525*H525</f>
        <v>0</v>
      </c>
      <c r="S525" s="181">
        <v>0</v>
      </c>
      <c r="T525" s="182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83" t="s">
        <v>729</v>
      </c>
      <c r="AT525" s="183" t="s">
        <v>138</v>
      </c>
      <c r="AU525" s="183" t="s">
        <v>85</v>
      </c>
      <c r="AY525" s="17" t="s">
        <v>135</v>
      </c>
      <c r="BE525" s="184">
        <f>IF(N525="základní",J525,0)</f>
        <v>0</v>
      </c>
      <c r="BF525" s="184">
        <f>IF(N525="snížená",J525,0)</f>
        <v>0</v>
      </c>
      <c r="BG525" s="184">
        <f>IF(N525="zákl. přenesená",J525,0)</f>
        <v>0</v>
      </c>
      <c r="BH525" s="184">
        <f>IF(N525="sníž. přenesená",J525,0)</f>
        <v>0</v>
      </c>
      <c r="BI525" s="184">
        <f>IF(N525="nulová",J525,0)</f>
        <v>0</v>
      </c>
      <c r="BJ525" s="17" t="s">
        <v>83</v>
      </c>
      <c r="BK525" s="184">
        <f>ROUND(I525*H525,2)</f>
        <v>0</v>
      </c>
      <c r="BL525" s="17" t="s">
        <v>729</v>
      </c>
      <c r="BM525" s="183" t="s">
        <v>781</v>
      </c>
    </row>
    <row r="526" spans="1:65" s="2" customFormat="1">
      <c r="A526" s="34"/>
      <c r="B526" s="35"/>
      <c r="C526" s="36"/>
      <c r="D526" s="185" t="s">
        <v>145</v>
      </c>
      <c r="E526" s="36"/>
      <c r="F526" s="186" t="s">
        <v>782</v>
      </c>
      <c r="G526" s="36"/>
      <c r="H526" s="36"/>
      <c r="I526" s="187"/>
      <c r="J526" s="36"/>
      <c r="K526" s="36"/>
      <c r="L526" s="39"/>
      <c r="M526" s="188"/>
      <c r="N526" s="189"/>
      <c r="O526" s="64"/>
      <c r="P526" s="64"/>
      <c r="Q526" s="64"/>
      <c r="R526" s="64"/>
      <c r="S526" s="64"/>
      <c r="T526" s="65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145</v>
      </c>
      <c r="AU526" s="17" t="s">
        <v>85</v>
      </c>
    </row>
    <row r="527" spans="1:65" s="2" customFormat="1" ht="48.75">
      <c r="A527" s="34"/>
      <c r="B527" s="35"/>
      <c r="C527" s="36"/>
      <c r="D527" s="201" t="s">
        <v>613</v>
      </c>
      <c r="E527" s="36"/>
      <c r="F527" s="233" t="s">
        <v>783</v>
      </c>
      <c r="G527" s="36"/>
      <c r="H527" s="36"/>
      <c r="I527" s="187"/>
      <c r="J527" s="36"/>
      <c r="K527" s="36"/>
      <c r="L527" s="39"/>
      <c r="M527" s="234"/>
      <c r="N527" s="235"/>
      <c r="O527" s="236"/>
      <c r="P527" s="236"/>
      <c r="Q527" s="236"/>
      <c r="R527" s="236"/>
      <c r="S527" s="236"/>
      <c r="T527" s="237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613</v>
      </c>
      <c r="AU527" s="17" t="s">
        <v>85</v>
      </c>
    </row>
    <row r="528" spans="1:65" s="2" customFormat="1" ht="6.95" customHeight="1">
      <c r="A528" s="34"/>
      <c r="B528" s="47"/>
      <c r="C528" s="48"/>
      <c r="D528" s="48"/>
      <c r="E528" s="48"/>
      <c r="F528" s="48"/>
      <c r="G528" s="48"/>
      <c r="H528" s="48"/>
      <c r="I528" s="48"/>
      <c r="J528" s="48"/>
      <c r="K528" s="48"/>
      <c r="L528" s="39"/>
      <c r="M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</row>
  </sheetData>
  <sheetProtection algorithmName="SHA-512" hashValue="hx1gyeB0t2PC/njegmMrSUpZgXPGVRyFCsdqDUOLwRQ+paMQAKyV28zaIcbfeLFlabI38vV4FqVztygVDb490A==" saltValue="/VhRD3zqWbWilA8B8IM85Q==" spinCount="100000" sheet="1" objects="1" scenarios="1"/>
  <autoFilter ref="C97:K527" xr:uid="{00000000-0009-0000-0000-000001000000}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100-000000000000}"/>
    <hyperlink ref="F106" r:id="rId2" xr:uid="{00000000-0004-0000-0100-000001000000}"/>
    <hyperlink ref="F109" r:id="rId3" xr:uid="{00000000-0004-0000-0100-000002000000}"/>
    <hyperlink ref="F117" r:id="rId4" xr:uid="{00000000-0004-0000-0100-000003000000}"/>
    <hyperlink ref="F120" r:id="rId5" xr:uid="{00000000-0004-0000-0100-000004000000}"/>
    <hyperlink ref="F129" r:id="rId6" xr:uid="{00000000-0004-0000-0100-000005000000}"/>
    <hyperlink ref="F142" r:id="rId7" xr:uid="{00000000-0004-0000-0100-000006000000}"/>
    <hyperlink ref="F144" r:id="rId8" xr:uid="{00000000-0004-0000-0100-000007000000}"/>
    <hyperlink ref="F152" r:id="rId9" xr:uid="{00000000-0004-0000-0100-000008000000}"/>
    <hyperlink ref="F160" r:id="rId10" xr:uid="{00000000-0004-0000-0100-000009000000}"/>
    <hyperlink ref="F168" r:id="rId11" xr:uid="{00000000-0004-0000-0100-00000A000000}"/>
    <hyperlink ref="F171" r:id="rId12" xr:uid="{00000000-0004-0000-0100-00000B000000}"/>
    <hyperlink ref="F173" r:id="rId13" xr:uid="{00000000-0004-0000-0100-00000C000000}"/>
    <hyperlink ref="F181" r:id="rId14" xr:uid="{00000000-0004-0000-0100-00000D000000}"/>
    <hyperlink ref="F212" r:id="rId15" xr:uid="{00000000-0004-0000-0100-00000E000000}"/>
    <hyperlink ref="F226" r:id="rId16" xr:uid="{00000000-0004-0000-0100-00000F000000}"/>
    <hyperlink ref="F228" r:id="rId17" xr:uid="{00000000-0004-0000-0100-000010000000}"/>
    <hyperlink ref="F236" r:id="rId18" xr:uid="{00000000-0004-0000-0100-000011000000}"/>
    <hyperlink ref="F241" r:id="rId19" xr:uid="{00000000-0004-0000-0100-000012000000}"/>
    <hyperlink ref="F244" r:id="rId20" xr:uid="{00000000-0004-0000-0100-000013000000}"/>
    <hyperlink ref="F253" r:id="rId21" xr:uid="{00000000-0004-0000-0100-000014000000}"/>
    <hyperlink ref="F258" r:id="rId22" xr:uid="{00000000-0004-0000-0100-000015000000}"/>
    <hyperlink ref="F264" r:id="rId23" xr:uid="{00000000-0004-0000-0100-000016000000}"/>
    <hyperlink ref="F273" r:id="rId24" xr:uid="{00000000-0004-0000-0100-000017000000}"/>
    <hyperlink ref="F279" r:id="rId25" xr:uid="{00000000-0004-0000-0100-000018000000}"/>
    <hyperlink ref="F281" r:id="rId26" xr:uid="{00000000-0004-0000-0100-000019000000}"/>
    <hyperlink ref="F283" r:id="rId27" xr:uid="{00000000-0004-0000-0100-00001A000000}"/>
    <hyperlink ref="F286" r:id="rId28" xr:uid="{00000000-0004-0000-0100-00001B000000}"/>
    <hyperlink ref="F288" r:id="rId29" xr:uid="{00000000-0004-0000-0100-00001C000000}"/>
    <hyperlink ref="F291" r:id="rId30" xr:uid="{00000000-0004-0000-0100-00001D000000}"/>
    <hyperlink ref="F295" r:id="rId31" xr:uid="{00000000-0004-0000-0100-00001E000000}"/>
    <hyperlink ref="F297" r:id="rId32" xr:uid="{00000000-0004-0000-0100-00001F000000}"/>
    <hyperlink ref="F300" r:id="rId33" xr:uid="{00000000-0004-0000-0100-000020000000}"/>
    <hyperlink ref="F302" r:id="rId34" xr:uid="{00000000-0004-0000-0100-000021000000}"/>
    <hyperlink ref="F339" r:id="rId35" xr:uid="{00000000-0004-0000-0100-000022000000}"/>
    <hyperlink ref="F342" r:id="rId36" xr:uid="{00000000-0004-0000-0100-000023000000}"/>
    <hyperlink ref="F348" r:id="rId37" xr:uid="{00000000-0004-0000-0100-000024000000}"/>
    <hyperlink ref="F357" r:id="rId38" xr:uid="{00000000-0004-0000-0100-000025000000}"/>
    <hyperlink ref="F369" r:id="rId39" xr:uid="{00000000-0004-0000-0100-000026000000}"/>
    <hyperlink ref="F371" r:id="rId40" xr:uid="{00000000-0004-0000-0100-000027000000}"/>
    <hyperlink ref="F375" r:id="rId41" xr:uid="{00000000-0004-0000-0100-000028000000}"/>
    <hyperlink ref="F377" r:id="rId42" xr:uid="{00000000-0004-0000-0100-000029000000}"/>
    <hyperlink ref="F379" r:id="rId43" xr:uid="{00000000-0004-0000-0100-00002A000000}"/>
    <hyperlink ref="F391" r:id="rId44" xr:uid="{00000000-0004-0000-0100-00002B000000}"/>
    <hyperlink ref="F401" r:id="rId45" xr:uid="{00000000-0004-0000-0100-00002C000000}"/>
    <hyperlink ref="F409" r:id="rId46" xr:uid="{00000000-0004-0000-0100-00002D000000}"/>
    <hyperlink ref="F411" r:id="rId47" xr:uid="{00000000-0004-0000-0100-00002E000000}"/>
    <hyperlink ref="F414" r:id="rId48" xr:uid="{00000000-0004-0000-0100-00002F000000}"/>
    <hyperlink ref="F435" r:id="rId49" xr:uid="{00000000-0004-0000-0100-000030000000}"/>
    <hyperlink ref="F437" r:id="rId50" xr:uid="{00000000-0004-0000-0100-000031000000}"/>
    <hyperlink ref="F439" r:id="rId51" xr:uid="{00000000-0004-0000-0100-000032000000}"/>
    <hyperlink ref="F441" r:id="rId52" xr:uid="{00000000-0004-0000-0100-000033000000}"/>
    <hyperlink ref="F444" r:id="rId53" xr:uid="{00000000-0004-0000-0100-000034000000}"/>
    <hyperlink ref="F449" r:id="rId54" xr:uid="{00000000-0004-0000-0100-000035000000}"/>
    <hyperlink ref="F451" r:id="rId55" xr:uid="{00000000-0004-0000-0100-000036000000}"/>
    <hyperlink ref="F454" r:id="rId56" xr:uid="{00000000-0004-0000-0100-000037000000}"/>
    <hyperlink ref="F461" r:id="rId57" xr:uid="{00000000-0004-0000-0100-000038000000}"/>
    <hyperlink ref="F463" r:id="rId58" xr:uid="{00000000-0004-0000-0100-000039000000}"/>
    <hyperlink ref="F466" r:id="rId59" xr:uid="{00000000-0004-0000-0100-00003A000000}"/>
    <hyperlink ref="F468" r:id="rId60" xr:uid="{00000000-0004-0000-0100-00003B000000}"/>
    <hyperlink ref="F471" r:id="rId61" xr:uid="{00000000-0004-0000-0100-00003C000000}"/>
    <hyperlink ref="F473" r:id="rId62" xr:uid="{00000000-0004-0000-0100-00003D000000}"/>
    <hyperlink ref="F480" r:id="rId63" xr:uid="{00000000-0004-0000-0100-00003E000000}"/>
    <hyperlink ref="F482" r:id="rId64" xr:uid="{00000000-0004-0000-0100-00003F000000}"/>
    <hyperlink ref="F501" r:id="rId65" xr:uid="{00000000-0004-0000-0100-000040000000}"/>
    <hyperlink ref="F504" r:id="rId66" xr:uid="{00000000-0004-0000-0100-000041000000}"/>
    <hyperlink ref="F508" r:id="rId67" xr:uid="{00000000-0004-0000-0100-000042000000}"/>
    <hyperlink ref="F511" r:id="rId68" xr:uid="{00000000-0004-0000-0100-000043000000}"/>
    <hyperlink ref="F517" r:id="rId69" xr:uid="{00000000-0004-0000-0100-000044000000}"/>
    <hyperlink ref="F520" r:id="rId70" xr:uid="{00000000-0004-0000-0100-000045000000}"/>
    <hyperlink ref="F523" r:id="rId71" xr:uid="{00000000-0004-0000-0100-000046000000}"/>
    <hyperlink ref="F526" r:id="rId72" xr:uid="{00000000-0004-0000-0100-00004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BM11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15</v>
      </c>
      <c r="L6" s="20"/>
    </row>
    <row r="7" spans="1:46" s="1" customFormat="1" ht="16.5" customHeight="1">
      <c r="B7" s="20"/>
      <c r="E7" s="281" t="str">
        <f>'Rekapitulace stavby'!K6</f>
        <v>Dochlazení administrativních prostor ČNB - DP03 = E0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784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17</v>
      </c>
      <c r="E11" s="34"/>
      <c r="F11" s="107" t="s">
        <v>18</v>
      </c>
      <c r="G11" s="34"/>
      <c r="H11" s="34"/>
      <c r="I11" s="105" t="s">
        <v>19</v>
      </c>
      <c r="J11" s="107" t="s">
        <v>18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1. 5. 2023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785</v>
      </c>
      <c r="F24" s="34"/>
      <c r="G24" s="34"/>
      <c r="H24" s="34"/>
      <c r="I24" s="105" t="s">
        <v>29</v>
      </c>
      <c r="J24" s="107" t="s">
        <v>18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287" t="s">
        <v>96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ROUND((SUM(BE85:BE113)),  2)</f>
        <v>0</v>
      </c>
      <c r="G33" s="34"/>
      <c r="H33" s="34"/>
      <c r="I33" s="118">
        <v>0.21</v>
      </c>
      <c r="J33" s="117">
        <f>ROUND(((SUM(BE85:BE113))*I33),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ROUND((SUM(BF85:BF113)),  2)</f>
        <v>0</v>
      </c>
      <c r="G34" s="34"/>
      <c r="H34" s="34"/>
      <c r="I34" s="118">
        <v>0.15</v>
      </c>
      <c r="J34" s="117">
        <f>ROUND(((SUM(BF85:BF113))*I34),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ROUND((SUM(BG85:BG113)),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ROUND((SUM(BH85:BH113)),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ROUND((SUM(BI85:BI113)),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97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15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79" t="str">
        <f>E7</f>
        <v>Dochlazení administrativních prostor ČNB - DP03 = E0</v>
      </c>
      <c r="F48" s="280"/>
      <c r="G48" s="280"/>
      <c r="H48" s="28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48" t="str">
        <f>E9</f>
        <v>D1.4.1 - Zdravotně technické instalace - DP03</v>
      </c>
      <c r="F50" s="278"/>
      <c r="G50" s="278"/>
      <c r="H50" s="27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Česká národní banka, Na příkopě 864/28, 110 00 Pr</v>
      </c>
      <c r="G52" s="36"/>
      <c r="H52" s="36"/>
      <c r="I52" s="29" t="s">
        <v>23</v>
      </c>
      <c r="J52" s="59" t="str">
        <f>IF(J12="","",J12)</f>
        <v>1. 5. 2023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ČESKÁ NÁRODNÍ BANKA</v>
      </c>
      <c r="G54" s="36"/>
      <c r="H54" s="36"/>
      <c r="I54" s="29" t="s">
        <v>33</v>
      </c>
      <c r="J54" s="32" t="str">
        <f>E21</f>
        <v>Bohemik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Ing. Tomáš Edlman, B.Hudová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98</v>
      </c>
      <c r="D57" s="131"/>
      <c r="E57" s="131"/>
      <c r="F57" s="131"/>
      <c r="G57" s="131"/>
      <c r="H57" s="131"/>
      <c r="I57" s="131"/>
      <c r="J57" s="132" t="s">
        <v>99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100</v>
      </c>
    </row>
    <row r="60" spans="1:47" s="9" customFormat="1" ht="24.95" customHeight="1">
      <c r="B60" s="134"/>
      <c r="C60" s="135"/>
      <c r="D60" s="136" t="s">
        <v>107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786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9" customFormat="1" ht="24.95" customHeight="1">
      <c r="B62" s="134"/>
      <c r="C62" s="135"/>
      <c r="D62" s="136" t="s">
        <v>787</v>
      </c>
      <c r="E62" s="137"/>
      <c r="F62" s="137"/>
      <c r="G62" s="137"/>
      <c r="H62" s="137"/>
      <c r="I62" s="137"/>
      <c r="J62" s="138">
        <f>J104</f>
        <v>0</v>
      </c>
      <c r="K62" s="135"/>
      <c r="L62" s="139"/>
    </row>
    <row r="63" spans="1:47" s="9" customFormat="1" ht="24.95" customHeight="1">
      <c r="B63" s="134"/>
      <c r="C63" s="135"/>
      <c r="D63" s="136" t="s">
        <v>114</v>
      </c>
      <c r="E63" s="137"/>
      <c r="F63" s="137"/>
      <c r="G63" s="137"/>
      <c r="H63" s="137"/>
      <c r="I63" s="137"/>
      <c r="J63" s="138">
        <f>J107</f>
        <v>0</v>
      </c>
      <c r="K63" s="135"/>
      <c r="L63" s="139"/>
    </row>
    <row r="64" spans="1:47" s="10" customFormat="1" ht="19.899999999999999" customHeight="1">
      <c r="B64" s="140"/>
      <c r="C64" s="141"/>
      <c r="D64" s="142" t="s">
        <v>115</v>
      </c>
      <c r="E64" s="143"/>
      <c r="F64" s="143"/>
      <c r="G64" s="143"/>
      <c r="H64" s="143"/>
      <c r="I64" s="143"/>
      <c r="J64" s="144">
        <f>J108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117</v>
      </c>
      <c r="E65" s="143"/>
      <c r="F65" s="143"/>
      <c r="G65" s="143"/>
      <c r="H65" s="143"/>
      <c r="I65" s="143"/>
      <c r="J65" s="144">
        <f>J111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120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15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79" t="str">
        <f>E7</f>
        <v>Dochlazení administrativních prostor ČNB - DP03 = E0</v>
      </c>
      <c r="F75" s="280"/>
      <c r="G75" s="280"/>
      <c r="H75" s="28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93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48" t="str">
        <f>E9</f>
        <v>D1.4.1 - Zdravotně technické instalace - DP03</v>
      </c>
      <c r="F77" s="278"/>
      <c r="G77" s="278"/>
      <c r="H77" s="278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Česká národní banka, Na příkopě 864/28, 110 00 Pr</v>
      </c>
      <c r="G79" s="36"/>
      <c r="H79" s="36"/>
      <c r="I79" s="29" t="s">
        <v>23</v>
      </c>
      <c r="J79" s="59" t="str">
        <f>IF(J12="","",J12)</f>
        <v>1. 5. 2023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25</v>
      </c>
      <c r="D81" s="36"/>
      <c r="E81" s="36"/>
      <c r="F81" s="27" t="str">
        <f>E15</f>
        <v>ČESKÁ NÁRODNÍ BANKA</v>
      </c>
      <c r="G81" s="36"/>
      <c r="H81" s="36"/>
      <c r="I81" s="29" t="s">
        <v>33</v>
      </c>
      <c r="J81" s="32" t="str">
        <f>E21</f>
        <v>Bohemik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7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29" t="s">
        <v>38</v>
      </c>
      <c r="J82" s="32" t="str">
        <f>E24</f>
        <v>Ing. Tomáš Edlman, B.Hudová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121</v>
      </c>
      <c r="D84" s="149" t="s">
        <v>60</v>
      </c>
      <c r="E84" s="149" t="s">
        <v>56</v>
      </c>
      <c r="F84" s="149" t="s">
        <v>57</v>
      </c>
      <c r="G84" s="149" t="s">
        <v>122</v>
      </c>
      <c r="H84" s="149" t="s">
        <v>123</v>
      </c>
      <c r="I84" s="149" t="s">
        <v>124</v>
      </c>
      <c r="J84" s="149" t="s">
        <v>99</v>
      </c>
      <c r="K84" s="150" t="s">
        <v>125</v>
      </c>
      <c r="L84" s="151"/>
      <c r="M84" s="68" t="s">
        <v>18</v>
      </c>
      <c r="N84" s="69" t="s">
        <v>45</v>
      </c>
      <c r="O84" s="69" t="s">
        <v>126</v>
      </c>
      <c r="P84" s="69" t="s">
        <v>127</v>
      </c>
      <c r="Q84" s="69" t="s">
        <v>128</v>
      </c>
      <c r="R84" s="69" t="s">
        <v>129</v>
      </c>
      <c r="S84" s="69" t="s">
        <v>130</v>
      </c>
      <c r="T84" s="70" t="s">
        <v>131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4"/>
      <c r="B85" s="35"/>
      <c r="C85" s="75" t="s">
        <v>132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P86+P104+P107</f>
        <v>0</v>
      </c>
      <c r="Q85" s="72"/>
      <c r="R85" s="154">
        <f>R86+R104+R107</f>
        <v>7.2959999999999997E-2</v>
      </c>
      <c r="S85" s="72"/>
      <c r="T85" s="155">
        <f>T86+T104+T107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74</v>
      </c>
      <c r="AU85" s="17" t="s">
        <v>100</v>
      </c>
      <c r="BK85" s="156">
        <f>BK86+BK104+BK107</f>
        <v>0</v>
      </c>
    </row>
    <row r="86" spans="1:65" s="12" customFormat="1" ht="25.9" customHeight="1">
      <c r="B86" s="157"/>
      <c r="C86" s="158"/>
      <c r="D86" s="159" t="s">
        <v>74</v>
      </c>
      <c r="E86" s="160" t="s">
        <v>413</v>
      </c>
      <c r="F86" s="160" t="s">
        <v>414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</f>
        <v>0</v>
      </c>
      <c r="Q86" s="165"/>
      <c r="R86" s="166">
        <f>R87</f>
        <v>7.2959999999999997E-2</v>
      </c>
      <c r="S86" s="165"/>
      <c r="T86" s="167">
        <f>T87</f>
        <v>0</v>
      </c>
      <c r="AR86" s="168" t="s">
        <v>85</v>
      </c>
      <c r="AT86" s="169" t="s">
        <v>74</v>
      </c>
      <c r="AU86" s="169" t="s">
        <v>75</v>
      </c>
      <c r="AY86" s="168" t="s">
        <v>135</v>
      </c>
      <c r="BK86" s="170">
        <f>BK87</f>
        <v>0</v>
      </c>
    </row>
    <row r="87" spans="1:65" s="12" customFormat="1" ht="22.9" customHeight="1">
      <c r="B87" s="157"/>
      <c r="C87" s="158"/>
      <c r="D87" s="159" t="s">
        <v>74</v>
      </c>
      <c r="E87" s="171" t="s">
        <v>788</v>
      </c>
      <c r="F87" s="171" t="s">
        <v>789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SUM(P88:P103)</f>
        <v>0</v>
      </c>
      <c r="Q87" s="165"/>
      <c r="R87" s="166">
        <f>SUM(R88:R103)</f>
        <v>7.2959999999999997E-2</v>
      </c>
      <c r="S87" s="165"/>
      <c r="T87" s="167">
        <f>SUM(T88:T103)</f>
        <v>0</v>
      </c>
      <c r="AR87" s="168" t="s">
        <v>85</v>
      </c>
      <c r="AT87" s="169" t="s">
        <v>74</v>
      </c>
      <c r="AU87" s="169" t="s">
        <v>83</v>
      </c>
      <c r="AY87" s="168" t="s">
        <v>135</v>
      </c>
      <c r="BK87" s="170">
        <f>SUM(BK88:BK103)</f>
        <v>0</v>
      </c>
    </row>
    <row r="88" spans="1:65" s="2" customFormat="1" ht="24.2" customHeight="1">
      <c r="A88" s="34"/>
      <c r="B88" s="35"/>
      <c r="C88" s="173" t="s">
        <v>83</v>
      </c>
      <c r="D88" s="173" t="s">
        <v>138</v>
      </c>
      <c r="E88" s="174" t="s">
        <v>790</v>
      </c>
      <c r="F88" s="175" t="s">
        <v>791</v>
      </c>
      <c r="G88" s="176" t="s">
        <v>156</v>
      </c>
      <c r="H88" s="177">
        <v>2</v>
      </c>
      <c r="I88" s="178"/>
      <c r="J88" s="177">
        <f>ROUND((ROUND(I88,2))*(ROUND(H88,2)),2)</f>
        <v>0</v>
      </c>
      <c r="K88" s="175" t="s">
        <v>273</v>
      </c>
      <c r="L88" s="39"/>
      <c r="M88" s="179" t="s">
        <v>18</v>
      </c>
      <c r="N88" s="180" t="s">
        <v>46</v>
      </c>
      <c r="O88" s="64"/>
      <c r="P88" s="181">
        <f>O88*H88</f>
        <v>0</v>
      </c>
      <c r="Q88" s="181">
        <v>1.6800000000000001E-3</v>
      </c>
      <c r="R88" s="181">
        <f>Q88*H88</f>
        <v>3.3600000000000001E-3</v>
      </c>
      <c r="S88" s="181">
        <v>0</v>
      </c>
      <c r="T88" s="18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3" t="s">
        <v>269</v>
      </c>
      <c r="AT88" s="183" t="s">
        <v>138</v>
      </c>
      <c r="AU88" s="183" t="s">
        <v>85</v>
      </c>
      <c r="AY88" s="17" t="s">
        <v>135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7" t="s">
        <v>83</v>
      </c>
      <c r="BK88" s="184">
        <f>ROUND((ROUND(I88,2))*(ROUND(H88,2)),2)</f>
        <v>0</v>
      </c>
      <c r="BL88" s="17" t="s">
        <v>269</v>
      </c>
      <c r="BM88" s="183" t="s">
        <v>792</v>
      </c>
    </row>
    <row r="89" spans="1:65" s="2" customFormat="1" ht="24.2" customHeight="1">
      <c r="A89" s="34"/>
      <c r="B89" s="35"/>
      <c r="C89" s="173" t="s">
        <v>85</v>
      </c>
      <c r="D89" s="173" t="s">
        <v>138</v>
      </c>
      <c r="E89" s="174" t="s">
        <v>793</v>
      </c>
      <c r="F89" s="175" t="s">
        <v>794</v>
      </c>
      <c r="G89" s="176" t="s">
        <v>156</v>
      </c>
      <c r="H89" s="177">
        <v>2</v>
      </c>
      <c r="I89" s="178"/>
      <c r="J89" s="177">
        <f>ROUND((ROUND(I89,2))*(ROUND(H89,2)),2)</f>
        <v>0</v>
      </c>
      <c r="K89" s="175" t="s">
        <v>142</v>
      </c>
      <c r="L89" s="39"/>
      <c r="M89" s="179" t="s">
        <v>18</v>
      </c>
      <c r="N89" s="180" t="s">
        <v>46</v>
      </c>
      <c r="O89" s="64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3" t="s">
        <v>269</v>
      </c>
      <c r="AT89" s="183" t="s">
        <v>138</v>
      </c>
      <c r="AU89" s="183" t="s">
        <v>85</v>
      </c>
      <c r="AY89" s="17" t="s">
        <v>135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7" t="s">
        <v>83</v>
      </c>
      <c r="BK89" s="184">
        <f>ROUND((ROUND(I89,2))*(ROUND(H89,2)),2)</f>
        <v>0</v>
      </c>
      <c r="BL89" s="17" t="s">
        <v>269</v>
      </c>
      <c r="BM89" s="183" t="s">
        <v>795</v>
      </c>
    </row>
    <row r="90" spans="1:65" s="2" customFormat="1">
      <c r="A90" s="34"/>
      <c r="B90" s="35"/>
      <c r="C90" s="36"/>
      <c r="D90" s="185" t="s">
        <v>145</v>
      </c>
      <c r="E90" s="36"/>
      <c r="F90" s="186" t="s">
        <v>796</v>
      </c>
      <c r="G90" s="36"/>
      <c r="H90" s="36"/>
      <c r="I90" s="187"/>
      <c r="J90" s="36"/>
      <c r="K90" s="36"/>
      <c r="L90" s="39"/>
      <c r="M90" s="188"/>
      <c r="N90" s="189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145</v>
      </c>
      <c r="AU90" s="17" t="s">
        <v>85</v>
      </c>
    </row>
    <row r="91" spans="1:65" s="2" customFormat="1" ht="33" customHeight="1">
      <c r="A91" s="34"/>
      <c r="B91" s="35"/>
      <c r="C91" s="173" t="s">
        <v>136</v>
      </c>
      <c r="D91" s="173" t="s">
        <v>138</v>
      </c>
      <c r="E91" s="174" t="s">
        <v>797</v>
      </c>
      <c r="F91" s="175" t="s">
        <v>798</v>
      </c>
      <c r="G91" s="176" t="s">
        <v>272</v>
      </c>
      <c r="H91" s="177">
        <v>40</v>
      </c>
      <c r="I91" s="178"/>
      <c r="J91" s="177">
        <f>ROUND((ROUND(I91,2))*(ROUND(H91,2)),2)</f>
        <v>0</v>
      </c>
      <c r="K91" s="175" t="s">
        <v>142</v>
      </c>
      <c r="L91" s="39"/>
      <c r="M91" s="179" t="s">
        <v>18</v>
      </c>
      <c r="N91" s="180" t="s">
        <v>46</v>
      </c>
      <c r="O91" s="64"/>
      <c r="P91" s="181">
        <f>O91*H91</f>
        <v>0</v>
      </c>
      <c r="Q91" s="181">
        <v>1.33E-3</v>
      </c>
      <c r="R91" s="181">
        <f>Q91*H91</f>
        <v>5.3199999999999997E-2</v>
      </c>
      <c r="S91" s="181">
        <v>0</v>
      </c>
      <c r="T91" s="18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3" t="s">
        <v>269</v>
      </c>
      <c r="AT91" s="183" t="s">
        <v>138</v>
      </c>
      <c r="AU91" s="183" t="s">
        <v>85</v>
      </c>
      <c r="AY91" s="17" t="s">
        <v>135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7" t="s">
        <v>83</v>
      </c>
      <c r="BK91" s="184">
        <f>ROUND((ROUND(I91,2))*(ROUND(H91,2)),2)</f>
        <v>0</v>
      </c>
      <c r="BL91" s="17" t="s">
        <v>269</v>
      </c>
      <c r="BM91" s="183" t="s">
        <v>799</v>
      </c>
    </row>
    <row r="92" spans="1:65" s="2" customFormat="1">
      <c r="A92" s="34"/>
      <c r="B92" s="35"/>
      <c r="C92" s="36"/>
      <c r="D92" s="185" t="s">
        <v>145</v>
      </c>
      <c r="E92" s="36"/>
      <c r="F92" s="186" t="s">
        <v>800</v>
      </c>
      <c r="G92" s="36"/>
      <c r="H92" s="36"/>
      <c r="I92" s="187"/>
      <c r="J92" s="36"/>
      <c r="K92" s="36"/>
      <c r="L92" s="39"/>
      <c r="M92" s="188"/>
      <c r="N92" s="189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145</v>
      </c>
      <c r="AU92" s="17" t="s">
        <v>85</v>
      </c>
    </row>
    <row r="93" spans="1:65" s="2" customFormat="1" ht="19.5">
      <c r="A93" s="34"/>
      <c r="B93" s="35"/>
      <c r="C93" s="36"/>
      <c r="D93" s="201" t="s">
        <v>613</v>
      </c>
      <c r="E93" s="36"/>
      <c r="F93" s="233" t="s">
        <v>801</v>
      </c>
      <c r="G93" s="36"/>
      <c r="H93" s="36"/>
      <c r="I93" s="187"/>
      <c r="J93" s="36"/>
      <c r="K93" s="36"/>
      <c r="L93" s="39"/>
      <c r="M93" s="188"/>
      <c r="N93" s="189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613</v>
      </c>
      <c r="AU93" s="17" t="s">
        <v>85</v>
      </c>
    </row>
    <row r="94" spans="1:65" s="2" customFormat="1" ht="24.2" customHeight="1">
      <c r="A94" s="34"/>
      <c r="B94" s="35"/>
      <c r="C94" s="173" t="s">
        <v>143</v>
      </c>
      <c r="D94" s="173" t="s">
        <v>138</v>
      </c>
      <c r="E94" s="174" t="s">
        <v>802</v>
      </c>
      <c r="F94" s="175" t="s">
        <v>803</v>
      </c>
      <c r="G94" s="176" t="s">
        <v>156</v>
      </c>
      <c r="H94" s="177">
        <v>2</v>
      </c>
      <c r="I94" s="178"/>
      <c r="J94" s="177">
        <f>ROUND((ROUND(I94,2))*(ROUND(H94,2)),2)</f>
        <v>0</v>
      </c>
      <c r="K94" s="175" t="s">
        <v>142</v>
      </c>
      <c r="L94" s="39"/>
      <c r="M94" s="179" t="s">
        <v>18</v>
      </c>
      <c r="N94" s="180" t="s">
        <v>46</v>
      </c>
      <c r="O94" s="64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3" t="s">
        <v>269</v>
      </c>
      <c r="AT94" s="183" t="s">
        <v>138</v>
      </c>
      <c r="AU94" s="183" t="s">
        <v>85</v>
      </c>
      <c r="AY94" s="17" t="s">
        <v>135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7" t="s">
        <v>83</v>
      </c>
      <c r="BK94" s="184">
        <f>ROUND((ROUND(I94,2))*(ROUND(H94,2)),2)</f>
        <v>0</v>
      </c>
      <c r="BL94" s="17" t="s">
        <v>269</v>
      </c>
      <c r="BM94" s="183" t="s">
        <v>804</v>
      </c>
    </row>
    <row r="95" spans="1:65" s="2" customFormat="1">
      <c r="A95" s="34"/>
      <c r="B95" s="35"/>
      <c r="C95" s="36"/>
      <c r="D95" s="185" t="s">
        <v>145</v>
      </c>
      <c r="E95" s="36"/>
      <c r="F95" s="186" t="s">
        <v>805</v>
      </c>
      <c r="G95" s="36"/>
      <c r="H95" s="36"/>
      <c r="I95" s="187"/>
      <c r="J95" s="36"/>
      <c r="K95" s="36"/>
      <c r="L95" s="39"/>
      <c r="M95" s="188"/>
      <c r="N95" s="189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145</v>
      </c>
      <c r="AU95" s="17" t="s">
        <v>85</v>
      </c>
    </row>
    <row r="96" spans="1:65" s="2" customFormat="1" ht="37.9" customHeight="1">
      <c r="A96" s="34"/>
      <c r="B96" s="35"/>
      <c r="C96" s="173" t="s">
        <v>170</v>
      </c>
      <c r="D96" s="173" t="s">
        <v>138</v>
      </c>
      <c r="E96" s="174" t="s">
        <v>806</v>
      </c>
      <c r="F96" s="175" t="s">
        <v>807</v>
      </c>
      <c r="G96" s="176" t="s">
        <v>272</v>
      </c>
      <c r="H96" s="177">
        <v>40</v>
      </c>
      <c r="I96" s="178"/>
      <c r="J96" s="177">
        <f>ROUND((ROUND(I96,2))*(ROUND(H96,2)),2)</f>
        <v>0</v>
      </c>
      <c r="K96" s="175" t="s">
        <v>142</v>
      </c>
      <c r="L96" s="39"/>
      <c r="M96" s="179" t="s">
        <v>18</v>
      </c>
      <c r="N96" s="180" t="s">
        <v>46</v>
      </c>
      <c r="O96" s="64"/>
      <c r="P96" s="181">
        <f>O96*H96</f>
        <v>0</v>
      </c>
      <c r="Q96" s="181">
        <v>4.0000000000000002E-4</v>
      </c>
      <c r="R96" s="181">
        <f>Q96*H96</f>
        <v>1.6E-2</v>
      </c>
      <c r="S96" s="181">
        <v>0</v>
      </c>
      <c r="T96" s="18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3" t="s">
        <v>269</v>
      </c>
      <c r="AT96" s="183" t="s">
        <v>138</v>
      </c>
      <c r="AU96" s="183" t="s">
        <v>85</v>
      </c>
      <c r="AY96" s="17" t="s">
        <v>135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7" t="s">
        <v>83</v>
      </c>
      <c r="BK96" s="184">
        <f>ROUND((ROUND(I96,2))*(ROUND(H96,2)),2)</f>
        <v>0</v>
      </c>
      <c r="BL96" s="17" t="s">
        <v>269</v>
      </c>
      <c r="BM96" s="183" t="s">
        <v>808</v>
      </c>
    </row>
    <row r="97" spans="1:65" s="2" customFormat="1">
      <c r="A97" s="34"/>
      <c r="B97" s="35"/>
      <c r="C97" s="36"/>
      <c r="D97" s="185" t="s">
        <v>145</v>
      </c>
      <c r="E97" s="36"/>
      <c r="F97" s="186" t="s">
        <v>809</v>
      </c>
      <c r="G97" s="36"/>
      <c r="H97" s="36"/>
      <c r="I97" s="187"/>
      <c r="J97" s="36"/>
      <c r="K97" s="36"/>
      <c r="L97" s="39"/>
      <c r="M97" s="188"/>
      <c r="N97" s="189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145</v>
      </c>
      <c r="AU97" s="17" t="s">
        <v>85</v>
      </c>
    </row>
    <row r="98" spans="1:65" s="2" customFormat="1" ht="33" customHeight="1">
      <c r="A98" s="34"/>
      <c r="B98" s="35"/>
      <c r="C98" s="173" t="s">
        <v>177</v>
      </c>
      <c r="D98" s="173" t="s">
        <v>138</v>
      </c>
      <c r="E98" s="174" t="s">
        <v>810</v>
      </c>
      <c r="F98" s="175" t="s">
        <v>811</v>
      </c>
      <c r="G98" s="176" t="s">
        <v>272</v>
      </c>
      <c r="H98" s="177">
        <v>40</v>
      </c>
      <c r="I98" s="178"/>
      <c r="J98" s="177">
        <f>ROUND((ROUND(I98,2))*(ROUND(H98,2)),2)</f>
        <v>0</v>
      </c>
      <c r="K98" s="175" t="s">
        <v>142</v>
      </c>
      <c r="L98" s="39"/>
      <c r="M98" s="179" t="s">
        <v>18</v>
      </c>
      <c r="N98" s="180" t="s">
        <v>46</v>
      </c>
      <c r="O98" s="64"/>
      <c r="P98" s="181">
        <f>O98*H98</f>
        <v>0</v>
      </c>
      <c r="Q98" s="181">
        <v>1.0000000000000001E-5</v>
      </c>
      <c r="R98" s="181">
        <f>Q98*H98</f>
        <v>4.0000000000000002E-4</v>
      </c>
      <c r="S98" s="181">
        <v>0</v>
      </c>
      <c r="T98" s="18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3" t="s">
        <v>269</v>
      </c>
      <c r="AT98" s="183" t="s">
        <v>138</v>
      </c>
      <c r="AU98" s="183" t="s">
        <v>85</v>
      </c>
      <c r="AY98" s="17" t="s">
        <v>135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7" t="s">
        <v>83</v>
      </c>
      <c r="BK98" s="184">
        <f>ROUND((ROUND(I98,2))*(ROUND(H98,2)),2)</f>
        <v>0</v>
      </c>
      <c r="BL98" s="17" t="s">
        <v>269</v>
      </c>
      <c r="BM98" s="183" t="s">
        <v>812</v>
      </c>
    </row>
    <row r="99" spans="1:65" s="2" customFormat="1">
      <c r="A99" s="34"/>
      <c r="B99" s="35"/>
      <c r="C99" s="36"/>
      <c r="D99" s="185" t="s">
        <v>145</v>
      </c>
      <c r="E99" s="36"/>
      <c r="F99" s="186" t="s">
        <v>813</v>
      </c>
      <c r="G99" s="36"/>
      <c r="H99" s="36"/>
      <c r="I99" s="187"/>
      <c r="J99" s="36"/>
      <c r="K99" s="36"/>
      <c r="L99" s="39"/>
      <c r="M99" s="188"/>
      <c r="N99" s="189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145</v>
      </c>
      <c r="AU99" s="17" t="s">
        <v>85</v>
      </c>
    </row>
    <row r="100" spans="1:65" s="2" customFormat="1" ht="44.25" customHeight="1">
      <c r="A100" s="34"/>
      <c r="B100" s="35"/>
      <c r="C100" s="173" t="s">
        <v>188</v>
      </c>
      <c r="D100" s="173" t="s">
        <v>138</v>
      </c>
      <c r="E100" s="174" t="s">
        <v>814</v>
      </c>
      <c r="F100" s="175" t="s">
        <v>815</v>
      </c>
      <c r="G100" s="176" t="s">
        <v>141</v>
      </c>
      <c r="H100" s="177">
        <v>7.0000000000000007E-2</v>
      </c>
      <c r="I100" s="178"/>
      <c r="J100" s="177">
        <f>ROUND((ROUND(I100,2))*(ROUND(H100,2)),2)</f>
        <v>0</v>
      </c>
      <c r="K100" s="175" t="s">
        <v>142</v>
      </c>
      <c r="L100" s="39"/>
      <c r="M100" s="179" t="s">
        <v>18</v>
      </c>
      <c r="N100" s="180" t="s">
        <v>46</v>
      </c>
      <c r="O100" s="64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3" t="s">
        <v>269</v>
      </c>
      <c r="AT100" s="183" t="s">
        <v>138</v>
      </c>
      <c r="AU100" s="183" t="s">
        <v>85</v>
      </c>
      <c r="AY100" s="17" t="s">
        <v>135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7" t="s">
        <v>83</v>
      </c>
      <c r="BK100" s="184">
        <f>ROUND((ROUND(I100,2))*(ROUND(H100,2)),2)</f>
        <v>0</v>
      </c>
      <c r="BL100" s="17" t="s">
        <v>269</v>
      </c>
      <c r="BM100" s="183" t="s">
        <v>816</v>
      </c>
    </row>
    <row r="101" spans="1:65" s="2" customFormat="1">
      <c r="A101" s="34"/>
      <c r="B101" s="35"/>
      <c r="C101" s="36"/>
      <c r="D101" s="185" t="s">
        <v>145</v>
      </c>
      <c r="E101" s="36"/>
      <c r="F101" s="186" t="s">
        <v>817</v>
      </c>
      <c r="G101" s="36"/>
      <c r="H101" s="36"/>
      <c r="I101" s="187"/>
      <c r="J101" s="36"/>
      <c r="K101" s="36"/>
      <c r="L101" s="39"/>
      <c r="M101" s="188"/>
      <c r="N101" s="189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145</v>
      </c>
      <c r="AU101" s="17" t="s">
        <v>85</v>
      </c>
    </row>
    <row r="102" spans="1:65" s="2" customFormat="1" ht="49.15" customHeight="1">
      <c r="A102" s="34"/>
      <c r="B102" s="35"/>
      <c r="C102" s="173" t="s">
        <v>150</v>
      </c>
      <c r="D102" s="173" t="s">
        <v>138</v>
      </c>
      <c r="E102" s="174" t="s">
        <v>818</v>
      </c>
      <c r="F102" s="175" t="s">
        <v>819</v>
      </c>
      <c r="G102" s="176" t="s">
        <v>141</v>
      </c>
      <c r="H102" s="177">
        <v>7.0000000000000007E-2</v>
      </c>
      <c r="I102" s="178"/>
      <c r="J102" s="177">
        <f>ROUND((ROUND(I102,2))*(ROUND(H102,2)),2)</f>
        <v>0</v>
      </c>
      <c r="K102" s="175" t="s">
        <v>142</v>
      </c>
      <c r="L102" s="39"/>
      <c r="M102" s="179" t="s">
        <v>18</v>
      </c>
      <c r="N102" s="180" t="s">
        <v>46</v>
      </c>
      <c r="O102" s="64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3" t="s">
        <v>269</v>
      </c>
      <c r="AT102" s="183" t="s">
        <v>138</v>
      </c>
      <c r="AU102" s="183" t="s">
        <v>85</v>
      </c>
      <c r="AY102" s="17" t="s">
        <v>135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7" t="s">
        <v>83</v>
      </c>
      <c r="BK102" s="184">
        <f>ROUND((ROUND(I102,2))*(ROUND(H102,2)),2)</f>
        <v>0</v>
      </c>
      <c r="BL102" s="17" t="s">
        <v>269</v>
      </c>
      <c r="BM102" s="183" t="s">
        <v>820</v>
      </c>
    </row>
    <row r="103" spans="1:65" s="2" customFormat="1">
      <c r="A103" s="34"/>
      <c r="B103" s="35"/>
      <c r="C103" s="36"/>
      <c r="D103" s="185" t="s">
        <v>145</v>
      </c>
      <c r="E103" s="36"/>
      <c r="F103" s="186" t="s">
        <v>821</v>
      </c>
      <c r="G103" s="36"/>
      <c r="H103" s="36"/>
      <c r="I103" s="187"/>
      <c r="J103" s="36"/>
      <c r="K103" s="36"/>
      <c r="L103" s="39"/>
      <c r="M103" s="188"/>
      <c r="N103" s="189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145</v>
      </c>
      <c r="AU103" s="17" t="s">
        <v>85</v>
      </c>
    </row>
    <row r="104" spans="1:65" s="12" customFormat="1" ht="25.9" customHeight="1">
      <c r="B104" s="157"/>
      <c r="C104" s="158"/>
      <c r="D104" s="159" t="s">
        <v>74</v>
      </c>
      <c r="E104" s="160" t="s">
        <v>822</v>
      </c>
      <c r="F104" s="160" t="s">
        <v>823</v>
      </c>
      <c r="G104" s="158"/>
      <c r="H104" s="158"/>
      <c r="I104" s="161"/>
      <c r="J104" s="162">
        <f>BK104</f>
        <v>0</v>
      </c>
      <c r="K104" s="158"/>
      <c r="L104" s="163"/>
      <c r="M104" s="164"/>
      <c r="N104" s="165"/>
      <c r="O104" s="165"/>
      <c r="P104" s="166">
        <f>SUM(P105:P106)</f>
        <v>0</v>
      </c>
      <c r="Q104" s="165"/>
      <c r="R104" s="166">
        <f>SUM(R105:R106)</f>
        <v>0</v>
      </c>
      <c r="S104" s="165"/>
      <c r="T104" s="167">
        <f>SUM(T105:T106)</f>
        <v>0</v>
      </c>
      <c r="AR104" s="168" t="s">
        <v>143</v>
      </c>
      <c r="AT104" s="169" t="s">
        <v>74</v>
      </c>
      <c r="AU104" s="169" t="s">
        <v>75</v>
      </c>
      <c r="AY104" s="168" t="s">
        <v>135</v>
      </c>
      <c r="BK104" s="170">
        <f>SUM(BK105:BK106)</f>
        <v>0</v>
      </c>
    </row>
    <row r="105" spans="1:65" s="2" customFormat="1" ht="37.9" customHeight="1">
      <c r="A105" s="34"/>
      <c r="B105" s="35"/>
      <c r="C105" s="173" t="s">
        <v>206</v>
      </c>
      <c r="D105" s="173" t="s">
        <v>138</v>
      </c>
      <c r="E105" s="174" t="s">
        <v>824</v>
      </c>
      <c r="F105" s="175" t="s">
        <v>825</v>
      </c>
      <c r="G105" s="176" t="s">
        <v>826</v>
      </c>
      <c r="H105" s="177">
        <v>24</v>
      </c>
      <c r="I105" s="178"/>
      <c r="J105" s="177">
        <f>ROUND((ROUND(I105,2))*(ROUND(H105,2)),2)</f>
        <v>0</v>
      </c>
      <c r="K105" s="175" t="s">
        <v>142</v>
      </c>
      <c r="L105" s="39"/>
      <c r="M105" s="179" t="s">
        <v>18</v>
      </c>
      <c r="N105" s="180" t="s">
        <v>46</v>
      </c>
      <c r="O105" s="64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3" t="s">
        <v>827</v>
      </c>
      <c r="AT105" s="183" t="s">
        <v>138</v>
      </c>
      <c r="AU105" s="183" t="s">
        <v>83</v>
      </c>
      <c r="AY105" s="17" t="s">
        <v>135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7" t="s">
        <v>83</v>
      </c>
      <c r="BK105" s="184">
        <f>ROUND((ROUND(I105,2))*(ROUND(H105,2)),2)</f>
        <v>0</v>
      </c>
      <c r="BL105" s="17" t="s">
        <v>827</v>
      </c>
      <c r="BM105" s="183" t="s">
        <v>828</v>
      </c>
    </row>
    <row r="106" spans="1:65" s="2" customFormat="1">
      <c r="A106" s="34"/>
      <c r="B106" s="35"/>
      <c r="C106" s="36"/>
      <c r="D106" s="185" t="s">
        <v>145</v>
      </c>
      <c r="E106" s="36"/>
      <c r="F106" s="186" t="s">
        <v>829</v>
      </c>
      <c r="G106" s="36"/>
      <c r="H106" s="36"/>
      <c r="I106" s="187"/>
      <c r="J106" s="36"/>
      <c r="K106" s="36"/>
      <c r="L106" s="39"/>
      <c r="M106" s="188"/>
      <c r="N106" s="189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145</v>
      </c>
      <c r="AU106" s="17" t="s">
        <v>83</v>
      </c>
    </row>
    <row r="107" spans="1:65" s="12" customFormat="1" ht="25.9" customHeight="1">
      <c r="B107" s="157"/>
      <c r="C107" s="158"/>
      <c r="D107" s="159" t="s">
        <v>74</v>
      </c>
      <c r="E107" s="160" t="s">
        <v>722</v>
      </c>
      <c r="F107" s="160" t="s">
        <v>723</v>
      </c>
      <c r="G107" s="158"/>
      <c r="H107" s="158"/>
      <c r="I107" s="161"/>
      <c r="J107" s="162">
        <f>BK107</f>
        <v>0</v>
      </c>
      <c r="K107" s="158"/>
      <c r="L107" s="163"/>
      <c r="M107" s="164"/>
      <c r="N107" s="165"/>
      <c r="O107" s="165"/>
      <c r="P107" s="166">
        <f>P108+P111</f>
        <v>0</v>
      </c>
      <c r="Q107" s="165"/>
      <c r="R107" s="166">
        <f>R108+R111</f>
        <v>0</v>
      </c>
      <c r="S107" s="165"/>
      <c r="T107" s="167">
        <f>T108+T111</f>
        <v>0</v>
      </c>
      <c r="AR107" s="168" t="s">
        <v>170</v>
      </c>
      <c r="AT107" s="169" t="s">
        <v>74</v>
      </c>
      <c r="AU107" s="169" t="s">
        <v>75</v>
      </c>
      <c r="AY107" s="168" t="s">
        <v>135</v>
      </c>
      <c r="BK107" s="170">
        <f>BK108+BK111</f>
        <v>0</v>
      </c>
    </row>
    <row r="108" spans="1:65" s="12" customFormat="1" ht="22.9" customHeight="1">
      <c r="B108" s="157"/>
      <c r="C108" s="158"/>
      <c r="D108" s="159" t="s">
        <v>74</v>
      </c>
      <c r="E108" s="171" t="s">
        <v>724</v>
      </c>
      <c r="F108" s="171" t="s">
        <v>725</v>
      </c>
      <c r="G108" s="158"/>
      <c r="H108" s="158"/>
      <c r="I108" s="161"/>
      <c r="J108" s="172">
        <f>BK108</f>
        <v>0</v>
      </c>
      <c r="K108" s="158"/>
      <c r="L108" s="163"/>
      <c r="M108" s="164"/>
      <c r="N108" s="165"/>
      <c r="O108" s="165"/>
      <c r="P108" s="166">
        <f>SUM(P109:P110)</f>
        <v>0</v>
      </c>
      <c r="Q108" s="165"/>
      <c r="R108" s="166">
        <f>SUM(R109:R110)</f>
        <v>0</v>
      </c>
      <c r="S108" s="165"/>
      <c r="T108" s="167">
        <f>SUM(T109:T110)</f>
        <v>0</v>
      </c>
      <c r="AR108" s="168" t="s">
        <v>170</v>
      </c>
      <c r="AT108" s="169" t="s">
        <v>74</v>
      </c>
      <c r="AU108" s="169" t="s">
        <v>83</v>
      </c>
      <c r="AY108" s="168" t="s">
        <v>135</v>
      </c>
      <c r="BK108" s="170">
        <f>SUM(BK109:BK110)</f>
        <v>0</v>
      </c>
    </row>
    <row r="109" spans="1:65" s="2" customFormat="1" ht="21.75" customHeight="1">
      <c r="A109" s="34"/>
      <c r="B109" s="35"/>
      <c r="C109" s="173" t="s">
        <v>212</v>
      </c>
      <c r="D109" s="173" t="s">
        <v>138</v>
      </c>
      <c r="E109" s="174" t="s">
        <v>727</v>
      </c>
      <c r="F109" s="175" t="s">
        <v>830</v>
      </c>
      <c r="G109" s="176" t="s">
        <v>293</v>
      </c>
      <c r="H109" s="177">
        <v>1</v>
      </c>
      <c r="I109" s="178"/>
      <c r="J109" s="177">
        <f>ROUND((ROUND(I109,2))*(ROUND(H109,2)),2)</f>
        <v>0</v>
      </c>
      <c r="K109" s="175" t="s">
        <v>142</v>
      </c>
      <c r="L109" s="39"/>
      <c r="M109" s="179" t="s">
        <v>18</v>
      </c>
      <c r="N109" s="180" t="s">
        <v>46</v>
      </c>
      <c r="O109" s="64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3" t="s">
        <v>729</v>
      </c>
      <c r="AT109" s="183" t="s">
        <v>138</v>
      </c>
      <c r="AU109" s="183" t="s">
        <v>85</v>
      </c>
      <c r="AY109" s="17" t="s">
        <v>135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7" t="s">
        <v>83</v>
      </c>
      <c r="BK109" s="184">
        <f>ROUND((ROUND(I109,2))*(ROUND(H109,2)),2)</f>
        <v>0</v>
      </c>
      <c r="BL109" s="17" t="s">
        <v>729</v>
      </c>
      <c r="BM109" s="183" t="s">
        <v>831</v>
      </c>
    </row>
    <row r="110" spans="1:65" s="2" customFormat="1">
      <c r="A110" s="34"/>
      <c r="B110" s="35"/>
      <c r="C110" s="36"/>
      <c r="D110" s="185" t="s">
        <v>145</v>
      </c>
      <c r="E110" s="36"/>
      <c r="F110" s="186" t="s">
        <v>731</v>
      </c>
      <c r="G110" s="36"/>
      <c r="H110" s="36"/>
      <c r="I110" s="187"/>
      <c r="J110" s="36"/>
      <c r="K110" s="36"/>
      <c r="L110" s="39"/>
      <c r="M110" s="188"/>
      <c r="N110" s="189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145</v>
      </c>
      <c r="AU110" s="17" t="s">
        <v>85</v>
      </c>
    </row>
    <row r="111" spans="1:65" s="12" customFormat="1" ht="22.9" customHeight="1">
      <c r="B111" s="157"/>
      <c r="C111" s="158"/>
      <c r="D111" s="159" t="s">
        <v>74</v>
      </c>
      <c r="E111" s="171" t="s">
        <v>739</v>
      </c>
      <c r="F111" s="171" t="s">
        <v>740</v>
      </c>
      <c r="G111" s="158"/>
      <c r="H111" s="158"/>
      <c r="I111" s="161"/>
      <c r="J111" s="172">
        <f>BK111</f>
        <v>0</v>
      </c>
      <c r="K111" s="158"/>
      <c r="L111" s="163"/>
      <c r="M111" s="164"/>
      <c r="N111" s="165"/>
      <c r="O111" s="165"/>
      <c r="P111" s="166">
        <f>SUM(P112:P113)</f>
        <v>0</v>
      </c>
      <c r="Q111" s="165"/>
      <c r="R111" s="166">
        <f>SUM(R112:R113)</f>
        <v>0</v>
      </c>
      <c r="S111" s="165"/>
      <c r="T111" s="167">
        <f>SUM(T112:T113)</f>
        <v>0</v>
      </c>
      <c r="AR111" s="168" t="s">
        <v>170</v>
      </c>
      <c r="AT111" s="169" t="s">
        <v>74</v>
      </c>
      <c r="AU111" s="169" t="s">
        <v>83</v>
      </c>
      <c r="AY111" s="168" t="s">
        <v>135</v>
      </c>
      <c r="BK111" s="170">
        <f>SUM(BK112:BK113)</f>
        <v>0</v>
      </c>
    </row>
    <row r="112" spans="1:65" s="2" customFormat="1" ht="16.5" customHeight="1">
      <c r="A112" s="34"/>
      <c r="B112" s="35"/>
      <c r="C112" s="173" t="s">
        <v>217</v>
      </c>
      <c r="D112" s="173" t="s">
        <v>138</v>
      </c>
      <c r="E112" s="174" t="s">
        <v>832</v>
      </c>
      <c r="F112" s="175" t="s">
        <v>833</v>
      </c>
      <c r="G112" s="176" t="s">
        <v>293</v>
      </c>
      <c r="H112" s="177">
        <v>1</v>
      </c>
      <c r="I112" s="178"/>
      <c r="J112" s="177">
        <f>ROUND((ROUND(I112,2))*(ROUND(H112,2)),2)</f>
        <v>0</v>
      </c>
      <c r="K112" s="175" t="s">
        <v>142</v>
      </c>
      <c r="L112" s="39"/>
      <c r="M112" s="179" t="s">
        <v>18</v>
      </c>
      <c r="N112" s="180" t="s">
        <v>46</v>
      </c>
      <c r="O112" s="64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3" t="s">
        <v>729</v>
      </c>
      <c r="AT112" s="183" t="s">
        <v>138</v>
      </c>
      <c r="AU112" s="183" t="s">
        <v>85</v>
      </c>
      <c r="AY112" s="17" t="s">
        <v>135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7" t="s">
        <v>83</v>
      </c>
      <c r="BK112" s="184">
        <f>ROUND((ROUND(I112,2))*(ROUND(H112,2)),2)</f>
        <v>0</v>
      </c>
      <c r="BL112" s="17" t="s">
        <v>729</v>
      </c>
      <c r="BM112" s="183" t="s">
        <v>834</v>
      </c>
    </row>
    <row r="113" spans="1:47" s="2" customFormat="1">
      <c r="A113" s="34"/>
      <c r="B113" s="35"/>
      <c r="C113" s="36"/>
      <c r="D113" s="185" t="s">
        <v>145</v>
      </c>
      <c r="E113" s="36"/>
      <c r="F113" s="186" t="s">
        <v>835</v>
      </c>
      <c r="G113" s="36"/>
      <c r="H113" s="36"/>
      <c r="I113" s="187"/>
      <c r="J113" s="36"/>
      <c r="K113" s="36"/>
      <c r="L113" s="39"/>
      <c r="M113" s="234"/>
      <c r="N113" s="235"/>
      <c r="O113" s="236"/>
      <c r="P113" s="236"/>
      <c r="Q113" s="236"/>
      <c r="R113" s="236"/>
      <c r="S113" s="236"/>
      <c r="T113" s="237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145</v>
      </c>
      <c r="AU113" s="17" t="s">
        <v>85</v>
      </c>
    </row>
    <row r="114" spans="1:47" s="2" customFormat="1" ht="6.95" customHeight="1">
      <c r="A114" s="34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9"/>
      <c r="M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</sheetData>
  <sheetProtection algorithmName="SHA-512" hashValue="uJwEewnV+mkBQu18VpdiN6Cf1eGdD9xePp8B/wsHhlzWwApy9bUxh2k0leviy1E2fSBLOMRW2DrFPotOTaT3Pw==" saltValue="qOb73CDkPmhegISc255AuQ==" spinCount="100000" sheet="1" objects="1" scenarios="1"/>
  <autoFilter ref="C84:K113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2" r:id="rId2" xr:uid="{00000000-0004-0000-0200-000001000000}"/>
    <hyperlink ref="F95" r:id="rId3" xr:uid="{00000000-0004-0000-0200-000002000000}"/>
    <hyperlink ref="F97" r:id="rId4" xr:uid="{00000000-0004-0000-0200-000003000000}"/>
    <hyperlink ref="F99" r:id="rId5" xr:uid="{00000000-0004-0000-0200-000004000000}"/>
    <hyperlink ref="F101" r:id="rId6" xr:uid="{00000000-0004-0000-0200-000005000000}"/>
    <hyperlink ref="F103" r:id="rId7" xr:uid="{00000000-0004-0000-0200-000006000000}"/>
    <hyperlink ref="F106" r:id="rId8" xr:uid="{00000000-0004-0000-0200-000007000000}"/>
    <hyperlink ref="F110" r:id="rId9" xr:uid="{00000000-0004-0000-0200-000008000000}"/>
    <hyperlink ref="F113" r:id="rId10" xr:uid="{00000000-0004-0000-02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2:BM21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85</v>
      </c>
    </row>
    <row r="4" spans="1:46" s="1" customFormat="1" ht="24.95" customHeight="1">
      <c r="B4" s="20"/>
      <c r="D4" s="103" t="s">
        <v>92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15</v>
      </c>
      <c r="L6" s="20"/>
    </row>
    <row r="7" spans="1:46" s="1" customFormat="1" ht="16.5" customHeight="1">
      <c r="B7" s="20"/>
      <c r="E7" s="281" t="str">
        <f>'Rekapitulace stavby'!K6</f>
        <v>Dochlazení administrativních prostor ČNB - DP03 = E0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05" t="s">
        <v>93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836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17</v>
      </c>
      <c r="E11" s="34"/>
      <c r="F11" s="107" t="s">
        <v>18</v>
      </c>
      <c r="G11" s="34"/>
      <c r="H11" s="34"/>
      <c r="I11" s="105" t="s">
        <v>19</v>
      </c>
      <c r="J11" s="107" t="s">
        <v>18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1. 5. 2023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837</v>
      </c>
      <c r="F24" s="34"/>
      <c r="G24" s="34"/>
      <c r="H24" s="34"/>
      <c r="I24" s="105" t="s">
        <v>29</v>
      </c>
      <c r="J24" s="107" t="s">
        <v>18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39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287" t="s">
        <v>96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41</v>
      </c>
      <c r="E30" s="34"/>
      <c r="F30" s="34"/>
      <c r="G30" s="34"/>
      <c r="H30" s="34"/>
      <c r="I30" s="34"/>
      <c r="J30" s="114">
        <f>ROUND(J89,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43</v>
      </c>
      <c r="G32" s="34"/>
      <c r="H32" s="34"/>
      <c r="I32" s="115" t="s">
        <v>42</v>
      </c>
      <c r="J32" s="115" t="s">
        <v>44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45</v>
      </c>
      <c r="E33" s="105" t="s">
        <v>46</v>
      </c>
      <c r="F33" s="117">
        <f>ROUND((SUM(BE89:BE211)),  2)</f>
        <v>0</v>
      </c>
      <c r="G33" s="34"/>
      <c r="H33" s="34"/>
      <c r="I33" s="118">
        <v>0.21</v>
      </c>
      <c r="J33" s="117">
        <f>ROUND(((SUM(BE89:BE211))*I33),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47</v>
      </c>
      <c r="F34" s="117">
        <f>ROUND((SUM(BF89:BF211)),  2)</f>
        <v>0</v>
      </c>
      <c r="G34" s="34"/>
      <c r="H34" s="34"/>
      <c r="I34" s="118">
        <v>0.15</v>
      </c>
      <c r="J34" s="117">
        <f>ROUND(((SUM(BF89:BF211))*I34),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48</v>
      </c>
      <c r="F35" s="117">
        <f>ROUND((SUM(BG89:BG211)),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49</v>
      </c>
      <c r="F36" s="117">
        <f>ROUND((SUM(BH89:BH211)),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50</v>
      </c>
      <c r="F37" s="117">
        <f>ROUND((SUM(BI89:BI211)),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97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15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79" t="str">
        <f>E7</f>
        <v>Dochlazení administrativních prostor ČNB - DP03 = E0</v>
      </c>
      <c r="F48" s="280"/>
      <c r="G48" s="280"/>
      <c r="H48" s="28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48" t="str">
        <f>E9</f>
        <v>D1.4.2 - Chlazení - DP03</v>
      </c>
      <c r="F50" s="278"/>
      <c r="G50" s="278"/>
      <c r="H50" s="278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Česká národní banka, Na příkopě 864/28, 110 00 Pr</v>
      </c>
      <c r="G52" s="36"/>
      <c r="H52" s="36"/>
      <c r="I52" s="29" t="s">
        <v>23</v>
      </c>
      <c r="J52" s="59" t="str">
        <f>IF(J12="","",J12)</f>
        <v>1. 5. 2023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ČESKÁ NÁRODNÍ BANKA</v>
      </c>
      <c r="G54" s="36"/>
      <c r="H54" s="36"/>
      <c r="I54" s="29" t="s">
        <v>33</v>
      </c>
      <c r="J54" s="32" t="str">
        <f>E21</f>
        <v>Bohemik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Dominik Pompl, B.Hudová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98</v>
      </c>
      <c r="D57" s="131"/>
      <c r="E57" s="131"/>
      <c r="F57" s="131"/>
      <c r="G57" s="131"/>
      <c r="H57" s="131"/>
      <c r="I57" s="131"/>
      <c r="J57" s="132" t="s">
        <v>99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73</v>
      </c>
      <c r="D59" s="36"/>
      <c r="E59" s="36"/>
      <c r="F59" s="36"/>
      <c r="G59" s="36"/>
      <c r="H59" s="36"/>
      <c r="I59" s="36"/>
      <c r="J59" s="77">
        <f>J89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100</v>
      </c>
    </row>
    <row r="60" spans="1:47" s="9" customFormat="1" ht="24.95" customHeight="1">
      <c r="B60" s="134"/>
      <c r="C60" s="135"/>
      <c r="D60" s="136" t="s">
        <v>838</v>
      </c>
      <c r="E60" s="137"/>
      <c r="F60" s="137"/>
      <c r="G60" s="137"/>
      <c r="H60" s="137"/>
      <c r="I60" s="137"/>
      <c r="J60" s="138">
        <f>J90</f>
        <v>0</v>
      </c>
      <c r="K60" s="135"/>
      <c r="L60" s="139"/>
    </row>
    <row r="61" spans="1:47" s="9" customFormat="1" ht="24.95" customHeight="1">
      <c r="B61" s="134"/>
      <c r="C61" s="135"/>
      <c r="D61" s="136" t="s">
        <v>839</v>
      </c>
      <c r="E61" s="137"/>
      <c r="F61" s="137"/>
      <c r="G61" s="137"/>
      <c r="H61" s="137"/>
      <c r="I61" s="137"/>
      <c r="J61" s="138">
        <f>J109</f>
        <v>0</v>
      </c>
      <c r="K61" s="135"/>
      <c r="L61" s="139"/>
    </row>
    <row r="62" spans="1:47" s="9" customFormat="1" ht="24.95" customHeight="1">
      <c r="B62" s="134"/>
      <c r="C62" s="135"/>
      <c r="D62" s="136" t="s">
        <v>840</v>
      </c>
      <c r="E62" s="137"/>
      <c r="F62" s="137"/>
      <c r="G62" s="137"/>
      <c r="H62" s="137"/>
      <c r="I62" s="137"/>
      <c r="J62" s="138">
        <f>J112</f>
        <v>0</v>
      </c>
      <c r="K62" s="135"/>
      <c r="L62" s="139"/>
    </row>
    <row r="63" spans="1:47" s="9" customFormat="1" ht="24.95" customHeight="1">
      <c r="B63" s="134"/>
      <c r="C63" s="135"/>
      <c r="D63" s="136" t="s">
        <v>841</v>
      </c>
      <c r="E63" s="137"/>
      <c r="F63" s="137"/>
      <c r="G63" s="137"/>
      <c r="H63" s="137"/>
      <c r="I63" s="137"/>
      <c r="J63" s="138">
        <f>J123</f>
        <v>0</v>
      </c>
      <c r="K63" s="135"/>
      <c r="L63" s="139"/>
    </row>
    <row r="64" spans="1:47" s="9" customFormat="1" ht="24.95" customHeight="1">
      <c r="B64" s="134"/>
      <c r="C64" s="135"/>
      <c r="D64" s="136" t="s">
        <v>842</v>
      </c>
      <c r="E64" s="137"/>
      <c r="F64" s="137"/>
      <c r="G64" s="137"/>
      <c r="H64" s="137"/>
      <c r="I64" s="137"/>
      <c r="J64" s="138">
        <f>J126</f>
        <v>0</v>
      </c>
      <c r="K64" s="135"/>
      <c r="L64" s="139"/>
    </row>
    <row r="65" spans="1:31" s="9" customFormat="1" ht="24.95" customHeight="1">
      <c r="B65" s="134"/>
      <c r="C65" s="135"/>
      <c r="D65" s="136" t="s">
        <v>843</v>
      </c>
      <c r="E65" s="137"/>
      <c r="F65" s="137"/>
      <c r="G65" s="137"/>
      <c r="H65" s="137"/>
      <c r="I65" s="137"/>
      <c r="J65" s="138">
        <f>J155</f>
        <v>0</v>
      </c>
      <c r="K65" s="135"/>
      <c r="L65" s="139"/>
    </row>
    <row r="66" spans="1:31" s="9" customFormat="1" ht="24.95" customHeight="1">
      <c r="B66" s="134"/>
      <c r="C66" s="135"/>
      <c r="D66" s="136" t="s">
        <v>844</v>
      </c>
      <c r="E66" s="137"/>
      <c r="F66" s="137"/>
      <c r="G66" s="137"/>
      <c r="H66" s="137"/>
      <c r="I66" s="137"/>
      <c r="J66" s="138">
        <f>J184</f>
        <v>0</v>
      </c>
      <c r="K66" s="135"/>
      <c r="L66" s="139"/>
    </row>
    <row r="67" spans="1:31" s="9" customFormat="1" ht="24.95" customHeight="1">
      <c r="B67" s="134"/>
      <c r="C67" s="135"/>
      <c r="D67" s="136" t="s">
        <v>845</v>
      </c>
      <c r="E67" s="137"/>
      <c r="F67" s="137"/>
      <c r="G67" s="137"/>
      <c r="H67" s="137"/>
      <c r="I67" s="137"/>
      <c r="J67" s="138">
        <f>J188</f>
        <v>0</v>
      </c>
      <c r="K67" s="135"/>
      <c r="L67" s="139"/>
    </row>
    <row r="68" spans="1:31" s="9" customFormat="1" ht="24.95" customHeight="1">
      <c r="B68" s="134"/>
      <c r="C68" s="135"/>
      <c r="D68" s="136" t="s">
        <v>846</v>
      </c>
      <c r="E68" s="137"/>
      <c r="F68" s="137"/>
      <c r="G68" s="137"/>
      <c r="H68" s="137"/>
      <c r="I68" s="137"/>
      <c r="J68" s="138">
        <f>J193</f>
        <v>0</v>
      </c>
      <c r="K68" s="135"/>
      <c r="L68" s="139"/>
    </row>
    <row r="69" spans="1:31" s="9" customFormat="1" ht="24.95" customHeight="1">
      <c r="B69" s="134"/>
      <c r="C69" s="135"/>
      <c r="D69" s="136" t="s">
        <v>787</v>
      </c>
      <c r="E69" s="137"/>
      <c r="F69" s="137"/>
      <c r="G69" s="137"/>
      <c r="H69" s="137"/>
      <c r="I69" s="137"/>
      <c r="J69" s="138">
        <f>J209</f>
        <v>0</v>
      </c>
      <c r="K69" s="135"/>
      <c r="L69" s="139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5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5" customHeight="1">
      <c r="A76" s="34"/>
      <c r="B76" s="35"/>
      <c r="C76" s="23" t="s">
        <v>120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15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79" t="str">
        <f>E7</f>
        <v>Dochlazení administrativních prostor ČNB - DP03 = E0</v>
      </c>
      <c r="F79" s="280"/>
      <c r="G79" s="280"/>
      <c r="H79" s="280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93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248" t="str">
        <f>E9</f>
        <v>D1.4.2 - Chlazení - DP03</v>
      </c>
      <c r="F81" s="278"/>
      <c r="G81" s="278"/>
      <c r="H81" s="278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F12</f>
        <v xml:space="preserve"> Česká národní banka, Na příkopě 864/28, 110 00 Pr</v>
      </c>
      <c r="G83" s="36"/>
      <c r="H83" s="36"/>
      <c r="I83" s="29" t="s">
        <v>23</v>
      </c>
      <c r="J83" s="59" t="str">
        <f>IF(J12="","",J12)</f>
        <v>1. 5. 2023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25</v>
      </c>
      <c r="D85" s="36"/>
      <c r="E85" s="36"/>
      <c r="F85" s="27" t="str">
        <f>E15</f>
        <v>ČESKÁ NÁRODNÍ BANKA</v>
      </c>
      <c r="G85" s="36"/>
      <c r="H85" s="36"/>
      <c r="I85" s="29" t="s">
        <v>33</v>
      </c>
      <c r="J85" s="32" t="str">
        <f>E21</f>
        <v>Bohemik s.r.o.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31</v>
      </c>
      <c r="D86" s="36"/>
      <c r="E86" s="36"/>
      <c r="F86" s="27" t="str">
        <f>IF(E18="","",E18)</f>
        <v>Vyplň údaj</v>
      </c>
      <c r="G86" s="36"/>
      <c r="H86" s="36"/>
      <c r="I86" s="29" t="s">
        <v>38</v>
      </c>
      <c r="J86" s="32" t="str">
        <f>E24</f>
        <v>Dominik Pompl, B.Hudová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46"/>
      <c r="B88" s="147"/>
      <c r="C88" s="148" t="s">
        <v>121</v>
      </c>
      <c r="D88" s="149" t="s">
        <v>60</v>
      </c>
      <c r="E88" s="149" t="s">
        <v>56</v>
      </c>
      <c r="F88" s="149" t="s">
        <v>57</v>
      </c>
      <c r="G88" s="149" t="s">
        <v>122</v>
      </c>
      <c r="H88" s="149" t="s">
        <v>123</v>
      </c>
      <c r="I88" s="149" t="s">
        <v>124</v>
      </c>
      <c r="J88" s="149" t="s">
        <v>99</v>
      </c>
      <c r="K88" s="150" t="s">
        <v>125</v>
      </c>
      <c r="L88" s="151"/>
      <c r="M88" s="68" t="s">
        <v>18</v>
      </c>
      <c r="N88" s="69" t="s">
        <v>45</v>
      </c>
      <c r="O88" s="69" t="s">
        <v>126</v>
      </c>
      <c r="P88" s="69" t="s">
        <v>127</v>
      </c>
      <c r="Q88" s="69" t="s">
        <v>128</v>
      </c>
      <c r="R88" s="69" t="s">
        <v>129</v>
      </c>
      <c r="S88" s="69" t="s">
        <v>130</v>
      </c>
      <c r="T88" s="70" t="s">
        <v>131</v>
      </c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pans="1:65" s="2" customFormat="1" ht="22.9" customHeight="1">
      <c r="A89" s="34"/>
      <c r="B89" s="35"/>
      <c r="C89" s="75" t="s">
        <v>132</v>
      </c>
      <c r="D89" s="36"/>
      <c r="E89" s="36"/>
      <c r="F89" s="36"/>
      <c r="G89" s="36"/>
      <c r="H89" s="36"/>
      <c r="I89" s="36"/>
      <c r="J89" s="152">
        <f>BK89</f>
        <v>0</v>
      </c>
      <c r="K89" s="36"/>
      <c r="L89" s="39"/>
      <c r="M89" s="71"/>
      <c r="N89" s="153"/>
      <c r="O89" s="72"/>
      <c r="P89" s="154">
        <f>P90+P109+P112+P123+P126+P155+P184+P188+P193+P209</f>
        <v>0</v>
      </c>
      <c r="Q89" s="72"/>
      <c r="R89" s="154">
        <f>R90+R109+R112+R123+R126+R155+R184+R188+R193+R209</f>
        <v>0</v>
      </c>
      <c r="S89" s="72"/>
      <c r="T89" s="155">
        <f>T90+T109+T112+T123+T126+T155+T184+T188+T193+T209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74</v>
      </c>
      <c r="AU89" s="17" t="s">
        <v>100</v>
      </c>
      <c r="BK89" s="156">
        <f>BK90+BK109+BK112+BK123+BK126+BK155+BK184+BK188+BK193+BK209</f>
        <v>0</v>
      </c>
    </row>
    <row r="90" spans="1:65" s="12" customFormat="1" ht="25.9" customHeight="1">
      <c r="B90" s="157"/>
      <c r="C90" s="158"/>
      <c r="D90" s="159" t="s">
        <v>74</v>
      </c>
      <c r="E90" s="160" t="s">
        <v>847</v>
      </c>
      <c r="F90" s="160" t="s">
        <v>848</v>
      </c>
      <c r="G90" s="158"/>
      <c r="H90" s="158"/>
      <c r="I90" s="161"/>
      <c r="J90" s="162">
        <f>BK90</f>
        <v>0</v>
      </c>
      <c r="K90" s="158"/>
      <c r="L90" s="163"/>
      <c r="M90" s="164"/>
      <c r="N90" s="165"/>
      <c r="O90" s="165"/>
      <c r="P90" s="166">
        <f>SUM(P91:P108)</f>
        <v>0</v>
      </c>
      <c r="Q90" s="165"/>
      <c r="R90" s="166">
        <f>SUM(R91:R108)</f>
        <v>0</v>
      </c>
      <c r="S90" s="165"/>
      <c r="T90" s="167">
        <f>SUM(T91:T108)</f>
        <v>0</v>
      </c>
      <c r="AR90" s="168" t="s">
        <v>83</v>
      </c>
      <c r="AT90" s="169" t="s">
        <v>74</v>
      </c>
      <c r="AU90" s="169" t="s">
        <v>75</v>
      </c>
      <c r="AY90" s="168" t="s">
        <v>135</v>
      </c>
      <c r="BK90" s="170">
        <f>SUM(BK91:BK108)</f>
        <v>0</v>
      </c>
    </row>
    <row r="91" spans="1:65" s="2" customFormat="1" ht="24.2" customHeight="1">
      <c r="A91" s="34"/>
      <c r="B91" s="35"/>
      <c r="C91" s="173" t="s">
        <v>83</v>
      </c>
      <c r="D91" s="173" t="s">
        <v>138</v>
      </c>
      <c r="E91" s="174" t="s">
        <v>849</v>
      </c>
      <c r="F91" s="175" t="s">
        <v>850</v>
      </c>
      <c r="G91" s="176" t="s">
        <v>851</v>
      </c>
      <c r="H91" s="177">
        <v>5</v>
      </c>
      <c r="I91" s="178"/>
      <c r="J91" s="177">
        <f>ROUND((ROUND(I91,2))*(ROUND(H91,2)),2)</f>
        <v>0</v>
      </c>
      <c r="K91" s="175" t="s">
        <v>273</v>
      </c>
      <c r="L91" s="39"/>
      <c r="M91" s="179" t="s">
        <v>18</v>
      </c>
      <c r="N91" s="180" t="s">
        <v>46</v>
      </c>
      <c r="O91" s="64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3" t="s">
        <v>143</v>
      </c>
      <c r="AT91" s="183" t="s">
        <v>138</v>
      </c>
      <c r="AU91" s="183" t="s">
        <v>83</v>
      </c>
      <c r="AY91" s="17" t="s">
        <v>135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7" t="s">
        <v>83</v>
      </c>
      <c r="BK91" s="184">
        <f>ROUND((ROUND(I91,2))*(ROUND(H91,2)),2)</f>
        <v>0</v>
      </c>
      <c r="BL91" s="17" t="s">
        <v>143</v>
      </c>
      <c r="BM91" s="183" t="s">
        <v>85</v>
      </c>
    </row>
    <row r="92" spans="1:65" s="2" customFormat="1" ht="19.5">
      <c r="A92" s="34"/>
      <c r="B92" s="35"/>
      <c r="C92" s="36"/>
      <c r="D92" s="201" t="s">
        <v>613</v>
      </c>
      <c r="E92" s="36"/>
      <c r="F92" s="233" t="s">
        <v>852</v>
      </c>
      <c r="G92" s="36"/>
      <c r="H92" s="36"/>
      <c r="I92" s="187"/>
      <c r="J92" s="36"/>
      <c r="K92" s="36"/>
      <c r="L92" s="39"/>
      <c r="M92" s="188"/>
      <c r="N92" s="189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613</v>
      </c>
      <c r="AU92" s="17" t="s">
        <v>83</v>
      </c>
    </row>
    <row r="93" spans="1:65" s="2" customFormat="1" ht="24.2" customHeight="1">
      <c r="A93" s="34"/>
      <c r="B93" s="35"/>
      <c r="C93" s="173" t="s">
        <v>85</v>
      </c>
      <c r="D93" s="173" t="s">
        <v>138</v>
      </c>
      <c r="E93" s="174" t="s">
        <v>853</v>
      </c>
      <c r="F93" s="175" t="s">
        <v>854</v>
      </c>
      <c r="G93" s="176" t="s">
        <v>851</v>
      </c>
      <c r="H93" s="177">
        <v>1</v>
      </c>
      <c r="I93" s="178"/>
      <c r="J93" s="177">
        <f>ROUND((ROUND(I93,2))*(ROUND(H93,2)),2)</f>
        <v>0</v>
      </c>
      <c r="K93" s="175" t="s">
        <v>273</v>
      </c>
      <c r="L93" s="39"/>
      <c r="M93" s="179" t="s">
        <v>18</v>
      </c>
      <c r="N93" s="180" t="s">
        <v>46</v>
      </c>
      <c r="O93" s="64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3" t="s">
        <v>143</v>
      </c>
      <c r="AT93" s="183" t="s">
        <v>138</v>
      </c>
      <c r="AU93" s="183" t="s">
        <v>83</v>
      </c>
      <c r="AY93" s="17" t="s">
        <v>135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7" t="s">
        <v>83</v>
      </c>
      <c r="BK93" s="184">
        <f>ROUND((ROUND(I93,2))*(ROUND(H93,2)),2)</f>
        <v>0</v>
      </c>
      <c r="BL93" s="17" t="s">
        <v>143</v>
      </c>
      <c r="BM93" s="183" t="s">
        <v>143</v>
      </c>
    </row>
    <row r="94" spans="1:65" s="2" customFormat="1" ht="19.5">
      <c r="A94" s="34"/>
      <c r="B94" s="35"/>
      <c r="C94" s="36"/>
      <c r="D94" s="201" t="s">
        <v>613</v>
      </c>
      <c r="E94" s="36"/>
      <c r="F94" s="233" t="s">
        <v>855</v>
      </c>
      <c r="G94" s="36"/>
      <c r="H94" s="36"/>
      <c r="I94" s="187"/>
      <c r="J94" s="36"/>
      <c r="K94" s="36"/>
      <c r="L94" s="39"/>
      <c r="M94" s="188"/>
      <c r="N94" s="189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613</v>
      </c>
      <c r="AU94" s="17" t="s">
        <v>83</v>
      </c>
    </row>
    <row r="95" spans="1:65" s="2" customFormat="1" ht="37.9" customHeight="1">
      <c r="A95" s="34"/>
      <c r="B95" s="35"/>
      <c r="C95" s="173" t="s">
        <v>136</v>
      </c>
      <c r="D95" s="173" t="s">
        <v>138</v>
      </c>
      <c r="E95" s="174" t="s">
        <v>856</v>
      </c>
      <c r="F95" s="175" t="s">
        <v>857</v>
      </c>
      <c r="G95" s="176" t="s">
        <v>851</v>
      </c>
      <c r="H95" s="177">
        <v>2</v>
      </c>
      <c r="I95" s="178"/>
      <c r="J95" s="177">
        <f>ROUND((ROUND(I95,2))*(ROUND(H95,2)),2)</f>
        <v>0</v>
      </c>
      <c r="K95" s="175" t="s">
        <v>273</v>
      </c>
      <c r="L95" s="39"/>
      <c r="M95" s="179" t="s">
        <v>18</v>
      </c>
      <c r="N95" s="180" t="s">
        <v>46</v>
      </c>
      <c r="O95" s="64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3" t="s">
        <v>143</v>
      </c>
      <c r="AT95" s="183" t="s">
        <v>138</v>
      </c>
      <c r="AU95" s="183" t="s">
        <v>83</v>
      </c>
      <c r="AY95" s="17" t="s">
        <v>135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7" t="s">
        <v>83</v>
      </c>
      <c r="BK95" s="184">
        <f>ROUND((ROUND(I95,2))*(ROUND(H95,2)),2)</f>
        <v>0</v>
      </c>
      <c r="BL95" s="17" t="s">
        <v>143</v>
      </c>
      <c r="BM95" s="183" t="s">
        <v>177</v>
      </c>
    </row>
    <row r="96" spans="1:65" s="2" customFormat="1" ht="19.5">
      <c r="A96" s="34"/>
      <c r="B96" s="35"/>
      <c r="C96" s="36"/>
      <c r="D96" s="201" t="s">
        <v>613</v>
      </c>
      <c r="E96" s="36"/>
      <c r="F96" s="233" t="s">
        <v>855</v>
      </c>
      <c r="G96" s="36"/>
      <c r="H96" s="36"/>
      <c r="I96" s="187"/>
      <c r="J96" s="36"/>
      <c r="K96" s="36"/>
      <c r="L96" s="39"/>
      <c r="M96" s="188"/>
      <c r="N96" s="189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613</v>
      </c>
      <c r="AU96" s="17" t="s">
        <v>83</v>
      </c>
    </row>
    <row r="97" spans="1:65" s="2" customFormat="1" ht="16.5" customHeight="1">
      <c r="A97" s="34"/>
      <c r="B97" s="35"/>
      <c r="C97" s="173" t="s">
        <v>143</v>
      </c>
      <c r="D97" s="173" t="s">
        <v>138</v>
      </c>
      <c r="E97" s="174" t="s">
        <v>858</v>
      </c>
      <c r="F97" s="175" t="s">
        <v>859</v>
      </c>
      <c r="G97" s="176" t="s">
        <v>851</v>
      </c>
      <c r="H97" s="177">
        <v>2</v>
      </c>
      <c r="I97" s="178"/>
      <c r="J97" s="177">
        <f>ROUND((ROUND(I97,2))*(ROUND(H97,2)),2)</f>
        <v>0</v>
      </c>
      <c r="K97" s="175" t="s">
        <v>273</v>
      </c>
      <c r="L97" s="39"/>
      <c r="M97" s="179" t="s">
        <v>18</v>
      </c>
      <c r="N97" s="180" t="s">
        <v>46</v>
      </c>
      <c r="O97" s="64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3" t="s">
        <v>143</v>
      </c>
      <c r="AT97" s="183" t="s">
        <v>138</v>
      </c>
      <c r="AU97" s="183" t="s">
        <v>83</v>
      </c>
      <c r="AY97" s="17" t="s">
        <v>135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7" t="s">
        <v>83</v>
      </c>
      <c r="BK97" s="184">
        <f>ROUND((ROUND(I97,2))*(ROUND(H97,2)),2)</f>
        <v>0</v>
      </c>
      <c r="BL97" s="17" t="s">
        <v>143</v>
      </c>
      <c r="BM97" s="183" t="s">
        <v>150</v>
      </c>
    </row>
    <row r="98" spans="1:65" s="2" customFormat="1" ht="19.5">
      <c r="A98" s="34"/>
      <c r="B98" s="35"/>
      <c r="C98" s="36"/>
      <c r="D98" s="201" t="s">
        <v>613</v>
      </c>
      <c r="E98" s="36"/>
      <c r="F98" s="233" t="s">
        <v>860</v>
      </c>
      <c r="G98" s="36"/>
      <c r="H98" s="36"/>
      <c r="I98" s="187"/>
      <c r="J98" s="36"/>
      <c r="K98" s="36"/>
      <c r="L98" s="39"/>
      <c r="M98" s="188"/>
      <c r="N98" s="189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613</v>
      </c>
      <c r="AU98" s="17" t="s">
        <v>83</v>
      </c>
    </row>
    <row r="99" spans="1:65" s="2" customFormat="1" ht="16.5" customHeight="1">
      <c r="A99" s="34"/>
      <c r="B99" s="35"/>
      <c r="C99" s="173" t="s">
        <v>170</v>
      </c>
      <c r="D99" s="173" t="s">
        <v>138</v>
      </c>
      <c r="E99" s="174" t="s">
        <v>861</v>
      </c>
      <c r="F99" s="175" t="s">
        <v>862</v>
      </c>
      <c r="G99" s="176" t="s">
        <v>851</v>
      </c>
      <c r="H99" s="177">
        <v>2</v>
      </c>
      <c r="I99" s="178"/>
      <c r="J99" s="177">
        <f>ROUND((ROUND(I99,2))*(ROUND(H99,2)),2)</f>
        <v>0</v>
      </c>
      <c r="K99" s="175" t="s">
        <v>273</v>
      </c>
      <c r="L99" s="39"/>
      <c r="M99" s="179" t="s">
        <v>18</v>
      </c>
      <c r="N99" s="180" t="s">
        <v>46</v>
      </c>
      <c r="O99" s="64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3" t="s">
        <v>143</v>
      </c>
      <c r="AT99" s="183" t="s">
        <v>138</v>
      </c>
      <c r="AU99" s="183" t="s">
        <v>83</v>
      </c>
      <c r="AY99" s="17" t="s">
        <v>135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7" t="s">
        <v>83</v>
      </c>
      <c r="BK99" s="184">
        <f>ROUND((ROUND(I99,2))*(ROUND(H99,2)),2)</f>
        <v>0</v>
      </c>
      <c r="BL99" s="17" t="s">
        <v>143</v>
      </c>
      <c r="BM99" s="183" t="s">
        <v>212</v>
      </c>
    </row>
    <row r="100" spans="1:65" s="2" customFormat="1" ht="19.5">
      <c r="A100" s="34"/>
      <c r="B100" s="35"/>
      <c r="C100" s="36"/>
      <c r="D100" s="201" t="s">
        <v>613</v>
      </c>
      <c r="E100" s="36"/>
      <c r="F100" s="233" t="s">
        <v>860</v>
      </c>
      <c r="G100" s="36"/>
      <c r="H100" s="36"/>
      <c r="I100" s="187"/>
      <c r="J100" s="36"/>
      <c r="K100" s="36"/>
      <c r="L100" s="39"/>
      <c r="M100" s="188"/>
      <c r="N100" s="189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613</v>
      </c>
      <c r="AU100" s="17" t="s">
        <v>83</v>
      </c>
    </row>
    <row r="101" spans="1:65" s="2" customFormat="1" ht="16.5" customHeight="1">
      <c r="A101" s="34"/>
      <c r="B101" s="35"/>
      <c r="C101" s="173" t="s">
        <v>177</v>
      </c>
      <c r="D101" s="173" t="s">
        <v>138</v>
      </c>
      <c r="E101" s="174" t="s">
        <v>863</v>
      </c>
      <c r="F101" s="175" t="s">
        <v>864</v>
      </c>
      <c r="G101" s="176" t="s">
        <v>851</v>
      </c>
      <c r="H101" s="177">
        <v>4</v>
      </c>
      <c r="I101" s="178"/>
      <c r="J101" s="177">
        <f>ROUND((ROUND(I101,2))*(ROUND(H101,2)),2)</f>
        <v>0</v>
      </c>
      <c r="K101" s="175" t="s">
        <v>273</v>
      </c>
      <c r="L101" s="39"/>
      <c r="M101" s="179" t="s">
        <v>18</v>
      </c>
      <c r="N101" s="180" t="s">
        <v>46</v>
      </c>
      <c r="O101" s="64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3" t="s">
        <v>143</v>
      </c>
      <c r="AT101" s="183" t="s">
        <v>138</v>
      </c>
      <c r="AU101" s="183" t="s">
        <v>83</v>
      </c>
      <c r="AY101" s="17" t="s">
        <v>135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7" t="s">
        <v>83</v>
      </c>
      <c r="BK101" s="184">
        <f>ROUND((ROUND(I101,2))*(ROUND(H101,2)),2)</f>
        <v>0</v>
      </c>
      <c r="BL101" s="17" t="s">
        <v>143</v>
      </c>
      <c r="BM101" s="183" t="s">
        <v>227</v>
      </c>
    </row>
    <row r="102" spans="1:65" s="2" customFormat="1" ht="19.5">
      <c r="A102" s="34"/>
      <c r="B102" s="35"/>
      <c r="C102" s="36"/>
      <c r="D102" s="201" t="s">
        <v>613</v>
      </c>
      <c r="E102" s="36"/>
      <c r="F102" s="233" t="s">
        <v>860</v>
      </c>
      <c r="G102" s="36"/>
      <c r="H102" s="36"/>
      <c r="I102" s="187"/>
      <c r="J102" s="36"/>
      <c r="K102" s="36"/>
      <c r="L102" s="39"/>
      <c r="M102" s="188"/>
      <c r="N102" s="189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613</v>
      </c>
      <c r="AU102" s="17" t="s">
        <v>83</v>
      </c>
    </row>
    <row r="103" spans="1:65" s="2" customFormat="1" ht="24.2" customHeight="1">
      <c r="A103" s="34"/>
      <c r="B103" s="35"/>
      <c r="C103" s="173" t="s">
        <v>188</v>
      </c>
      <c r="D103" s="173" t="s">
        <v>138</v>
      </c>
      <c r="E103" s="174" t="s">
        <v>865</v>
      </c>
      <c r="F103" s="175" t="s">
        <v>866</v>
      </c>
      <c r="G103" s="176" t="s">
        <v>851</v>
      </c>
      <c r="H103" s="177">
        <v>2</v>
      </c>
      <c r="I103" s="178"/>
      <c r="J103" s="177">
        <f>ROUND((ROUND(I103,2))*(ROUND(H103,2)),2)</f>
        <v>0</v>
      </c>
      <c r="K103" s="175" t="s">
        <v>273</v>
      </c>
      <c r="L103" s="39"/>
      <c r="M103" s="179" t="s">
        <v>18</v>
      </c>
      <c r="N103" s="180" t="s">
        <v>46</v>
      </c>
      <c r="O103" s="64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3" t="s">
        <v>143</v>
      </c>
      <c r="AT103" s="183" t="s">
        <v>138</v>
      </c>
      <c r="AU103" s="183" t="s">
        <v>83</v>
      </c>
      <c r="AY103" s="17" t="s">
        <v>135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7" t="s">
        <v>83</v>
      </c>
      <c r="BK103" s="184">
        <f>ROUND((ROUND(I103,2))*(ROUND(H103,2)),2)</f>
        <v>0</v>
      </c>
      <c r="BL103" s="17" t="s">
        <v>143</v>
      </c>
      <c r="BM103" s="183" t="s">
        <v>238</v>
      </c>
    </row>
    <row r="104" spans="1:65" s="2" customFormat="1" ht="19.5">
      <c r="A104" s="34"/>
      <c r="B104" s="35"/>
      <c r="C104" s="36"/>
      <c r="D104" s="201" t="s">
        <v>613</v>
      </c>
      <c r="E104" s="36"/>
      <c r="F104" s="233" t="s">
        <v>867</v>
      </c>
      <c r="G104" s="36"/>
      <c r="H104" s="36"/>
      <c r="I104" s="187"/>
      <c r="J104" s="36"/>
      <c r="K104" s="36"/>
      <c r="L104" s="39"/>
      <c r="M104" s="188"/>
      <c r="N104" s="189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613</v>
      </c>
      <c r="AU104" s="17" t="s">
        <v>83</v>
      </c>
    </row>
    <row r="105" spans="1:65" s="2" customFormat="1" ht="24.2" customHeight="1">
      <c r="A105" s="34"/>
      <c r="B105" s="35"/>
      <c r="C105" s="173" t="s">
        <v>150</v>
      </c>
      <c r="D105" s="173" t="s">
        <v>138</v>
      </c>
      <c r="E105" s="174" t="s">
        <v>868</v>
      </c>
      <c r="F105" s="175" t="s">
        <v>869</v>
      </c>
      <c r="G105" s="176" t="s">
        <v>851</v>
      </c>
      <c r="H105" s="177">
        <v>2</v>
      </c>
      <c r="I105" s="178"/>
      <c r="J105" s="177">
        <f>ROUND((ROUND(I105,2))*(ROUND(H105,2)),2)</f>
        <v>0</v>
      </c>
      <c r="K105" s="175" t="s">
        <v>273</v>
      </c>
      <c r="L105" s="39"/>
      <c r="M105" s="179" t="s">
        <v>18</v>
      </c>
      <c r="N105" s="180" t="s">
        <v>46</v>
      </c>
      <c r="O105" s="64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3" t="s">
        <v>143</v>
      </c>
      <c r="AT105" s="183" t="s">
        <v>138</v>
      </c>
      <c r="AU105" s="183" t="s">
        <v>83</v>
      </c>
      <c r="AY105" s="17" t="s">
        <v>135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7" t="s">
        <v>83</v>
      </c>
      <c r="BK105" s="184">
        <f>ROUND((ROUND(I105,2))*(ROUND(H105,2)),2)</f>
        <v>0</v>
      </c>
      <c r="BL105" s="17" t="s">
        <v>143</v>
      </c>
      <c r="BM105" s="183" t="s">
        <v>269</v>
      </c>
    </row>
    <row r="106" spans="1:65" s="2" customFormat="1" ht="19.5">
      <c r="A106" s="34"/>
      <c r="B106" s="35"/>
      <c r="C106" s="36"/>
      <c r="D106" s="201" t="s">
        <v>613</v>
      </c>
      <c r="E106" s="36"/>
      <c r="F106" s="233" t="s">
        <v>867</v>
      </c>
      <c r="G106" s="36"/>
      <c r="H106" s="36"/>
      <c r="I106" s="187"/>
      <c r="J106" s="36"/>
      <c r="K106" s="36"/>
      <c r="L106" s="39"/>
      <c r="M106" s="188"/>
      <c r="N106" s="189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613</v>
      </c>
      <c r="AU106" s="17" t="s">
        <v>83</v>
      </c>
    </row>
    <row r="107" spans="1:65" s="2" customFormat="1" ht="24.2" customHeight="1">
      <c r="A107" s="34"/>
      <c r="B107" s="35"/>
      <c r="C107" s="173" t="s">
        <v>206</v>
      </c>
      <c r="D107" s="173" t="s">
        <v>138</v>
      </c>
      <c r="E107" s="174" t="s">
        <v>870</v>
      </c>
      <c r="F107" s="175" t="s">
        <v>871</v>
      </c>
      <c r="G107" s="176" t="s">
        <v>851</v>
      </c>
      <c r="H107" s="177">
        <v>4</v>
      </c>
      <c r="I107" s="178"/>
      <c r="J107" s="177">
        <f>ROUND((ROUND(I107,2))*(ROUND(H107,2)),2)</f>
        <v>0</v>
      </c>
      <c r="K107" s="175" t="s">
        <v>273</v>
      </c>
      <c r="L107" s="39"/>
      <c r="M107" s="179" t="s">
        <v>18</v>
      </c>
      <c r="N107" s="180" t="s">
        <v>46</v>
      </c>
      <c r="O107" s="64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3" t="s">
        <v>143</v>
      </c>
      <c r="AT107" s="183" t="s">
        <v>138</v>
      </c>
      <c r="AU107" s="183" t="s">
        <v>83</v>
      </c>
      <c r="AY107" s="17" t="s">
        <v>135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7" t="s">
        <v>83</v>
      </c>
      <c r="BK107" s="184">
        <f>ROUND((ROUND(I107,2))*(ROUND(H107,2)),2)</f>
        <v>0</v>
      </c>
      <c r="BL107" s="17" t="s">
        <v>143</v>
      </c>
      <c r="BM107" s="183" t="s">
        <v>278</v>
      </c>
    </row>
    <row r="108" spans="1:65" s="2" customFormat="1" ht="19.5">
      <c r="A108" s="34"/>
      <c r="B108" s="35"/>
      <c r="C108" s="36"/>
      <c r="D108" s="201" t="s">
        <v>613</v>
      </c>
      <c r="E108" s="36"/>
      <c r="F108" s="233" t="s">
        <v>867</v>
      </c>
      <c r="G108" s="36"/>
      <c r="H108" s="36"/>
      <c r="I108" s="187"/>
      <c r="J108" s="36"/>
      <c r="K108" s="36"/>
      <c r="L108" s="39"/>
      <c r="M108" s="188"/>
      <c r="N108" s="189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613</v>
      </c>
      <c r="AU108" s="17" t="s">
        <v>83</v>
      </c>
    </row>
    <row r="109" spans="1:65" s="12" customFormat="1" ht="25.9" customHeight="1">
      <c r="B109" s="157"/>
      <c r="C109" s="158"/>
      <c r="D109" s="159" t="s">
        <v>74</v>
      </c>
      <c r="E109" s="160" t="s">
        <v>872</v>
      </c>
      <c r="F109" s="160" t="s">
        <v>873</v>
      </c>
      <c r="G109" s="158"/>
      <c r="H109" s="158"/>
      <c r="I109" s="161"/>
      <c r="J109" s="162">
        <f>BK109</f>
        <v>0</v>
      </c>
      <c r="K109" s="158"/>
      <c r="L109" s="163"/>
      <c r="M109" s="164"/>
      <c r="N109" s="165"/>
      <c r="O109" s="165"/>
      <c r="P109" s="166">
        <f>SUM(P110:P111)</f>
        <v>0</v>
      </c>
      <c r="Q109" s="165"/>
      <c r="R109" s="166">
        <f>SUM(R110:R111)</f>
        <v>0</v>
      </c>
      <c r="S109" s="165"/>
      <c r="T109" s="167">
        <f>SUM(T110:T111)</f>
        <v>0</v>
      </c>
      <c r="AR109" s="168" t="s">
        <v>83</v>
      </c>
      <c r="AT109" s="169" t="s">
        <v>74</v>
      </c>
      <c r="AU109" s="169" t="s">
        <v>75</v>
      </c>
      <c r="AY109" s="168" t="s">
        <v>135</v>
      </c>
      <c r="BK109" s="170">
        <f>SUM(BK110:BK111)</f>
        <v>0</v>
      </c>
    </row>
    <row r="110" spans="1:65" s="2" customFormat="1" ht="33" customHeight="1">
      <c r="A110" s="34"/>
      <c r="B110" s="35"/>
      <c r="C110" s="173" t="s">
        <v>212</v>
      </c>
      <c r="D110" s="173" t="s">
        <v>138</v>
      </c>
      <c r="E110" s="174" t="s">
        <v>874</v>
      </c>
      <c r="F110" s="175" t="s">
        <v>875</v>
      </c>
      <c r="G110" s="176" t="s">
        <v>851</v>
      </c>
      <c r="H110" s="177">
        <v>6</v>
      </c>
      <c r="I110" s="178"/>
      <c r="J110" s="177">
        <f>ROUND((ROUND(I110,2))*(ROUND(H110,2)),2)</f>
        <v>0</v>
      </c>
      <c r="K110" s="175" t="s">
        <v>273</v>
      </c>
      <c r="L110" s="39"/>
      <c r="M110" s="179" t="s">
        <v>18</v>
      </c>
      <c r="N110" s="180" t="s">
        <v>46</v>
      </c>
      <c r="O110" s="64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3" t="s">
        <v>143</v>
      </c>
      <c r="AT110" s="183" t="s">
        <v>138</v>
      </c>
      <c r="AU110" s="183" t="s">
        <v>83</v>
      </c>
      <c r="AY110" s="17" t="s">
        <v>135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7" t="s">
        <v>83</v>
      </c>
      <c r="BK110" s="184">
        <f>ROUND((ROUND(I110,2))*(ROUND(H110,2)),2)</f>
        <v>0</v>
      </c>
      <c r="BL110" s="17" t="s">
        <v>143</v>
      </c>
      <c r="BM110" s="183" t="s">
        <v>290</v>
      </c>
    </row>
    <row r="111" spans="1:65" s="2" customFormat="1" ht="39">
      <c r="A111" s="34"/>
      <c r="B111" s="35"/>
      <c r="C111" s="36"/>
      <c r="D111" s="201" t="s">
        <v>613</v>
      </c>
      <c r="E111" s="36"/>
      <c r="F111" s="233" t="s">
        <v>876</v>
      </c>
      <c r="G111" s="36"/>
      <c r="H111" s="36"/>
      <c r="I111" s="187"/>
      <c r="J111" s="36"/>
      <c r="K111" s="36"/>
      <c r="L111" s="39"/>
      <c r="M111" s="188"/>
      <c r="N111" s="189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613</v>
      </c>
      <c r="AU111" s="17" t="s">
        <v>83</v>
      </c>
    </row>
    <row r="112" spans="1:65" s="12" customFormat="1" ht="25.9" customHeight="1">
      <c r="B112" s="157"/>
      <c r="C112" s="158"/>
      <c r="D112" s="159" t="s">
        <v>74</v>
      </c>
      <c r="E112" s="160" t="s">
        <v>877</v>
      </c>
      <c r="F112" s="160" t="s">
        <v>878</v>
      </c>
      <c r="G112" s="158"/>
      <c r="H112" s="158"/>
      <c r="I112" s="161"/>
      <c r="J112" s="162">
        <f>BK112</f>
        <v>0</v>
      </c>
      <c r="K112" s="158"/>
      <c r="L112" s="163"/>
      <c r="M112" s="164"/>
      <c r="N112" s="165"/>
      <c r="O112" s="165"/>
      <c r="P112" s="166">
        <f>SUM(P113:P122)</f>
        <v>0</v>
      </c>
      <c r="Q112" s="165"/>
      <c r="R112" s="166">
        <f>SUM(R113:R122)</f>
        <v>0</v>
      </c>
      <c r="S112" s="165"/>
      <c r="T112" s="167">
        <f>SUM(T113:T122)</f>
        <v>0</v>
      </c>
      <c r="AR112" s="168" t="s">
        <v>83</v>
      </c>
      <c r="AT112" s="169" t="s">
        <v>74</v>
      </c>
      <c r="AU112" s="169" t="s">
        <v>75</v>
      </c>
      <c r="AY112" s="168" t="s">
        <v>135</v>
      </c>
      <c r="BK112" s="170">
        <f>SUM(BK113:BK122)</f>
        <v>0</v>
      </c>
    </row>
    <row r="113" spans="1:65" s="2" customFormat="1" ht="16.5" customHeight="1">
      <c r="A113" s="34"/>
      <c r="B113" s="35"/>
      <c r="C113" s="173" t="s">
        <v>217</v>
      </c>
      <c r="D113" s="173" t="s">
        <v>138</v>
      </c>
      <c r="E113" s="174" t="s">
        <v>879</v>
      </c>
      <c r="F113" s="175" t="s">
        <v>880</v>
      </c>
      <c r="G113" s="176" t="s">
        <v>851</v>
      </c>
      <c r="H113" s="177">
        <v>4</v>
      </c>
      <c r="I113" s="178"/>
      <c r="J113" s="177">
        <f>ROUND((ROUND(I113,2))*(ROUND(H113,2)),2)</f>
        <v>0</v>
      </c>
      <c r="K113" s="175" t="s">
        <v>273</v>
      </c>
      <c r="L113" s="39"/>
      <c r="M113" s="179" t="s">
        <v>18</v>
      </c>
      <c r="N113" s="180" t="s">
        <v>46</v>
      </c>
      <c r="O113" s="64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3" t="s">
        <v>143</v>
      </c>
      <c r="AT113" s="183" t="s">
        <v>138</v>
      </c>
      <c r="AU113" s="183" t="s">
        <v>83</v>
      </c>
      <c r="AY113" s="17" t="s">
        <v>135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7" t="s">
        <v>83</v>
      </c>
      <c r="BK113" s="184">
        <f>ROUND((ROUND(I113,2))*(ROUND(H113,2)),2)</f>
        <v>0</v>
      </c>
      <c r="BL113" s="17" t="s">
        <v>143</v>
      </c>
      <c r="BM113" s="183" t="s">
        <v>309</v>
      </c>
    </row>
    <row r="114" spans="1:65" s="2" customFormat="1" ht="19.5">
      <c r="A114" s="34"/>
      <c r="B114" s="35"/>
      <c r="C114" s="36"/>
      <c r="D114" s="201" t="s">
        <v>613</v>
      </c>
      <c r="E114" s="36"/>
      <c r="F114" s="233" t="s">
        <v>881</v>
      </c>
      <c r="G114" s="36"/>
      <c r="H114" s="36"/>
      <c r="I114" s="187"/>
      <c r="J114" s="36"/>
      <c r="K114" s="36"/>
      <c r="L114" s="39"/>
      <c r="M114" s="188"/>
      <c r="N114" s="189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613</v>
      </c>
      <c r="AU114" s="17" t="s">
        <v>83</v>
      </c>
    </row>
    <row r="115" spans="1:65" s="2" customFormat="1" ht="16.5" customHeight="1">
      <c r="A115" s="34"/>
      <c r="B115" s="35"/>
      <c r="C115" s="173" t="s">
        <v>227</v>
      </c>
      <c r="D115" s="173" t="s">
        <v>138</v>
      </c>
      <c r="E115" s="174" t="s">
        <v>882</v>
      </c>
      <c r="F115" s="175" t="s">
        <v>883</v>
      </c>
      <c r="G115" s="176" t="s">
        <v>851</v>
      </c>
      <c r="H115" s="177">
        <v>18</v>
      </c>
      <c r="I115" s="178"/>
      <c r="J115" s="177">
        <f>ROUND((ROUND(I115,2))*(ROUND(H115,2)),2)</f>
        <v>0</v>
      </c>
      <c r="K115" s="175" t="s">
        <v>273</v>
      </c>
      <c r="L115" s="39"/>
      <c r="M115" s="179" t="s">
        <v>18</v>
      </c>
      <c r="N115" s="180" t="s">
        <v>46</v>
      </c>
      <c r="O115" s="64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3" t="s">
        <v>143</v>
      </c>
      <c r="AT115" s="183" t="s">
        <v>138</v>
      </c>
      <c r="AU115" s="183" t="s">
        <v>83</v>
      </c>
      <c r="AY115" s="17" t="s">
        <v>135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7" t="s">
        <v>83</v>
      </c>
      <c r="BK115" s="184">
        <f>ROUND((ROUND(I115,2))*(ROUND(H115,2)),2)</f>
        <v>0</v>
      </c>
      <c r="BL115" s="17" t="s">
        <v>143</v>
      </c>
      <c r="BM115" s="183" t="s">
        <v>322</v>
      </c>
    </row>
    <row r="116" spans="1:65" s="2" customFormat="1" ht="19.5">
      <c r="A116" s="34"/>
      <c r="B116" s="35"/>
      <c r="C116" s="36"/>
      <c r="D116" s="201" t="s">
        <v>613</v>
      </c>
      <c r="E116" s="36"/>
      <c r="F116" s="233" t="s">
        <v>881</v>
      </c>
      <c r="G116" s="36"/>
      <c r="H116" s="36"/>
      <c r="I116" s="187"/>
      <c r="J116" s="36"/>
      <c r="K116" s="36"/>
      <c r="L116" s="39"/>
      <c r="M116" s="188"/>
      <c r="N116" s="189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613</v>
      </c>
      <c r="AU116" s="17" t="s">
        <v>83</v>
      </c>
    </row>
    <row r="117" spans="1:65" s="2" customFormat="1" ht="16.5" customHeight="1">
      <c r="A117" s="34"/>
      <c r="B117" s="35"/>
      <c r="C117" s="173" t="s">
        <v>233</v>
      </c>
      <c r="D117" s="173" t="s">
        <v>138</v>
      </c>
      <c r="E117" s="174" t="s">
        <v>884</v>
      </c>
      <c r="F117" s="175" t="s">
        <v>885</v>
      </c>
      <c r="G117" s="176" t="s">
        <v>851</v>
      </c>
      <c r="H117" s="177">
        <v>46</v>
      </c>
      <c r="I117" s="178"/>
      <c r="J117" s="177">
        <f>ROUND((ROUND(I117,2))*(ROUND(H117,2)),2)</f>
        <v>0</v>
      </c>
      <c r="K117" s="175" t="s">
        <v>273</v>
      </c>
      <c r="L117" s="39"/>
      <c r="M117" s="179" t="s">
        <v>18</v>
      </c>
      <c r="N117" s="180" t="s">
        <v>46</v>
      </c>
      <c r="O117" s="64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3" t="s">
        <v>143</v>
      </c>
      <c r="AT117" s="183" t="s">
        <v>138</v>
      </c>
      <c r="AU117" s="183" t="s">
        <v>83</v>
      </c>
      <c r="AY117" s="17" t="s">
        <v>135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7" t="s">
        <v>83</v>
      </c>
      <c r="BK117" s="184">
        <f>ROUND((ROUND(I117,2))*(ROUND(H117,2)),2)</f>
        <v>0</v>
      </c>
      <c r="BL117" s="17" t="s">
        <v>143</v>
      </c>
      <c r="BM117" s="183" t="s">
        <v>334</v>
      </c>
    </row>
    <row r="118" spans="1:65" s="2" customFormat="1" ht="19.5">
      <c r="A118" s="34"/>
      <c r="B118" s="35"/>
      <c r="C118" s="36"/>
      <c r="D118" s="201" t="s">
        <v>613</v>
      </c>
      <c r="E118" s="36"/>
      <c r="F118" s="233" t="s">
        <v>881</v>
      </c>
      <c r="G118" s="36"/>
      <c r="H118" s="36"/>
      <c r="I118" s="187"/>
      <c r="J118" s="36"/>
      <c r="K118" s="36"/>
      <c r="L118" s="39"/>
      <c r="M118" s="188"/>
      <c r="N118" s="189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613</v>
      </c>
      <c r="AU118" s="17" t="s">
        <v>83</v>
      </c>
    </row>
    <row r="119" spans="1:65" s="2" customFormat="1" ht="16.5" customHeight="1">
      <c r="A119" s="34"/>
      <c r="B119" s="35"/>
      <c r="C119" s="173" t="s">
        <v>238</v>
      </c>
      <c r="D119" s="173" t="s">
        <v>138</v>
      </c>
      <c r="E119" s="174" t="s">
        <v>886</v>
      </c>
      <c r="F119" s="175" t="s">
        <v>887</v>
      </c>
      <c r="G119" s="176" t="s">
        <v>851</v>
      </c>
      <c r="H119" s="177">
        <v>32</v>
      </c>
      <c r="I119" s="178"/>
      <c r="J119" s="177">
        <f>ROUND((ROUND(I119,2))*(ROUND(H119,2)),2)</f>
        <v>0</v>
      </c>
      <c r="K119" s="175" t="s">
        <v>273</v>
      </c>
      <c r="L119" s="39"/>
      <c r="M119" s="179" t="s">
        <v>18</v>
      </c>
      <c r="N119" s="180" t="s">
        <v>46</v>
      </c>
      <c r="O119" s="64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3" t="s">
        <v>143</v>
      </c>
      <c r="AT119" s="183" t="s">
        <v>138</v>
      </c>
      <c r="AU119" s="183" t="s">
        <v>83</v>
      </c>
      <c r="AY119" s="17" t="s">
        <v>135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7" t="s">
        <v>83</v>
      </c>
      <c r="BK119" s="184">
        <f>ROUND((ROUND(I119,2))*(ROUND(H119,2)),2)</f>
        <v>0</v>
      </c>
      <c r="BL119" s="17" t="s">
        <v>143</v>
      </c>
      <c r="BM119" s="183" t="s">
        <v>353</v>
      </c>
    </row>
    <row r="120" spans="1:65" s="2" customFormat="1" ht="19.5">
      <c r="A120" s="34"/>
      <c r="B120" s="35"/>
      <c r="C120" s="36"/>
      <c r="D120" s="201" t="s">
        <v>613</v>
      </c>
      <c r="E120" s="36"/>
      <c r="F120" s="233" t="s">
        <v>881</v>
      </c>
      <c r="G120" s="36"/>
      <c r="H120" s="36"/>
      <c r="I120" s="187"/>
      <c r="J120" s="36"/>
      <c r="K120" s="36"/>
      <c r="L120" s="39"/>
      <c r="M120" s="188"/>
      <c r="N120" s="189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613</v>
      </c>
      <c r="AU120" s="17" t="s">
        <v>83</v>
      </c>
    </row>
    <row r="121" spans="1:65" s="2" customFormat="1" ht="24.2" customHeight="1">
      <c r="A121" s="34"/>
      <c r="B121" s="35"/>
      <c r="C121" s="173" t="s">
        <v>8</v>
      </c>
      <c r="D121" s="173" t="s">
        <v>138</v>
      </c>
      <c r="E121" s="174" t="s">
        <v>888</v>
      </c>
      <c r="F121" s="175" t="s">
        <v>889</v>
      </c>
      <c r="G121" s="176" t="s">
        <v>851</v>
      </c>
      <c r="H121" s="177">
        <v>8</v>
      </c>
      <c r="I121" s="178"/>
      <c r="J121" s="177">
        <f>ROUND((ROUND(I121,2))*(ROUND(H121,2)),2)</f>
        <v>0</v>
      </c>
      <c r="K121" s="175" t="s">
        <v>273</v>
      </c>
      <c r="L121" s="39"/>
      <c r="M121" s="179" t="s">
        <v>18</v>
      </c>
      <c r="N121" s="180" t="s">
        <v>46</v>
      </c>
      <c r="O121" s="64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3" t="s">
        <v>143</v>
      </c>
      <c r="AT121" s="183" t="s">
        <v>138</v>
      </c>
      <c r="AU121" s="183" t="s">
        <v>83</v>
      </c>
      <c r="AY121" s="17" t="s">
        <v>135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7" t="s">
        <v>83</v>
      </c>
      <c r="BK121" s="184">
        <f>ROUND((ROUND(I121,2))*(ROUND(H121,2)),2)</f>
        <v>0</v>
      </c>
      <c r="BL121" s="17" t="s">
        <v>143</v>
      </c>
      <c r="BM121" s="183" t="s">
        <v>372</v>
      </c>
    </row>
    <row r="122" spans="1:65" s="2" customFormat="1" ht="19.5">
      <c r="A122" s="34"/>
      <c r="B122" s="35"/>
      <c r="C122" s="36"/>
      <c r="D122" s="201" t="s">
        <v>613</v>
      </c>
      <c r="E122" s="36"/>
      <c r="F122" s="233" t="s">
        <v>890</v>
      </c>
      <c r="G122" s="36"/>
      <c r="H122" s="36"/>
      <c r="I122" s="187"/>
      <c r="J122" s="36"/>
      <c r="K122" s="36"/>
      <c r="L122" s="39"/>
      <c r="M122" s="188"/>
      <c r="N122" s="189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613</v>
      </c>
      <c r="AU122" s="17" t="s">
        <v>83</v>
      </c>
    </row>
    <row r="123" spans="1:65" s="12" customFormat="1" ht="25.9" customHeight="1">
      <c r="B123" s="157"/>
      <c r="C123" s="158"/>
      <c r="D123" s="159" t="s">
        <v>74</v>
      </c>
      <c r="E123" s="160" t="s">
        <v>891</v>
      </c>
      <c r="F123" s="160" t="s">
        <v>892</v>
      </c>
      <c r="G123" s="158"/>
      <c r="H123" s="158"/>
      <c r="I123" s="161"/>
      <c r="J123" s="162">
        <f>BK123</f>
        <v>0</v>
      </c>
      <c r="K123" s="158"/>
      <c r="L123" s="163"/>
      <c r="M123" s="164"/>
      <c r="N123" s="165"/>
      <c r="O123" s="165"/>
      <c r="P123" s="166">
        <f>SUM(P124:P125)</f>
        <v>0</v>
      </c>
      <c r="Q123" s="165"/>
      <c r="R123" s="166">
        <f>SUM(R124:R125)</f>
        <v>0</v>
      </c>
      <c r="S123" s="165"/>
      <c r="T123" s="167">
        <f>SUM(T124:T125)</f>
        <v>0</v>
      </c>
      <c r="AR123" s="168" t="s">
        <v>83</v>
      </c>
      <c r="AT123" s="169" t="s">
        <v>74</v>
      </c>
      <c r="AU123" s="169" t="s">
        <v>75</v>
      </c>
      <c r="AY123" s="168" t="s">
        <v>135</v>
      </c>
      <c r="BK123" s="170">
        <f>SUM(BK124:BK125)</f>
        <v>0</v>
      </c>
    </row>
    <row r="124" spans="1:65" s="2" customFormat="1" ht="24.2" customHeight="1">
      <c r="A124" s="34"/>
      <c r="B124" s="35"/>
      <c r="C124" s="173" t="s">
        <v>269</v>
      </c>
      <c r="D124" s="173" t="s">
        <v>138</v>
      </c>
      <c r="E124" s="174" t="s">
        <v>893</v>
      </c>
      <c r="F124" s="175" t="s">
        <v>894</v>
      </c>
      <c r="G124" s="176" t="s">
        <v>851</v>
      </c>
      <c r="H124" s="177">
        <v>20</v>
      </c>
      <c r="I124" s="178"/>
      <c r="J124" s="177">
        <f>ROUND((ROUND(I124,2))*(ROUND(H124,2)),2)</f>
        <v>0</v>
      </c>
      <c r="K124" s="175" t="s">
        <v>273</v>
      </c>
      <c r="L124" s="39"/>
      <c r="M124" s="179" t="s">
        <v>18</v>
      </c>
      <c r="N124" s="180" t="s">
        <v>46</v>
      </c>
      <c r="O124" s="64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3" t="s">
        <v>143</v>
      </c>
      <c r="AT124" s="183" t="s">
        <v>138</v>
      </c>
      <c r="AU124" s="183" t="s">
        <v>83</v>
      </c>
      <c r="AY124" s="17" t="s">
        <v>135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7" t="s">
        <v>83</v>
      </c>
      <c r="BK124" s="184">
        <f>ROUND((ROUND(I124,2))*(ROUND(H124,2)),2)</f>
        <v>0</v>
      </c>
      <c r="BL124" s="17" t="s">
        <v>143</v>
      </c>
      <c r="BM124" s="183" t="s">
        <v>385</v>
      </c>
    </row>
    <row r="125" spans="1:65" s="2" customFormat="1" ht="19.5">
      <c r="A125" s="34"/>
      <c r="B125" s="35"/>
      <c r="C125" s="36"/>
      <c r="D125" s="201" t="s">
        <v>613</v>
      </c>
      <c r="E125" s="36"/>
      <c r="F125" s="233" t="s">
        <v>895</v>
      </c>
      <c r="G125" s="36"/>
      <c r="H125" s="36"/>
      <c r="I125" s="187"/>
      <c r="J125" s="36"/>
      <c r="K125" s="36"/>
      <c r="L125" s="39"/>
      <c r="M125" s="188"/>
      <c r="N125" s="189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613</v>
      </c>
      <c r="AU125" s="17" t="s">
        <v>83</v>
      </c>
    </row>
    <row r="126" spans="1:65" s="12" customFormat="1" ht="25.9" customHeight="1">
      <c r="B126" s="157"/>
      <c r="C126" s="158"/>
      <c r="D126" s="159" t="s">
        <v>74</v>
      </c>
      <c r="E126" s="160" t="s">
        <v>896</v>
      </c>
      <c r="F126" s="160" t="s">
        <v>897</v>
      </c>
      <c r="G126" s="158"/>
      <c r="H126" s="158"/>
      <c r="I126" s="161"/>
      <c r="J126" s="162">
        <f>BK126</f>
        <v>0</v>
      </c>
      <c r="K126" s="158"/>
      <c r="L126" s="163"/>
      <c r="M126" s="164"/>
      <c r="N126" s="165"/>
      <c r="O126" s="165"/>
      <c r="P126" s="166">
        <f>SUM(P127:P154)</f>
        <v>0</v>
      </c>
      <c r="Q126" s="165"/>
      <c r="R126" s="166">
        <f>SUM(R127:R154)</f>
        <v>0</v>
      </c>
      <c r="S126" s="165"/>
      <c r="T126" s="167">
        <f>SUM(T127:T154)</f>
        <v>0</v>
      </c>
      <c r="AR126" s="168" t="s">
        <v>83</v>
      </c>
      <c r="AT126" s="169" t="s">
        <v>74</v>
      </c>
      <c r="AU126" s="169" t="s">
        <v>75</v>
      </c>
      <c r="AY126" s="168" t="s">
        <v>135</v>
      </c>
      <c r="BK126" s="170">
        <f>SUM(BK127:BK154)</f>
        <v>0</v>
      </c>
    </row>
    <row r="127" spans="1:65" s="2" customFormat="1" ht="33" customHeight="1">
      <c r="A127" s="34"/>
      <c r="B127" s="35"/>
      <c r="C127" s="173" t="s">
        <v>275</v>
      </c>
      <c r="D127" s="173" t="s">
        <v>138</v>
      </c>
      <c r="E127" s="174" t="s">
        <v>898</v>
      </c>
      <c r="F127" s="175" t="s">
        <v>899</v>
      </c>
      <c r="G127" s="176" t="s">
        <v>900</v>
      </c>
      <c r="H127" s="177">
        <v>2</v>
      </c>
      <c r="I127" s="178"/>
      <c r="J127" s="177">
        <f>ROUND((ROUND(I127,2))*(ROUND(H127,2)),2)</f>
        <v>0</v>
      </c>
      <c r="K127" s="175" t="s">
        <v>273</v>
      </c>
      <c r="L127" s="39"/>
      <c r="M127" s="179" t="s">
        <v>18</v>
      </c>
      <c r="N127" s="180" t="s">
        <v>46</v>
      </c>
      <c r="O127" s="64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3" t="s">
        <v>143</v>
      </c>
      <c r="AT127" s="183" t="s">
        <v>138</v>
      </c>
      <c r="AU127" s="183" t="s">
        <v>83</v>
      </c>
      <c r="AY127" s="17" t="s">
        <v>135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7" t="s">
        <v>83</v>
      </c>
      <c r="BK127" s="184">
        <f>ROUND((ROUND(I127,2))*(ROUND(H127,2)),2)</f>
        <v>0</v>
      </c>
      <c r="BL127" s="17" t="s">
        <v>143</v>
      </c>
      <c r="BM127" s="183" t="s">
        <v>396</v>
      </c>
    </row>
    <row r="128" spans="1:65" s="2" customFormat="1" ht="29.25">
      <c r="A128" s="34"/>
      <c r="B128" s="35"/>
      <c r="C128" s="36"/>
      <c r="D128" s="201" t="s">
        <v>613</v>
      </c>
      <c r="E128" s="36"/>
      <c r="F128" s="233" t="s">
        <v>901</v>
      </c>
      <c r="G128" s="36"/>
      <c r="H128" s="36"/>
      <c r="I128" s="187"/>
      <c r="J128" s="36"/>
      <c r="K128" s="36"/>
      <c r="L128" s="39"/>
      <c r="M128" s="188"/>
      <c r="N128" s="189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613</v>
      </c>
      <c r="AU128" s="17" t="s">
        <v>83</v>
      </c>
    </row>
    <row r="129" spans="1:65" s="2" customFormat="1" ht="33" customHeight="1">
      <c r="A129" s="34"/>
      <c r="B129" s="35"/>
      <c r="C129" s="173" t="s">
        <v>278</v>
      </c>
      <c r="D129" s="173" t="s">
        <v>138</v>
      </c>
      <c r="E129" s="174" t="s">
        <v>902</v>
      </c>
      <c r="F129" s="175" t="s">
        <v>903</v>
      </c>
      <c r="G129" s="176" t="s">
        <v>900</v>
      </c>
      <c r="H129" s="177">
        <v>7</v>
      </c>
      <c r="I129" s="178"/>
      <c r="J129" s="177">
        <f>ROUND((ROUND(I129,2))*(ROUND(H129,2)),2)</f>
        <v>0</v>
      </c>
      <c r="K129" s="175" t="s">
        <v>273</v>
      </c>
      <c r="L129" s="39"/>
      <c r="M129" s="179" t="s">
        <v>18</v>
      </c>
      <c r="N129" s="180" t="s">
        <v>46</v>
      </c>
      <c r="O129" s="64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3" t="s">
        <v>143</v>
      </c>
      <c r="AT129" s="183" t="s">
        <v>138</v>
      </c>
      <c r="AU129" s="183" t="s">
        <v>83</v>
      </c>
      <c r="AY129" s="17" t="s">
        <v>135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83</v>
      </c>
      <c r="BK129" s="184">
        <f>ROUND((ROUND(I129,2))*(ROUND(H129,2)),2)</f>
        <v>0</v>
      </c>
      <c r="BL129" s="17" t="s">
        <v>143</v>
      </c>
      <c r="BM129" s="183" t="s">
        <v>408</v>
      </c>
    </row>
    <row r="130" spans="1:65" s="2" customFormat="1" ht="29.25">
      <c r="A130" s="34"/>
      <c r="B130" s="35"/>
      <c r="C130" s="36"/>
      <c r="D130" s="201" t="s">
        <v>613</v>
      </c>
      <c r="E130" s="36"/>
      <c r="F130" s="233" t="s">
        <v>901</v>
      </c>
      <c r="G130" s="36"/>
      <c r="H130" s="36"/>
      <c r="I130" s="187"/>
      <c r="J130" s="36"/>
      <c r="K130" s="36"/>
      <c r="L130" s="39"/>
      <c r="M130" s="188"/>
      <c r="N130" s="189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613</v>
      </c>
      <c r="AU130" s="17" t="s">
        <v>83</v>
      </c>
    </row>
    <row r="131" spans="1:65" s="2" customFormat="1" ht="33" customHeight="1">
      <c r="A131" s="34"/>
      <c r="B131" s="35"/>
      <c r="C131" s="173" t="s">
        <v>287</v>
      </c>
      <c r="D131" s="173" t="s">
        <v>138</v>
      </c>
      <c r="E131" s="174" t="s">
        <v>904</v>
      </c>
      <c r="F131" s="175" t="s">
        <v>905</v>
      </c>
      <c r="G131" s="176" t="s">
        <v>900</v>
      </c>
      <c r="H131" s="177">
        <v>20</v>
      </c>
      <c r="I131" s="178"/>
      <c r="J131" s="177">
        <f>ROUND((ROUND(I131,2))*(ROUND(H131,2)),2)</f>
        <v>0</v>
      </c>
      <c r="K131" s="175" t="s">
        <v>273</v>
      </c>
      <c r="L131" s="39"/>
      <c r="M131" s="179" t="s">
        <v>18</v>
      </c>
      <c r="N131" s="180" t="s">
        <v>46</v>
      </c>
      <c r="O131" s="64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3" t="s">
        <v>143</v>
      </c>
      <c r="AT131" s="183" t="s">
        <v>138</v>
      </c>
      <c r="AU131" s="183" t="s">
        <v>83</v>
      </c>
      <c r="AY131" s="17" t="s">
        <v>135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83</v>
      </c>
      <c r="BK131" s="184">
        <f>ROUND((ROUND(I131,2))*(ROUND(H131,2)),2)</f>
        <v>0</v>
      </c>
      <c r="BL131" s="17" t="s">
        <v>143</v>
      </c>
      <c r="BM131" s="183" t="s">
        <v>423</v>
      </c>
    </row>
    <row r="132" spans="1:65" s="2" customFormat="1" ht="29.25">
      <c r="A132" s="34"/>
      <c r="B132" s="35"/>
      <c r="C132" s="36"/>
      <c r="D132" s="201" t="s">
        <v>613</v>
      </c>
      <c r="E132" s="36"/>
      <c r="F132" s="233" t="s">
        <v>901</v>
      </c>
      <c r="G132" s="36"/>
      <c r="H132" s="36"/>
      <c r="I132" s="187"/>
      <c r="J132" s="36"/>
      <c r="K132" s="36"/>
      <c r="L132" s="39"/>
      <c r="M132" s="188"/>
      <c r="N132" s="189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613</v>
      </c>
      <c r="AU132" s="17" t="s">
        <v>83</v>
      </c>
    </row>
    <row r="133" spans="1:65" s="2" customFormat="1" ht="33" customHeight="1">
      <c r="A133" s="34"/>
      <c r="B133" s="35"/>
      <c r="C133" s="173" t="s">
        <v>290</v>
      </c>
      <c r="D133" s="173" t="s">
        <v>138</v>
      </c>
      <c r="E133" s="174" t="s">
        <v>906</v>
      </c>
      <c r="F133" s="175" t="s">
        <v>907</v>
      </c>
      <c r="G133" s="176" t="s">
        <v>900</v>
      </c>
      <c r="H133" s="177">
        <v>72</v>
      </c>
      <c r="I133" s="178"/>
      <c r="J133" s="177">
        <f>ROUND((ROUND(I133,2))*(ROUND(H133,2)),2)</f>
        <v>0</v>
      </c>
      <c r="K133" s="175" t="s">
        <v>273</v>
      </c>
      <c r="L133" s="39"/>
      <c r="M133" s="179" t="s">
        <v>18</v>
      </c>
      <c r="N133" s="180" t="s">
        <v>46</v>
      </c>
      <c r="O133" s="64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3" t="s">
        <v>143</v>
      </c>
      <c r="AT133" s="183" t="s">
        <v>138</v>
      </c>
      <c r="AU133" s="183" t="s">
        <v>83</v>
      </c>
      <c r="AY133" s="17" t="s">
        <v>135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83</v>
      </c>
      <c r="BK133" s="184">
        <f>ROUND((ROUND(I133,2))*(ROUND(H133,2)),2)</f>
        <v>0</v>
      </c>
      <c r="BL133" s="17" t="s">
        <v>143</v>
      </c>
      <c r="BM133" s="183" t="s">
        <v>434</v>
      </c>
    </row>
    <row r="134" spans="1:65" s="2" customFormat="1" ht="29.25">
      <c r="A134" s="34"/>
      <c r="B134" s="35"/>
      <c r="C134" s="36"/>
      <c r="D134" s="201" t="s">
        <v>613</v>
      </c>
      <c r="E134" s="36"/>
      <c r="F134" s="233" t="s">
        <v>901</v>
      </c>
      <c r="G134" s="36"/>
      <c r="H134" s="36"/>
      <c r="I134" s="187"/>
      <c r="J134" s="36"/>
      <c r="K134" s="36"/>
      <c r="L134" s="39"/>
      <c r="M134" s="188"/>
      <c r="N134" s="189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613</v>
      </c>
      <c r="AU134" s="17" t="s">
        <v>83</v>
      </c>
    </row>
    <row r="135" spans="1:65" s="2" customFormat="1" ht="33" customHeight="1">
      <c r="A135" s="34"/>
      <c r="B135" s="35"/>
      <c r="C135" s="173" t="s">
        <v>7</v>
      </c>
      <c r="D135" s="173" t="s">
        <v>138</v>
      </c>
      <c r="E135" s="174" t="s">
        <v>908</v>
      </c>
      <c r="F135" s="175" t="s">
        <v>909</v>
      </c>
      <c r="G135" s="176" t="s">
        <v>900</v>
      </c>
      <c r="H135" s="177">
        <v>125</v>
      </c>
      <c r="I135" s="178"/>
      <c r="J135" s="177">
        <f>ROUND((ROUND(I135,2))*(ROUND(H135,2)),2)</f>
        <v>0</v>
      </c>
      <c r="K135" s="175" t="s">
        <v>273</v>
      </c>
      <c r="L135" s="39"/>
      <c r="M135" s="179" t="s">
        <v>18</v>
      </c>
      <c r="N135" s="180" t="s">
        <v>46</v>
      </c>
      <c r="O135" s="64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3" t="s">
        <v>143</v>
      </c>
      <c r="AT135" s="183" t="s">
        <v>138</v>
      </c>
      <c r="AU135" s="183" t="s">
        <v>83</v>
      </c>
      <c r="AY135" s="17" t="s">
        <v>135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83</v>
      </c>
      <c r="BK135" s="184">
        <f>ROUND((ROUND(I135,2))*(ROUND(H135,2)),2)</f>
        <v>0</v>
      </c>
      <c r="BL135" s="17" t="s">
        <v>143</v>
      </c>
      <c r="BM135" s="183" t="s">
        <v>447</v>
      </c>
    </row>
    <row r="136" spans="1:65" s="2" customFormat="1" ht="29.25">
      <c r="A136" s="34"/>
      <c r="B136" s="35"/>
      <c r="C136" s="36"/>
      <c r="D136" s="201" t="s">
        <v>613</v>
      </c>
      <c r="E136" s="36"/>
      <c r="F136" s="233" t="s">
        <v>901</v>
      </c>
      <c r="G136" s="36"/>
      <c r="H136" s="36"/>
      <c r="I136" s="187"/>
      <c r="J136" s="36"/>
      <c r="K136" s="36"/>
      <c r="L136" s="39"/>
      <c r="M136" s="188"/>
      <c r="N136" s="189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613</v>
      </c>
      <c r="AU136" s="17" t="s">
        <v>83</v>
      </c>
    </row>
    <row r="137" spans="1:65" s="2" customFormat="1" ht="33" customHeight="1">
      <c r="A137" s="34"/>
      <c r="B137" s="35"/>
      <c r="C137" s="173" t="s">
        <v>309</v>
      </c>
      <c r="D137" s="173" t="s">
        <v>138</v>
      </c>
      <c r="E137" s="174" t="s">
        <v>910</v>
      </c>
      <c r="F137" s="175" t="s">
        <v>911</v>
      </c>
      <c r="G137" s="176" t="s">
        <v>900</v>
      </c>
      <c r="H137" s="177">
        <v>86</v>
      </c>
      <c r="I137" s="178"/>
      <c r="J137" s="177">
        <f>ROUND((ROUND(I137,2))*(ROUND(H137,2)),2)</f>
        <v>0</v>
      </c>
      <c r="K137" s="175" t="s">
        <v>273</v>
      </c>
      <c r="L137" s="39"/>
      <c r="M137" s="179" t="s">
        <v>18</v>
      </c>
      <c r="N137" s="180" t="s">
        <v>46</v>
      </c>
      <c r="O137" s="64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3" t="s">
        <v>143</v>
      </c>
      <c r="AT137" s="183" t="s">
        <v>138</v>
      </c>
      <c r="AU137" s="183" t="s">
        <v>83</v>
      </c>
      <c r="AY137" s="17" t="s">
        <v>135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83</v>
      </c>
      <c r="BK137" s="184">
        <f>ROUND((ROUND(I137,2))*(ROUND(H137,2)),2)</f>
        <v>0</v>
      </c>
      <c r="BL137" s="17" t="s">
        <v>143</v>
      </c>
      <c r="BM137" s="183" t="s">
        <v>463</v>
      </c>
    </row>
    <row r="138" spans="1:65" s="2" customFormat="1" ht="29.25">
      <c r="A138" s="34"/>
      <c r="B138" s="35"/>
      <c r="C138" s="36"/>
      <c r="D138" s="201" t="s">
        <v>613</v>
      </c>
      <c r="E138" s="36"/>
      <c r="F138" s="233" t="s">
        <v>901</v>
      </c>
      <c r="G138" s="36"/>
      <c r="H138" s="36"/>
      <c r="I138" s="187"/>
      <c r="J138" s="36"/>
      <c r="K138" s="36"/>
      <c r="L138" s="39"/>
      <c r="M138" s="188"/>
      <c r="N138" s="189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613</v>
      </c>
      <c r="AU138" s="17" t="s">
        <v>83</v>
      </c>
    </row>
    <row r="139" spans="1:65" s="2" customFormat="1" ht="24.2" customHeight="1">
      <c r="A139" s="34"/>
      <c r="B139" s="35"/>
      <c r="C139" s="173" t="s">
        <v>314</v>
      </c>
      <c r="D139" s="173" t="s">
        <v>138</v>
      </c>
      <c r="E139" s="174" t="s">
        <v>912</v>
      </c>
      <c r="F139" s="175" t="s">
        <v>913</v>
      </c>
      <c r="G139" s="176" t="s">
        <v>900</v>
      </c>
      <c r="H139" s="177">
        <v>95</v>
      </c>
      <c r="I139" s="178"/>
      <c r="J139" s="177">
        <f>ROUND((ROUND(I139,2))*(ROUND(H139,2)),2)</f>
        <v>0</v>
      </c>
      <c r="K139" s="175" t="s">
        <v>273</v>
      </c>
      <c r="L139" s="39"/>
      <c r="M139" s="179" t="s">
        <v>18</v>
      </c>
      <c r="N139" s="180" t="s">
        <v>46</v>
      </c>
      <c r="O139" s="64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3" t="s">
        <v>143</v>
      </c>
      <c r="AT139" s="183" t="s">
        <v>138</v>
      </c>
      <c r="AU139" s="183" t="s">
        <v>83</v>
      </c>
      <c r="AY139" s="17" t="s">
        <v>135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83</v>
      </c>
      <c r="BK139" s="184">
        <f>ROUND((ROUND(I139,2))*(ROUND(H139,2)),2)</f>
        <v>0</v>
      </c>
      <c r="BL139" s="17" t="s">
        <v>143</v>
      </c>
      <c r="BM139" s="183" t="s">
        <v>477</v>
      </c>
    </row>
    <row r="140" spans="1:65" s="2" customFormat="1" ht="19.5">
      <c r="A140" s="34"/>
      <c r="B140" s="35"/>
      <c r="C140" s="36"/>
      <c r="D140" s="201" t="s">
        <v>613</v>
      </c>
      <c r="E140" s="36"/>
      <c r="F140" s="233" t="s">
        <v>914</v>
      </c>
      <c r="G140" s="36"/>
      <c r="H140" s="36"/>
      <c r="I140" s="187"/>
      <c r="J140" s="36"/>
      <c r="K140" s="36"/>
      <c r="L140" s="39"/>
      <c r="M140" s="188"/>
      <c r="N140" s="189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613</v>
      </c>
      <c r="AU140" s="17" t="s">
        <v>83</v>
      </c>
    </row>
    <row r="141" spans="1:65" s="2" customFormat="1" ht="24.2" customHeight="1">
      <c r="A141" s="34"/>
      <c r="B141" s="35"/>
      <c r="C141" s="173" t="s">
        <v>322</v>
      </c>
      <c r="D141" s="173" t="s">
        <v>138</v>
      </c>
      <c r="E141" s="174" t="s">
        <v>915</v>
      </c>
      <c r="F141" s="175" t="s">
        <v>916</v>
      </c>
      <c r="G141" s="176" t="s">
        <v>900</v>
      </c>
      <c r="H141" s="177">
        <v>49</v>
      </c>
      <c r="I141" s="178"/>
      <c r="J141" s="177">
        <f>ROUND((ROUND(I141,2))*(ROUND(H141,2)),2)</f>
        <v>0</v>
      </c>
      <c r="K141" s="175" t="s">
        <v>273</v>
      </c>
      <c r="L141" s="39"/>
      <c r="M141" s="179" t="s">
        <v>18</v>
      </c>
      <c r="N141" s="180" t="s">
        <v>46</v>
      </c>
      <c r="O141" s="64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3" t="s">
        <v>143</v>
      </c>
      <c r="AT141" s="183" t="s">
        <v>138</v>
      </c>
      <c r="AU141" s="183" t="s">
        <v>83</v>
      </c>
      <c r="AY141" s="17" t="s">
        <v>135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ROUND((ROUND(I141,2))*(ROUND(H141,2)),2)</f>
        <v>0</v>
      </c>
      <c r="BL141" s="17" t="s">
        <v>143</v>
      </c>
      <c r="BM141" s="183" t="s">
        <v>487</v>
      </c>
    </row>
    <row r="142" spans="1:65" s="2" customFormat="1" ht="19.5">
      <c r="A142" s="34"/>
      <c r="B142" s="35"/>
      <c r="C142" s="36"/>
      <c r="D142" s="201" t="s">
        <v>613</v>
      </c>
      <c r="E142" s="36"/>
      <c r="F142" s="233" t="s">
        <v>914</v>
      </c>
      <c r="G142" s="36"/>
      <c r="H142" s="36"/>
      <c r="I142" s="187"/>
      <c r="J142" s="36"/>
      <c r="K142" s="36"/>
      <c r="L142" s="39"/>
      <c r="M142" s="188"/>
      <c r="N142" s="189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613</v>
      </c>
      <c r="AU142" s="17" t="s">
        <v>83</v>
      </c>
    </row>
    <row r="143" spans="1:65" s="2" customFormat="1" ht="33" customHeight="1">
      <c r="A143" s="34"/>
      <c r="B143" s="35"/>
      <c r="C143" s="173" t="s">
        <v>329</v>
      </c>
      <c r="D143" s="173" t="s">
        <v>138</v>
      </c>
      <c r="E143" s="174" t="s">
        <v>917</v>
      </c>
      <c r="F143" s="175" t="s">
        <v>918</v>
      </c>
      <c r="G143" s="176" t="s">
        <v>900</v>
      </c>
      <c r="H143" s="177">
        <v>13</v>
      </c>
      <c r="I143" s="178"/>
      <c r="J143" s="177">
        <f>ROUND((ROUND(I143,2))*(ROUND(H143,2)),2)</f>
        <v>0</v>
      </c>
      <c r="K143" s="175" t="s">
        <v>273</v>
      </c>
      <c r="L143" s="39"/>
      <c r="M143" s="179" t="s">
        <v>18</v>
      </c>
      <c r="N143" s="180" t="s">
        <v>46</v>
      </c>
      <c r="O143" s="64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3" t="s">
        <v>143</v>
      </c>
      <c r="AT143" s="183" t="s">
        <v>138</v>
      </c>
      <c r="AU143" s="183" t="s">
        <v>83</v>
      </c>
      <c r="AY143" s="17" t="s">
        <v>135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ROUND((ROUND(I143,2))*(ROUND(H143,2)),2)</f>
        <v>0</v>
      </c>
      <c r="BL143" s="17" t="s">
        <v>143</v>
      </c>
      <c r="BM143" s="183" t="s">
        <v>501</v>
      </c>
    </row>
    <row r="144" spans="1:65" s="2" customFormat="1" ht="19.5">
      <c r="A144" s="34"/>
      <c r="B144" s="35"/>
      <c r="C144" s="36"/>
      <c r="D144" s="201" t="s">
        <v>613</v>
      </c>
      <c r="E144" s="36"/>
      <c r="F144" s="233" t="s">
        <v>914</v>
      </c>
      <c r="G144" s="36"/>
      <c r="H144" s="36"/>
      <c r="I144" s="187"/>
      <c r="J144" s="36"/>
      <c r="K144" s="36"/>
      <c r="L144" s="39"/>
      <c r="M144" s="188"/>
      <c r="N144" s="189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613</v>
      </c>
      <c r="AU144" s="17" t="s">
        <v>83</v>
      </c>
    </row>
    <row r="145" spans="1:65" s="2" customFormat="1" ht="33" customHeight="1">
      <c r="A145" s="34"/>
      <c r="B145" s="35"/>
      <c r="C145" s="173" t="s">
        <v>334</v>
      </c>
      <c r="D145" s="173" t="s">
        <v>138</v>
      </c>
      <c r="E145" s="174" t="s">
        <v>919</v>
      </c>
      <c r="F145" s="175" t="s">
        <v>920</v>
      </c>
      <c r="G145" s="176" t="s">
        <v>900</v>
      </c>
      <c r="H145" s="177">
        <v>26</v>
      </c>
      <c r="I145" s="178"/>
      <c r="J145" s="177">
        <f>ROUND((ROUND(I145,2))*(ROUND(H145,2)),2)</f>
        <v>0</v>
      </c>
      <c r="K145" s="175" t="s">
        <v>273</v>
      </c>
      <c r="L145" s="39"/>
      <c r="M145" s="179" t="s">
        <v>18</v>
      </c>
      <c r="N145" s="180" t="s">
        <v>46</v>
      </c>
      <c r="O145" s="64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3" t="s">
        <v>143</v>
      </c>
      <c r="AT145" s="183" t="s">
        <v>138</v>
      </c>
      <c r="AU145" s="183" t="s">
        <v>83</v>
      </c>
      <c r="AY145" s="17" t="s">
        <v>135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ROUND((ROUND(I145,2))*(ROUND(H145,2)),2)</f>
        <v>0</v>
      </c>
      <c r="BL145" s="17" t="s">
        <v>143</v>
      </c>
      <c r="BM145" s="183" t="s">
        <v>526</v>
      </c>
    </row>
    <row r="146" spans="1:65" s="2" customFormat="1" ht="19.5">
      <c r="A146" s="34"/>
      <c r="B146" s="35"/>
      <c r="C146" s="36"/>
      <c r="D146" s="201" t="s">
        <v>613</v>
      </c>
      <c r="E146" s="36"/>
      <c r="F146" s="233" t="s">
        <v>914</v>
      </c>
      <c r="G146" s="36"/>
      <c r="H146" s="36"/>
      <c r="I146" s="187"/>
      <c r="J146" s="36"/>
      <c r="K146" s="36"/>
      <c r="L146" s="39"/>
      <c r="M146" s="188"/>
      <c r="N146" s="189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613</v>
      </c>
      <c r="AU146" s="17" t="s">
        <v>83</v>
      </c>
    </row>
    <row r="147" spans="1:65" s="2" customFormat="1" ht="33" customHeight="1">
      <c r="A147" s="34"/>
      <c r="B147" s="35"/>
      <c r="C147" s="173" t="s">
        <v>346</v>
      </c>
      <c r="D147" s="173" t="s">
        <v>138</v>
      </c>
      <c r="E147" s="174" t="s">
        <v>921</v>
      </c>
      <c r="F147" s="175" t="s">
        <v>922</v>
      </c>
      <c r="G147" s="176" t="s">
        <v>900</v>
      </c>
      <c r="H147" s="177">
        <v>58</v>
      </c>
      <c r="I147" s="178"/>
      <c r="J147" s="177">
        <f>ROUND((ROUND(I147,2))*(ROUND(H147,2)),2)</f>
        <v>0</v>
      </c>
      <c r="K147" s="175" t="s">
        <v>273</v>
      </c>
      <c r="L147" s="39"/>
      <c r="M147" s="179" t="s">
        <v>18</v>
      </c>
      <c r="N147" s="180" t="s">
        <v>46</v>
      </c>
      <c r="O147" s="64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3" t="s">
        <v>143</v>
      </c>
      <c r="AT147" s="183" t="s">
        <v>138</v>
      </c>
      <c r="AU147" s="183" t="s">
        <v>83</v>
      </c>
      <c r="AY147" s="17" t="s">
        <v>135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ROUND((ROUND(I147,2))*(ROUND(H147,2)),2)</f>
        <v>0</v>
      </c>
      <c r="BL147" s="17" t="s">
        <v>143</v>
      </c>
      <c r="BM147" s="183" t="s">
        <v>536</v>
      </c>
    </row>
    <row r="148" spans="1:65" s="2" customFormat="1" ht="19.5">
      <c r="A148" s="34"/>
      <c r="B148" s="35"/>
      <c r="C148" s="36"/>
      <c r="D148" s="201" t="s">
        <v>613</v>
      </c>
      <c r="E148" s="36"/>
      <c r="F148" s="233" t="s">
        <v>914</v>
      </c>
      <c r="G148" s="36"/>
      <c r="H148" s="36"/>
      <c r="I148" s="187"/>
      <c r="J148" s="36"/>
      <c r="K148" s="36"/>
      <c r="L148" s="39"/>
      <c r="M148" s="188"/>
      <c r="N148" s="189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613</v>
      </c>
      <c r="AU148" s="17" t="s">
        <v>83</v>
      </c>
    </row>
    <row r="149" spans="1:65" s="2" customFormat="1" ht="24.2" customHeight="1">
      <c r="A149" s="34"/>
      <c r="B149" s="35"/>
      <c r="C149" s="173" t="s">
        <v>353</v>
      </c>
      <c r="D149" s="173" t="s">
        <v>138</v>
      </c>
      <c r="E149" s="174" t="s">
        <v>923</v>
      </c>
      <c r="F149" s="175" t="s">
        <v>924</v>
      </c>
      <c r="G149" s="176" t="s">
        <v>900</v>
      </c>
      <c r="H149" s="177">
        <v>17</v>
      </c>
      <c r="I149" s="178"/>
      <c r="J149" s="177">
        <f>ROUND((ROUND(I149,2))*(ROUND(H149,2)),2)</f>
        <v>0</v>
      </c>
      <c r="K149" s="175" t="s">
        <v>273</v>
      </c>
      <c r="L149" s="39"/>
      <c r="M149" s="179" t="s">
        <v>18</v>
      </c>
      <c r="N149" s="180" t="s">
        <v>46</v>
      </c>
      <c r="O149" s="64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3" t="s">
        <v>143</v>
      </c>
      <c r="AT149" s="183" t="s">
        <v>138</v>
      </c>
      <c r="AU149" s="183" t="s">
        <v>83</v>
      </c>
      <c r="AY149" s="17" t="s">
        <v>135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83</v>
      </c>
      <c r="BK149" s="184">
        <f>ROUND((ROUND(I149,2))*(ROUND(H149,2)),2)</f>
        <v>0</v>
      </c>
      <c r="BL149" s="17" t="s">
        <v>143</v>
      </c>
      <c r="BM149" s="183" t="s">
        <v>546</v>
      </c>
    </row>
    <row r="150" spans="1:65" s="2" customFormat="1" ht="19.5">
      <c r="A150" s="34"/>
      <c r="B150" s="35"/>
      <c r="C150" s="36"/>
      <c r="D150" s="201" t="s">
        <v>613</v>
      </c>
      <c r="E150" s="36"/>
      <c r="F150" s="233" t="s">
        <v>925</v>
      </c>
      <c r="G150" s="36"/>
      <c r="H150" s="36"/>
      <c r="I150" s="187"/>
      <c r="J150" s="36"/>
      <c r="K150" s="36"/>
      <c r="L150" s="39"/>
      <c r="M150" s="188"/>
      <c r="N150" s="189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613</v>
      </c>
      <c r="AU150" s="17" t="s">
        <v>83</v>
      </c>
    </row>
    <row r="151" spans="1:65" s="2" customFormat="1" ht="24.2" customHeight="1">
      <c r="A151" s="34"/>
      <c r="B151" s="35"/>
      <c r="C151" s="173" t="s">
        <v>361</v>
      </c>
      <c r="D151" s="173" t="s">
        <v>138</v>
      </c>
      <c r="E151" s="174" t="s">
        <v>926</v>
      </c>
      <c r="F151" s="175" t="s">
        <v>927</v>
      </c>
      <c r="G151" s="176" t="s">
        <v>900</v>
      </c>
      <c r="H151" s="177">
        <v>12</v>
      </c>
      <c r="I151" s="178"/>
      <c r="J151" s="177">
        <f>ROUND((ROUND(I151,2))*(ROUND(H151,2)),2)</f>
        <v>0</v>
      </c>
      <c r="K151" s="175" t="s">
        <v>273</v>
      </c>
      <c r="L151" s="39"/>
      <c r="M151" s="179" t="s">
        <v>18</v>
      </c>
      <c r="N151" s="180" t="s">
        <v>46</v>
      </c>
      <c r="O151" s="64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3" t="s">
        <v>143</v>
      </c>
      <c r="AT151" s="183" t="s">
        <v>138</v>
      </c>
      <c r="AU151" s="183" t="s">
        <v>83</v>
      </c>
      <c r="AY151" s="17" t="s">
        <v>135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ROUND((ROUND(I151,2))*(ROUND(H151,2)),2)</f>
        <v>0</v>
      </c>
      <c r="BL151" s="17" t="s">
        <v>143</v>
      </c>
      <c r="BM151" s="183" t="s">
        <v>556</v>
      </c>
    </row>
    <row r="152" spans="1:65" s="2" customFormat="1" ht="19.5">
      <c r="A152" s="34"/>
      <c r="B152" s="35"/>
      <c r="C152" s="36"/>
      <c r="D152" s="201" t="s">
        <v>613</v>
      </c>
      <c r="E152" s="36"/>
      <c r="F152" s="233" t="s">
        <v>925</v>
      </c>
      <c r="G152" s="36"/>
      <c r="H152" s="36"/>
      <c r="I152" s="187"/>
      <c r="J152" s="36"/>
      <c r="K152" s="36"/>
      <c r="L152" s="39"/>
      <c r="M152" s="188"/>
      <c r="N152" s="189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613</v>
      </c>
      <c r="AU152" s="17" t="s">
        <v>83</v>
      </c>
    </row>
    <row r="153" spans="1:65" s="2" customFormat="1" ht="24.2" customHeight="1">
      <c r="A153" s="34"/>
      <c r="B153" s="35"/>
      <c r="C153" s="173" t="s">
        <v>372</v>
      </c>
      <c r="D153" s="173" t="s">
        <v>138</v>
      </c>
      <c r="E153" s="174" t="s">
        <v>928</v>
      </c>
      <c r="F153" s="175" t="s">
        <v>929</v>
      </c>
      <c r="G153" s="176" t="s">
        <v>900</v>
      </c>
      <c r="H153" s="177">
        <v>35</v>
      </c>
      <c r="I153" s="178"/>
      <c r="J153" s="177">
        <f>ROUND((ROUND(I153,2))*(ROUND(H153,2)),2)</f>
        <v>0</v>
      </c>
      <c r="K153" s="175" t="s">
        <v>273</v>
      </c>
      <c r="L153" s="39"/>
      <c r="M153" s="179" t="s">
        <v>18</v>
      </c>
      <c r="N153" s="180" t="s">
        <v>46</v>
      </c>
      <c r="O153" s="6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3" t="s">
        <v>143</v>
      </c>
      <c r="AT153" s="183" t="s">
        <v>138</v>
      </c>
      <c r="AU153" s="183" t="s">
        <v>83</v>
      </c>
      <c r="AY153" s="17" t="s">
        <v>135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ROUND((ROUND(I153,2))*(ROUND(H153,2)),2)</f>
        <v>0</v>
      </c>
      <c r="BL153" s="17" t="s">
        <v>143</v>
      </c>
      <c r="BM153" s="183" t="s">
        <v>571</v>
      </c>
    </row>
    <row r="154" spans="1:65" s="2" customFormat="1" ht="29.25">
      <c r="A154" s="34"/>
      <c r="B154" s="35"/>
      <c r="C154" s="36"/>
      <c r="D154" s="201" t="s">
        <v>613</v>
      </c>
      <c r="E154" s="36"/>
      <c r="F154" s="233" t="s">
        <v>930</v>
      </c>
      <c r="G154" s="36"/>
      <c r="H154" s="36"/>
      <c r="I154" s="187"/>
      <c r="J154" s="36"/>
      <c r="K154" s="36"/>
      <c r="L154" s="39"/>
      <c r="M154" s="188"/>
      <c r="N154" s="189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613</v>
      </c>
      <c r="AU154" s="17" t="s">
        <v>83</v>
      </c>
    </row>
    <row r="155" spans="1:65" s="12" customFormat="1" ht="25.9" customHeight="1">
      <c r="B155" s="157"/>
      <c r="C155" s="158"/>
      <c r="D155" s="159" t="s">
        <v>74</v>
      </c>
      <c r="E155" s="160" t="s">
        <v>931</v>
      </c>
      <c r="F155" s="160" t="s">
        <v>932</v>
      </c>
      <c r="G155" s="158"/>
      <c r="H155" s="158"/>
      <c r="I155" s="161"/>
      <c r="J155" s="162">
        <f>BK155</f>
        <v>0</v>
      </c>
      <c r="K155" s="158"/>
      <c r="L155" s="163"/>
      <c r="M155" s="164"/>
      <c r="N155" s="165"/>
      <c r="O155" s="165"/>
      <c r="P155" s="166">
        <f>SUM(P156:P183)</f>
        <v>0</v>
      </c>
      <c r="Q155" s="165"/>
      <c r="R155" s="166">
        <f>SUM(R156:R183)</f>
        <v>0</v>
      </c>
      <c r="S155" s="165"/>
      <c r="T155" s="167">
        <f>SUM(T156:T183)</f>
        <v>0</v>
      </c>
      <c r="AR155" s="168" t="s">
        <v>83</v>
      </c>
      <c r="AT155" s="169" t="s">
        <v>74</v>
      </c>
      <c r="AU155" s="169" t="s">
        <v>75</v>
      </c>
      <c r="AY155" s="168" t="s">
        <v>135</v>
      </c>
      <c r="BK155" s="170">
        <f>SUM(BK156:BK183)</f>
        <v>0</v>
      </c>
    </row>
    <row r="156" spans="1:65" s="2" customFormat="1" ht="37.9" customHeight="1">
      <c r="A156" s="34"/>
      <c r="B156" s="35"/>
      <c r="C156" s="173" t="s">
        <v>380</v>
      </c>
      <c r="D156" s="173" t="s">
        <v>138</v>
      </c>
      <c r="E156" s="174" t="s">
        <v>933</v>
      </c>
      <c r="F156" s="175" t="s">
        <v>934</v>
      </c>
      <c r="G156" s="176" t="s">
        <v>900</v>
      </c>
      <c r="H156" s="177">
        <v>2</v>
      </c>
      <c r="I156" s="178"/>
      <c r="J156" s="177">
        <f>ROUND((ROUND(I156,2))*(ROUND(H156,2)),2)</f>
        <v>0</v>
      </c>
      <c r="K156" s="175" t="s">
        <v>273</v>
      </c>
      <c r="L156" s="39"/>
      <c r="M156" s="179" t="s">
        <v>18</v>
      </c>
      <c r="N156" s="180" t="s">
        <v>46</v>
      </c>
      <c r="O156" s="64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3" t="s">
        <v>143</v>
      </c>
      <c r="AT156" s="183" t="s">
        <v>138</v>
      </c>
      <c r="AU156" s="183" t="s">
        <v>83</v>
      </c>
      <c r="AY156" s="17" t="s">
        <v>135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83</v>
      </c>
      <c r="BK156" s="184">
        <f>ROUND((ROUND(I156,2))*(ROUND(H156,2)),2)</f>
        <v>0</v>
      </c>
      <c r="BL156" s="17" t="s">
        <v>143</v>
      </c>
      <c r="BM156" s="183" t="s">
        <v>581</v>
      </c>
    </row>
    <row r="157" spans="1:65" s="2" customFormat="1" ht="19.5">
      <c r="A157" s="34"/>
      <c r="B157" s="35"/>
      <c r="C157" s="36"/>
      <c r="D157" s="201" t="s">
        <v>613</v>
      </c>
      <c r="E157" s="36"/>
      <c r="F157" s="233" t="s">
        <v>935</v>
      </c>
      <c r="G157" s="36"/>
      <c r="H157" s="36"/>
      <c r="I157" s="187"/>
      <c r="J157" s="36"/>
      <c r="K157" s="36"/>
      <c r="L157" s="39"/>
      <c r="M157" s="188"/>
      <c r="N157" s="189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613</v>
      </c>
      <c r="AU157" s="17" t="s">
        <v>83</v>
      </c>
    </row>
    <row r="158" spans="1:65" s="2" customFormat="1" ht="37.9" customHeight="1">
      <c r="A158" s="34"/>
      <c r="B158" s="35"/>
      <c r="C158" s="173" t="s">
        <v>385</v>
      </c>
      <c r="D158" s="173" t="s">
        <v>138</v>
      </c>
      <c r="E158" s="174" t="s">
        <v>936</v>
      </c>
      <c r="F158" s="175" t="s">
        <v>937</v>
      </c>
      <c r="G158" s="176" t="s">
        <v>900</v>
      </c>
      <c r="H158" s="177">
        <v>7</v>
      </c>
      <c r="I158" s="178"/>
      <c r="J158" s="177">
        <f>ROUND((ROUND(I158,2))*(ROUND(H158,2)),2)</f>
        <v>0</v>
      </c>
      <c r="K158" s="175" t="s">
        <v>273</v>
      </c>
      <c r="L158" s="39"/>
      <c r="M158" s="179" t="s">
        <v>18</v>
      </c>
      <c r="N158" s="180" t="s">
        <v>46</v>
      </c>
      <c r="O158" s="64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3" t="s">
        <v>143</v>
      </c>
      <c r="AT158" s="183" t="s">
        <v>138</v>
      </c>
      <c r="AU158" s="183" t="s">
        <v>83</v>
      </c>
      <c r="AY158" s="17" t="s">
        <v>135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83</v>
      </c>
      <c r="BK158" s="184">
        <f>ROUND((ROUND(I158,2))*(ROUND(H158,2)),2)</f>
        <v>0</v>
      </c>
      <c r="BL158" s="17" t="s">
        <v>143</v>
      </c>
      <c r="BM158" s="183" t="s">
        <v>609</v>
      </c>
    </row>
    <row r="159" spans="1:65" s="2" customFormat="1" ht="19.5">
      <c r="A159" s="34"/>
      <c r="B159" s="35"/>
      <c r="C159" s="36"/>
      <c r="D159" s="201" t="s">
        <v>613</v>
      </c>
      <c r="E159" s="36"/>
      <c r="F159" s="233" t="s">
        <v>935</v>
      </c>
      <c r="G159" s="36"/>
      <c r="H159" s="36"/>
      <c r="I159" s="187"/>
      <c r="J159" s="36"/>
      <c r="K159" s="36"/>
      <c r="L159" s="39"/>
      <c r="M159" s="188"/>
      <c r="N159" s="189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613</v>
      </c>
      <c r="AU159" s="17" t="s">
        <v>83</v>
      </c>
    </row>
    <row r="160" spans="1:65" s="2" customFormat="1" ht="37.9" customHeight="1">
      <c r="A160" s="34"/>
      <c r="B160" s="35"/>
      <c r="C160" s="173" t="s">
        <v>390</v>
      </c>
      <c r="D160" s="173" t="s">
        <v>138</v>
      </c>
      <c r="E160" s="174" t="s">
        <v>938</v>
      </c>
      <c r="F160" s="175" t="s">
        <v>939</v>
      </c>
      <c r="G160" s="176" t="s">
        <v>900</v>
      </c>
      <c r="H160" s="177">
        <v>20</v>
      </c>
      <c r="I160" s="178"/>
      <c r="J160" s="177">
        <f>ROUND((ROUND(I160,2))*(ROUND(H160,2)),2)</f>
        <v>0</v>
      </c>
      <c r="K160" s="175" t="s">
        <v>273</v>
      </c>
      <c r="L160" s="39"/>
      <c r="M160" s="179" t="s">
        <v>18</v>
      </c>
      <c r="N160" s="180" t="s">
        <v>46</v>
      </c>
      <c r="O160" s="6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3" t="s">
        <v>143</v>
      </c>
      <c r="AT160" s="183" t="s">
        <v>138</v>
      </c>
      <c r="AU160" s="183" t="s">
        <v>83</v>
      </c>
      <c r="AY160" s="17" t="s">
        <v>135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83</v>
      </c>
      <c r="BK160" s="184">
        <f>ROUND((ROUND(I160,2))*(ROUND(H160,2)),2)</f>
        <v>0</v>
      </c>
      <c r="BL160" s="17" t="s">
        <v>143</v>
      </c>
      <c r="BM160" s="183" t="s">
        <v>621</v>
      </c>
    </row>
    <row r="161" spans="1:65" s="2" customFormat="1" ht="19.5">
      <c r="A161" s="34"/>
      <c r="B161" s="35"/>
      <c r="C161" s="36"/>
      <c r="D161" s="201" t="s">
        <v>613</v>
      </c>
      <c r="E161" s="36"/>
      <c r="F161" s="233" t="s">
        <v>935</v>
      </c>
      <c r="G161" s="36"/>
      <c r="H161" s="36"/>
      <c r="I161" s="187"/>
      <c r="J161" s="36"/>
      <c r="K161" s="36"/>
      <c r="L161" s="39"/>
      <c r="M161" s="188"/>
      <c r="N161" s="189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613</v>
      </c>
      <c r="AU161" s="17" t="s">
        <v>83</v>
      </c>
    </row>
    <row r="162" spans="1:65" s="2" customFormat="1" ht="37.9" customHeight="1">
      <c r="A162" s="34"/>
      <c r="B162" s="35"/>
      <c r="C162" s="173" t="s">
        <v>396</v>
      </c>
      <c r="D162" s="173" t="s">
        <v>138</v>
      </c>
      <c r="E162" s="174" t="s">
        <v>940</v>
      </c>
      <c r="F162" s="175" t="s">
        <v>941</v>
      </c>
      <c r="G162" s="176" t="s">
        <v>900</v>
      </c>
      <c r="H162" s="177">
        <v>72</v>
      </c>
      <c r="I162" s="178"/>
      <c r="J162" s="177">
        <f>ROUND((ROUND(I162,2))*(ROUND(H162,2)),2)</f>
        <v>0</v>
      </c>
      <c r="K162" s="175" t="s">
        <v>273</v>
      </c>
      <c r="L162" s="39"/>
      <c r="M162" s="179" t="s">
        <v>18</v>
      </c>
      <c r="N162" s="180" t="s">
        <v>46</v>
      </c>
      <c r="O162" s="6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3" t="s">
        <v>143</v>
      </c>
      <c r="AT162" s="183" t="s">
        <v>138</v>
      </c>
      <c r="AU162" s="183" t="s">
        <v>83</v>
      </c>
      <c r="AY162" s="17" t="s">
        <v>135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83</v>
      </c>
      <c r="BK162" s="184">
        <f>ROUND((ROUND(I162,2))*(ROUND(H162,2)),2)</f>
        <v>0</v>
      </c>
      <c r="BL162" s="17" t="s">
        <v>143</v>
      </c>
      <c r="BM162" s="183" t="s">
        <v>631</v>
      </c>
    </row>
    <row r="163" spans="1:65" s="2" customFormat="1" ht="19.5">
      <c r="A163" s="34"/>
      <c r="B163" s="35"/>
      <c r="C163" s="36"/>
      <c r="D163" s="201" t="s">
        <v>613</v>
      </c>
      <c r="E163" s="36"/>
      <c r="F163" s="233" t="s">
        <v>935</v>
      </c>
      <c r="G163" s="36"/>
      <c r="H163" s="36"/>
      <c r="I163" s="187"/>
      <c r="J163" s="36"/>
      <c r="K163" s="36"/>
      <c r="L163" s="39"/>
      <c r="M163" s="188"/>
      <c r="N163" s="189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613</v>
      </c>
      <c r="AU163" s="17" t="s">
        <v>83</v>
      </c>
    </row>
    <row r="164" spans="1:65" s="2" customFormat="1" ht="37.9" customHeight="1">
      <c r="A164" s="34"/>
      <c r="B164" s="35"/>
      <c r="C164" s="173" t="s">
        <v>401</v>
      </c>
      <c r="D164" s="173" t="s">
        <v>138</v>
      </c>
      <c r="E164" s="174" t="s">
        <v>942</v>
      </c>
      <c r="F164" s="175" t="s">
        <v>943</v>
      </c>
      <c r="G164" s="176" t="s">
        <v>900</v>
      </c>
      <c r="H164" s="177">
        <v>125</v>
      </c>
      <c r="I164" s="178"/>
      <c r="J164" s="177">
        <f>ROUND((ROUND(I164,2))*(ROUND(H164,2)),2)</f>
        <v>0</v>
      </c>
      <c r="K164" s="175" t="s">
        <v>273</v>
      </c>
      <c r="L164" s="39"/>
      <c r="M164" s="179" t="s">
        <v>18</v>
      </c>
      <c r="N164" s="180" t="s">
        <v>46</v>
      </c>
      <c r="O164" s="6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3" t="s">
        <v>143</v>
      </c>
      <c r="AT164" s="183" t="s">
        <v>138</v>
      </c>
      <c r="AU164" s="183" t="s">
        <v>83</v>
      </c>
      <c r="AY164" s="17" t="s">
        <v>135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83</v>
      </c>
      <c r="BK164" s="184">
        <f>ROUND((ROUND(I164,2))*(ROUND(H164,2)),2)</f>
        <v>0</v>
      </c>
      <c r="BL164" s="17" t="s">
        <v>143</v>
      </c>
      <c r="BM164" s="183" t="s">
        <v>645</v>
      </c>
    </row>
    <row r="165" spans="1:65" s="2" customFormat="1" ht="19.5">
      <c r="A165" s="34"/>
      <c r="B165" s="35"/>
      <c r="C165" s="36"/>
      <c r="D165" s="201" t="s">
        <v>613</v>
      </c>
      <c r="E165" s="36"/>
      <c r="F165" s="233" t="s">
        <v>935</v>
      </c>
      <c r="G165" s="36"/>
      <c r="H165" s="36"/>
      <c r="I165" s="187"/>
      <c r="J165" s="36"/>
      <c r="K165" s="36"/>
      <c r="L165" s="39"/>
      <c r="M165" s="188"/>
      <c r="N165" s="189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613</v>
      </c>
      <c r="AU165" s="17" t="s">
        <v>83</v>
      </c>
    </row>
    <row r="166" spans="1:65" s="2" customFormat="1" ht="37.9" customHeight="1">
      <c r="A166" s="34"/>
      <c r="B166" s="35"/>
      <c r="C166" s="173" t="s">
        <v>408</v>
      </c>
      <c r="D166" s="173" t="s">
        <v>138</v>
      </c>
      <c r="E166" s="174" t="s">
        <v>944</v>
      </c>
      <c r="F166" s="175" t="s">
        <v>945</v>
      </c>
      <c r="G166" s="176" t="s">
        <v>900</v>
      </c>
      <c r="H166" s="177">
        <v>86</v>
      </c>
      <c r="I166" s="178"/>
      <c r="J166" s="177">
        <f>ROUND((ROUND(I166,2))*(ROUND(H166,2)),2)</f>
        <v>0</v>
      </c>
      <c r="K166" s="175" t="s">
        <v>273</v>
      </c>
      <c r="L166" s="39"/>
      <c r="M166" s="179" t="s">
        <v>18</v>
      </c>
      <c r="N166" s="180" t="s">
        <v>46</v>
      </c>
      <c r="O166" s="64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3" t="s">
        <v>143</v>
      </c>
      <c r="AT166" s="183" t="s">
        <v>138</v>
      </c>
      <c r="AU166" s="183" t="s">
        <v>83</v>
      </c>
      <c r="AY166" s="17" t="s">
        <v>135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83</v>
      </c>
      <c r="BK166" s="184">
        <f>ROUND((ROUND(I166,2))*(ROUND(H166,2)),2)</f>
        <v>0</v>
      </c>
      <c r="BL166" s="17" t="s">
        <v>143</v>
      </c>
      <c r="BM166" s="183" t="s">
        <v>656</v>
      </c>
    </row>
    <row r="167" spans="1:65" s="2" customFormat="1" ht="19.5">
      <c r="A167" s="34"/>
      <c r="B167" s="35"/>
      <c r="C167" s="36"/>
      <c r="D167" s="201" t="s">
        <v>613</v>
      </c>
      <c r="E167" s="36"/>
      <c r="F167" s="233" t="s">
        <v>935</v>
      </c>
      <c r="G167" s="36"/>
      <c r="H167" s="36"/>
      <c r="I167" s="187"/>
      <c r="J167" s="36"/>
      <c r="K167" s="36"/>
      <c r="L167" s="39"/>
      <c r="M167" s="188"/>
      <c r="N167" s="189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613</v>
      </c>
      <c r="AU167" s="17" t="s">
        <v>83</v>
      </c>
    </row>
    <row r="168" spans="1:65" s="2" customFormat="1" ht="37.9" customHeight="1">
      <c r="A168" s="34"/>
      <c r="B168" s="35"/>
      <c r="C168" s="173" t="s">
        <v>417</v>
      </c>
      <c r="D168" s="173" t="s">
        <v>138</v>
      </c>
      <c r="E168" s="174" t="s">
        <v>946</v>
      </c>
      <c r="F168" s="175" t="s">
        <v>947</v>
      </c>
      <c r="G168" s="176" t="s">
        <v>900</v>
      </c>
      <c r="H168" s="177">
        <v>28</v>
      </c>
      <c r="I168" s="178"/>
      <c r="J168" s="177">
        <f>ROUND((ROUND(I168,2))*(ROUND(H168,2)),2)</f>
        <v>0</v>
      </c>
      <c r="K168" s="175" t="s">
        <v>273</v>
      </c>
      <c r="L168" s="39"/>
      <c r="M168" s="179" t="s">
        <v>18</v>
      </c>
      <c r="N168" s="180" t="s">
        <v>46</v>
      </c>
      <c r="O168" s="64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3" t="s">
        <v>143</v>
      </c>
      <c r="AT168" s="183" t="s">
        <v>138</v>
      </c>
      <c r="AU168" s="183" t="s">
        <v>83</v>
      </c>
      <c r="AY168" s="17" t="s">
        <v>135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83</v>
      </c>
      <c r="BK168" s="184">
        <f>ROUND((ROUND(I168,2))*(ROUND(H168,2)),2)</f>
        <v>0</v>
      </c>
      <c r="BL168" s="17" t="s">
        <v>143</v>
      </c>
      <c r="BM168" s="183" t="s">
        <v>666</v>
      </c>
    </row>
    <row r="169" spans="1:65" s="2" customFormat="1" ht="19.5">
      <c r="A169" s="34"/>
      <c r="B169" s="35"/>
      <c r="C169" s="36"/>
      <c r="D169" s="201" t="s">
        <v>613</v>
      </c>
      <c r="E169" s="36"/>
      <c r="F169" s="233" t="s">
        <v>948</v>
      </c>
      <c r="G169" s="36"/>
      <c r="H169" s="36"/>
      <c r="I169" s="187"/>
      <c r="J169" s="36"/>
      <c r="K169" s="36"/>
      <c r="L169" s="39"/>
      <c r="M169" s="188"/>
      <c r="N169" s="189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613</v>
      </c>
      <c r="AU169" s="17" t="s">
        <v>83</v>
      </c>
    </row>
    <row r="170" spans="1:65" s="2" customFormat="1" ht="37.9" customHeight="1">
      <c r="A170" s="34"/>
      <c r="B170" s="35"/>
      <c r="C170" s="173" t="s">
        <v>423</v>
      </c>
      <c r="D170" s="173" t="s">
        <v>138</v>
      </c>
      <c r="E170" s="174" t="s">
        <v>949</v>
      </c>
      <c r="F170" s="175" t="s">
        <v>950</v>
      </c>
      <c r="G170" s="176" t="s">
        <v>900</v>
      </c>
      <c r="H170" s="177">
        <v>58</v>
      </c>
      <c r="I170" s="178"/>
      <c r="J170" s="177">
        <f>ROUND((ROUND(I170,2))*(ROUND(H170,2)),2)</f>
        <v>0</v>
      </c>
      <c r="K170" s="175" t="s">
        <v>273</v>
      </c>
      <c r="L170" s="39"/>
      <c r="M170" s="179" t="s">
        <v>18</v>
      </c>
      <c r="N170" s="180" t="s">
        <v>46</v>
      </c>
      <c r="O170" s="64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3" t="s">
        <v>143</v>
      </c>
      <c r="AT170" s="183" t="s">
        <v>138</v>
      </c>
      <c r="AU170" s="183" t="s">
        <v>83</v>
      </c>
      <c r="AY170" s="17" t="s">
        <v>135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83</v>
      </c>
      <c r="BK170" s="184">
        <f>ROUND((ROUND(I170,2))*(ROUND(H170,2)),2)</f>
        <v>0</v>
      </c>
      <c r="BL170" s="17" t="s">
        <v>143</v>
      </c>
      <c r="BM170" s="183" t="s">
        <v>677</v>
      </c>
    </row>
    <row r="171" spans="1:65" s="2" customFormat="1" ht="19.5">
      <c r="A171" s="34"/>
      <c r="B171" s="35"/>
      <c r="C171" s="36"/>
      <c r="D171" s="201" t="s">
        <v>613</v>
      </c>
      <c r="E171" s="36"/>
      <c r="F171" s="233" t="s">
        <v>948</v>
      </c>
      <c r="G171" s="36"/>
      <c r="H171" s="36"/>
      <c r="I171" s="187"/>
      <c r="J171" s="36"/>
      <c r="K171" s="36"/>
      <c r="L171" s="39"/>
      <c r="M171" s="188"/>
      <c r="N171" s="189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613</v>
      </c>
      <c r="AU171" s="17" t="s">
        <v>83</v>
      </c>
    </row>
    <row r="172" spans="1:65" s="2" customFormat="1" ht="37.9" customHeight="1">
      <c r="A172" s="34"/>
      <c r="B172" s="35"/>
      <c r="C172" s="173" t="s">
        <v>429</v>
      </c>
      <c r="D172" s="173" t="s">
        <v>138</v>
      </c>
      <c r="E172" s="174" t="s">
        <v>951</v>
      </c>
      <c r="F172" s="175" t="s">
        <v>952</v>
      </c>
      <c r="G172" s="176" t="s">
        <v>900</v>
      </c>
      <c r="H172" s="177">
        <v>95</v>
      </c>
      <c r="I172" s="178"/>
      <c r="J172" s="177">
        <f>ROUND((ROUND(I172,2))*(ROUND(H172,2)),2)</f>
        <v>0</v>
      </c>
      <c r="K172" s="175" t="s">
        <v>273</v>
      </c>
      <c r="L172" s="39"/>
      <c r="M172" s="179" t="s">
        <v>18</v>
      </c>
      <c r="N172" s="180" t="s">
        <v>46</v>
      </c>
      <c r="O172" s="64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3" t="s">
        <v>143</v>
      </c>
      <c r="AT172" s="183" t="s">
        <v>138</v>
      </c>
      <c r="AU172" s="183" t="s">
        <v>83</v>
      </c>
      <c r="AY172" s="17" t="s">
        <v>135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83</v>
      </c>
      <c r="BK172" s="184">
        <f>ROUND((ROUND(I172,2))*(ROUND(H172,2)),2)</f>
        <v>0</v>
      </c>
      <c r="BL172" s="17" t="s">
        <v>143</v>
      </c>
      <c r="BM172" s="183" t="s">
        <v>689</v>
      </c>
    </row>
    <row r="173" spans="1:65" s="2" customFormat="1" ht="19.5">
      <c r="A173" s="34"/>
      <c r="B173" s="35"/>
      <c r="C173" s="36"/>
      <c r="D173" s="201" t="s">
        <v>613</v>
      </c>
      <c r="E173" s="36"/>
      <c r="F173" s="233" t="s">
        <v>948</v>
      </c>
      <c r="G173" s="36"/>
      <c r="H173" s="36"/>
      <c r="I173" s="187"/>
      <c r="J173" s="36"/>
      <c r="K173" s="36"/>
      <c r="L173" s="39"/>
      <c r="M173" s="188"/>
      <c r="N173" s="189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613</v>
      </c>
      <c r="AU173" s="17" t="s">
        <v>83</v>
      </c>
    </row>
    <row r="174" spans="1:65" s="2" customFormat="1" ht="37.9" customHeight="1">
      <c r="A174" s="34"/>
      <c r="B174" s="35"/>
      <c r="C174" s="173" t="s">
        <v>434</v>
      </c>
      <c r="D174" s="173" t="s">
        <v>138</v>
      </c>
      <c r="E174" s="174" t="s">
        <v>953</v>
      </c>
      <c r="F174" s="175" t="s">
        <v>954</v>
      </c>
      <c r="G174" s="176" t="s">
        <v>900</v>
      </c>
      <c r="H174" s="177">
        <v>49</v>
      </c>
      <c r="I174" s="178"/>
      <c r="J174" s="177">
        <f>ROUND((ROUND(I174,2))*(ROUND(H174,2)),2)</f>
        <v>0</v>
      </c>
      <c r="K174" s="175" t="s">
        <v>273</v>
      </c>
      <c r="L174" s="39"/>
      <c r="M174" s="179" t="s">
        <v>18</v>
      </c>
      <c r="N174" s="180" t="s">
        <v>46</v>
      </c>
      <c r="O174" s="64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3" t="s">
        <v>143</v>
      </c>
      <c r="AT174" s="183" t="s">
        <v>138</v>
      </c>
      <c r="AU174" s="183" t="s">
        <v>83</v>
      </c>
      <c r="AY174" s="17" t="s">
        <v>135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7" t="s">
        <v>83</v>
      </c>
      <c r="BK174" s="184">
        <f>ROUND((ROUND(I174,2))*(ROUND(H174,2)),2)</f>
        <v>0</v>
      </c>
      <c r="BL174" s="17" t="s">
        <v>143</v>
      </c>
      <c r="BM174" s="183" t="s">
        <v>701</v>
      </c>
    </row>
    <row r="175" spans="1:65" s="2" customFormat="1" ht="19.5">
      <c r="A175" s="34"/>
      <c r="B175" s="35"/>
      <c r="C175" s="36"/>
      <c r="D175" s="201" t="s">
        <v>613</v>
      </c>
      <c r="E175" s="36"/>
      <c r="F175" s="233" t="s">
        <v>948</v>
      </c>
      <c r="G175" s="36"/>
      <c r="H175" s="36"/>
      <c r="I175" s="187"/>
      <c r="J175" s="36"/>
      <c r="K175" s="36"/>
      <c r="L175" s="39"/>
      <c r="M175" s="188"/>
      <c r="N175" s="189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613</v>
      </c>
      <c r="AU175" s="17" t="s">
        <v>83</v>
      </c>
    </row>
    <row r="176" spans="1:65" s="2" customFormat="1" ht="37.9" customHeight="1">
      <c r="A176" s="34"/>
      <c r="B176" s="35"/>
      <c r="C176" s="173" t="s">
        <v>441</v>
      </c>
      <c r="D176" s="173" t="s">
        <v>138</v>
      </c>
      <c r="E176" s="174" t="s">
        <v>955</v>
      </c>
      <c r="F176" s="175" t="s">
        <v>956</v>
      </c>
      <c r="G176" s="176" t="s">
        <v>900</v>
      </c>
      <c r="H176" s="177">
        <v>13</v>
      </c>
      <c r="I176" s="178"/>
      <c r="J176" s="177">
        <f>ROUND((ROUND(I176,2))*(ROUND(H176,2)),2)</f>
        <v>0</v>
      </c>
      <c r="K176" s="175" t="s">
        <v>273</v>
      </c>
      <c r="L176" s="39"/>
      <c r="M176" s="179" t="s">
        <v>18</v>
      </c>
      <c r="N176" s="180" t="s">
        <v>46</v>
      </c>
      <c r="O176" s="64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3" t="s">
        <v>143</v>
      </c>
      <c r="AT176" s="183" t="s">
        <v>138</v>
      </c>
      <c r="AU176" s="183" t="s">
        <v>83</v>
      </c>
      <c r="AY176" s="17" t="s">
        <v>135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83</v>
      </c>
      <c r="BK176" s="184">
        <f>ROUND((ROUND(I176,2))*(ROUND(H176,2)),2)</f>
        <v>0</v>
      </c>
      <c r="BL176" s="17" t="s">
        <v>143</v>
      </c>
      <c r="BM176" s="183" t="s">
        <v>726</v>
      </c>
    </row>
    <row r="177" spans="1:65" s="2" customFormat="1" ht="19.5">
      <c r="A177" s="34"/>
      <c r="B177" s="35"/>
      <c r="C177" s="36"/>
      <c r="D177" s="201" t="s">
        <v>613</v>
      </c>
      <c r="E177" s="36"/>
      <c r="F177" s="233" t="s">
        <v>948</v>
      </c>
      <c r="G177" s="36"/>
      <c r="H177" s="36"/>
      <c r="I177" s="187"/>
      <c r="J177" s="36"/>
      <c r="K177" s="36"/>
      <c r="L177" s="39"/>
      <c r="M177" s="188"/>
      <c r="N177" s="189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613</v>
      </c>
      <c r="AU177" s="17" t="s">
        <v>83</v>
      </c>
    </row>
    <row r="178" spans="1:65" s="2" customFormat="1" ht="37.9" customHeight="1">
      <c r="A178" s="34"/>
      <c r="B178" s="35"/>
      <c r="C178" s="173" t="s">
        <v>447</v>
      </c>
      <c r="D178" s="173" t="s">
        <v>138</v>
      </c>
      <c r="E178" s="174" t="s">
        <v>957</v>
      </c>
      <c r="F178" s="175" t="s">
        <v>958</v>
      </c>
      <c r="G178" s="176" t="s">
        <v>900</v>
      </c>
      <c r="H178" s="177">
        <v>17</v>
      </c>
      <c r="I178" s="178"/>
      <c r="J178" s="177">
        <f>ROUND((ROUND(I178,2))*(ROUND(H178,2)),2)</f>
        <v>0</v>
      </c>
      <c r="K178" s="175" t="s">
        <v>273</v>
      </c>
      <c r="L178" s="39"/>
      <c r="M178" s="179" t="s">
        <v>18</v>
      </c>
      <c r="N178" s="180" t="s">
        <v>46</v>
      </c>
      <c r="O178" s="64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3" t="s">
        <v>143</v>
      </c>
      <c r="AT178" s="183" t="s">
        <v>138</v>
      </c>
      <c r="AU178" s="183" t="s">
        <v>83</v>
      </c>
      <c r="AY178" s="17" t="s">
        <v>135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83</v>
      </c>
      <c r="BK178" s="184">
        <f>ROUND((ROUND(I178,2))*(ROUND(H178,2)),2)</f>
        <v>0</v>
      </c>
      <c r="BL178" s="17" t="s">
        <v>143</v>
      </c>
      <c r="BM178" s="183" t="s">
        <v>741</v>
      </c>
    </row>
    <row r="179" spans="1:65" s="2" customFormat="1" ht="19.5">
      <c r="A179" s="34"/>
      <c r="B179" s="35"/>
      <c r="C179" s="36"/>
      <c r="D179" s="201" t="s">
        <v>613</v>
      </c>
      <c r="E179" s="36"/>
      <c r="F179" s="233" t="s">
        <v>948</v>
      </c>
      <c r="G179" s="36"/>
      <c r="H179" s="36"/>
      <c r="I179" s="187"/>
      <c r="J179" s="36"/>
      <c r="K179" s="36"/>
      <c r="L179" s="39"/>
      <c r="M179" s="188"/>
      <c r="N179" s="189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613</v>
      </c>
      <c r="AU179" s="17" t="s">
        <v>83</v>
      </c>
    </row>
    <row r="180" spans="1:65" s="2" customFormat="1" ht="37.9" customHeight="1">
      <c r="A180" s="34"/>
      <c r="B180" s="35"/>
      <c r="C180" s="173" t="s">
        <v>456</v>
      </c>
      <c r="D180" s="173" t="s">
        <v>138</v>
      </c>
      <c r="E180" s="174" t="s">
        <v>959</v>
      </c>
      <c r="F180" s="175" t="s">
        <v>960</v>
      </c>
      <c r="G180" s="176" t="s">
        <v>900</v>
      </c>
      <c r="H180" s="177">
        <v>12</v>
      </c>
      <c r="I180" s="178"/>
      <c r="J180" s="177">
        <f>ROUND((ROUND(I180,2))*(ROUND(H180,2)),2)</f>
        <v>0</v>
      </c>
      <c r="K180" s="175" t="s">
        <v>273</v>
      </c>
      <c r="L180" s="39"/>
      <c r="M180" s="179" t="s">
        <v>18</v>
      </c>
      <c r="N180" s="180" t="s">
        <v>46</v>
      </c>
      <c r="O180" s="64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3" t="s">
        <v>143</v>
      </c>
      <c r="AT180" s="183" t="s">
        <v>138</v>
      </c>
      <c r="AU180" s="183" t="s">
        <v>83</v>
      </c>
      <c r="AY180" s="17" t="s">
        <v>135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83</v>
      </c>
      <c r="BK180" s="184">
        <f>ROUND((ROUND(I180,2))*(ROUND(H180,2)),2)</f>
        <v>0</v>
      </c>
      <c r="BL180" s="17" t="s">
        <v>143</v>
      </c>
      <c r="BM180" s="183" t="s">
        <v>755</v>
      </c>
    </row>
    <row r="181" spans="1:65" s="2" customFormat="1" ht="19.5">
      <c r="A181" s="34"/>
      <c r="B181" s="35"/>
      <c r="C181" s="36"/>
      <c r="D181" s="201" t="s">
        <v>613</v>
      </c>
      <c r="E181" s="36"/>
      <c r="F181" s="233" t="s">
        <v>948</v>
      </c>
      <c r="G181" s="36"/>
      <c r="H181" s="36"/>
      <c r="I181" s="187"/>
      <c r="J181" s="36"/>
      <c r="K181" s="36"/>
      <c r="L181" s="39"/>
      <c r="M181" s="188"/>
      <c r="N181" s="189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613</v>
      </c>
      <c r="AU181" s="17" t="s">
        <v>83</v>
      </c>
    </row>
    <row r="182" spans="1:65" s="2" customFormat="1" ht="37.9" customHeight="1">
      <c r="A182" s="34"/>
      <c r="B182" s="35"/>
      <c r="C182" s="173" t="s">
        <v>463</v>
      </c>
      <c r="D182" s="173" t="s">
        <v>138</v>
      </c>
      <c r="E182" s="174" t="s">
        <v>961</v>
      </c>
      <c r="F182" s="175" t="s">
        <v>962</v>
      </c>
      <c r="G182" s="176" t="s">
        <v>900</v>
      </c>
      <c r="H182" s="177">
        <v>35</v>
      </c>
      <c r="I182" s="178"/>
      <c r="J182" s="177">
        <f>ROUND((ROUND(I182,2))*(ROUND(H182,2)),2)</f>
        <v>0</v>
      </c>
      <c r="K182" s="175" t="s">
        <v>273</v>
      </c>
      <c r="L182" s="39"/>
      <c r="M182" s="179" t="s">
        <v>18</v>
      </c>
      <c r="N182" s="180" t="s">
        <v>46</v>
      </c>
      <c r="O182" s="64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3" t="s">
        <v>143</v>
      </c>
      <c r="AT182" s="183" t="s">
        <v>138</v>
      </c>
      <c r="AU182" s="183" t="s">
        <v>83</v>
      </c>
      <c r="AY182" s="17" t="s">
        <v>135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83</v>
      </c>
      <c r="BK182" s="184">
        <f>ROUND((ROUND(I182,2))*(ROUND(H182,2)),2)</f>
        <v>0</v>
      </c>
      <c r="BL182" s="17" t="s">
        <v>143</v>
      </c>
      <c r="BM182" s="183" t="s">
        <v>766</v>
      </c>
    </row>
    <row r="183" spans="1:65" s="2" customFormat="1" ht="19.5">
      <c r="A183" s="34"/>
      <c r="B183" s="35"/>
      <c r="C183" s="36"/>
      <c r="D183" s="201" t="s">
        <v>613</v>
      </c>
      <c r="E183" s="36"/>
      <c r="F183" s="233" t="s">
        <v>948</v>
      </c>
      <c r="G183" s="36"/>
      <c r="H183" s="36"/>
      <c r="I183" s="187"/>
      <c r="J183" s="36"/>
      <c r="K183" s="36"/>
      <c r="L183" s="39"/>
      <c r="M183" s="188"/>
      <c r="N183" s="189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613</v>
      </c>
      <c r="AU183" s="17" t="s">
        <v>83</v>
      </c>
    </row>
    <row r="184" spans="1:65" s="12" customFormat="1" ht="25.9" customHeight="1">
      <c r="B184" s="157"/>
      <c r="C184" s="158"/>
      <c r="D184" s="159" t="s">
        <v>74</v>
      </c>
      <c r="E184" s="160" t="s">
        <v>963</v>
      </c>
      <c r="F184" s="160" t="s">
        <v>964</v>
      </c>
      <c r="G184" s="158"/>
      <c r="H184" s="158"/>
      <c r="I184" s="161"/>
      <c r="J184" s="162">
        <f>BK184</f>
        <v>0</v>
      </c>
      <c r="K184" s="158"/>
      <c r="L184" s="163"/>
      <c r="M184" s="164"/>
      <c r="N184" s="165"/>
      <c r="O184" s="165"/>
      <c r="P184" s="166">
        <f>SUM(P185:P187)</f>
        <v>0</v>
      </c>
      <c r="Q184" s="165"/>
      <c r="R184" s="166">
        <f>SUM(R185:R187)</f>
        <v>0</v>
      </c>
      <c r="S184" s="165"/>
      <c r="T184" s="167">
        <f>SUM(T185:T187)</f>
        <v>0</v>
      </c>
      <c r="AR184" s="168" t="s">
        <v>83</v>
      </c>
      <c r="AT184" s="169" t="s">
        <v>74</v>
      </c>
      <c r="AU184" s="169" t="s">
        <v>75</v>
      </c>
      <c r="AY184" s="168" t="s">
        <v>135</v>
      </c>
      <c r="BK184" s="170">
        <f>SUM(BK185:BK187)</f>
        <v>0</v>
      </c>
    </row>
    <row r="185" spans="1:65" s="2" customFormat="1" ht="24.2" customHeight="1">
      <c r="A185" s="34"/>
      <c r="B185" s="35"/>
      <c r="C185" s="173" t="s">
        <v>472</v>
      </c>
      <c r="D185" s="173" t="s">
        <v>138</v>
      </c>
      <c r="E185" s="174" t="s">
        <v>965</v>
      </c>
      <c r="F185" s="175" t="s">
        <v>966</v>
      </c>
      <c r="G185" s="176" t="s">
        <v>156</v>
      </c>
      <c r="H185" s="177">
        <v>1</v>
      </c>
      <c r="I185" s="178"/>
      <c r="J185" s="177">
        <f>ROUND((ROUND(I185,2))*(ROUND(H185,2)),2)</f>
        <v>0</v>
      </c>
      <c r="K185" s="175" t="s">
        <v>273</v>
      </c>
      <c r="L185" s="39"/>
      <c r="M185" s="179" t="s">
        <v>18</v>
      </c>
      <c r="N185" s="180" t="s">
        <v>46</v>
      </c>
      <c r="O185" s="6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3" t="s">
        <v>143</v>
      </c>
      <c r="AT185" s="183" t="s">
        <v>138</v>
      </c>
      <c r="AU185" s="183" t="s">
        <v>83</v>
      </c>
      <c r="AY185" s="17" t="s">
        <v>135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83</v>
      </c>
      <c r="BK185" s="184">
        <f>ROUND((ROUND(I185,2))*(ROUND(H185,2)),2)</f>
        <v>0</v>
      </c>
      <c r="BL185" s="17" t="s">
        <v>143</v>
      </c>
      <c r="BM185" s="183" t="s">
        <v>778</v>
      </c>
    </row>
    <row r="186" spans="1:65" s="2" customFormat="1" ht="19.5">
      <c r="A186" s="34"/>
      <c r="B186" s="35"/>
      <c r="C186" s="36"/>
      <c r="D186" s="201" t="s">
        <v>613</v>
      </c>
      <c r="E186" s="36"/>
      <c r="F186" s="233" t="s">
        <v>967</v>
      </c>
      <c r="G186" s="36"/>
      <c r="H186" s="36"/>
      <c r="I186" s="187"/>
      <c r="J186" s="36"/>
      <c r="K186" s="36"/>
      <c r="L186" s="39"/>
      <c r="M186" s="188"/>
      <c r="N186" s="189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613</v>
      </c>
      <c r="AU186" s="17" t="s">
        <v>83</v>
      </c>
    </row>
    <row r="187" spans="1:65" s="2" customFormat="1" ht="33" customHeight="1">
      <c r="A187" s="34"/>
      <c r="B187" s="35"/>
      <c r="C187" s="173" t="s">
        <v>477</v>
      </c>
      <c r="D187" s="173" t="s">
        <v>138</v>
      </c>
      <c r="E187" s="174" t="s">
        <v>968</v>
      </c>
      <c r="F187" s="175" t="s">
        <v>969</v>
      </c>
      <c r="G187" s="176" t="s">
        <v>156</v>
      </c>
      <c r="H187" s="177">
        <v>1</v>
      </c>
      <c r="I187" s="178"/>
      <c r="J187" s="177">
        <f>ROUND((ROUND(I187,2))*(ROUND(H187,2)),2)</f>
        <v>0</v>
      </c>
      <c r="K187" s="175" t="s">
        <v>273</v>
      </c>
      <c r="L187" s="39"/>
      <c r="M187" s="179" t="s">
        <v>18</v>
      </c>
      <c r="N187" s="180" t="s">
        <v>46</v>
      </c>
      <c r="O187" s="64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3" t="s">
        <v>143</v>
      </c>
      <c r="AT187" s="183" t="s">
        <v>138</v>
      </c>
      <c r="AU187" s="183" t="s">
        <v>83</v>
      </c>
      <c r="AY187" s="17" t="s">
        <v>135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7" t="s">
        <v>83</v>
      </c>
      <c r="BK187" s="184">
        <f>ROUND((ROUND(I187,2))*(ROUND(H187,2)),2)</f>
        <v>0</v>
      </c>
      <c r="BL187" s="17" t="s">
        <v>143</v>
      </c>
      <c r="BM187" s="183" t="s">
        <v>970</v>
      </c>
    </row>
    <row r="188" spans="1:65" s="12" customFormat="1" ht="25.9" customHeight="1">
      <c r="B188" s="157"/>
      <c r="C188" s="158"/>
      <c r="D188" s="159" t="s">
        <v>74</v>
      </c>
      <c r="E188" s="160" t="s">
        <v>971</v>
      </c>
      <c r="F188" s="160" t="s">
        <v>972</v>
      </c>
      <c r="G188" s="158"/>
      <c r="H188" s="158"/>
      <c r="I188" s="161"/>
      <c r="J188" s="162">
        <f>BK188</f>
        <v>0</v>
      </c>
      <c r="K188" s="158"/>
      <c r="L188" s="163"/>
      <c r="M188" s="164"/>
      <c r="N188" s="165"/>
      <c r="O188" s="165"/>
      <c r="P188" s="166">
        <f>SUM(P189:P192)</f>
        <v>0</v>
      </c>
      <c r="Q188" s="165"/>
      <c r="R188" s="166">
        <f>SUM(R189:R192)</f>
        <v>0</v>
      </c>
      <c r="S188" s="165"/>
      <c r="T188" s="167">
        <f>SUM(T189:T192)</f>
        <v>0</v>
      </c>
      <c r="AR188" s="168" t="s">
        <v>83</v>
      </c>
      <c r="AT188" s="169" t="s">
        <v>74</v>
      </c>
      <c r="AU188" s="169" t="s">
        <v>75</v>
      </c>
      <c r="AY188" s="168" t="s">
        <v>135</v>
      </c>
      <c r="BK188" s="170">
        <f>SUM(BK189:BK192)</f>
        <v>0</v>
      </c>
    </row>
    <row r="189" spans="1:65" s="2" customFormat="1" ht="16.5" customHeight="1">
      <c r="A189" s="34"/>
      <c r="B189" s="35"/>
      <c r="C189" s="173" t="s">
        <v>481</v>
      </c>
      <c r="D189" s="173" t="s">
        <v>138</v>
      </c>
      <c r="E189" s="174" t="s">
        <v>973</v>
      </c>
      <c r="F189" s="175" t="s">
        <v>974</v>
      </c>
      <c r="G189" s="176" t="s">
        <v>900</v>
      </c>
      <c r="H189" s="177">
        <v>86</v>
      </c>
      <c r="I189" s="178"/>
      <c r="J189" s="177">
        <f>ROUND((ROUND(I189,2))*(ROUND(H189,2)),2)</f>
        <v>0</v>
      </c>
      <c r="K189" s="175" t="s">
        <v>273</v>
      </c>
      <c r="L189" s="39"/>
      <c r="M189" s="179" t="s">
        <v>18</v>
      </c>
      <c r="N189" s="180" t="s">
        <v>46</v>
      </c>
      <c r="O189" s="64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3" t="s">
        <v>143</v>
      </c>
      <c r="AT189" s="183" t="s">
        <v>138</v>
      </c>
      <c r="AU189" s="183" t="s">
        <v>83</v>
      </c>
      <c r="AY189" s="17" t="s">
        <v>135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83</v>
      </c>
      <c r="BK189" s="184">
        <f>ROUND((ROUND(I189,2))*(ROUND(H189,2)),2)</f>
        <v>0</v>
      </c>
      <c r="BL189" s="17" t="s">
        <v>143</v>
      </c>
      <c r="BM189" s="183" t="s">
        <v>975</v>
      </c>
    </row>
    <row r="190" spans="1:65" s="2" customFormat="1" ht="48.75">
      <c r="A190" s="34"/>
      <c r="B190" s="35"/>
      <c r="C190" s="36"/>
      <c r="D190" s="201" t="s">
        <v>613</v>
      </c>
      <c r="E190" s="36"/>
      <c r="F190" s="233" t="s">
        <v>976</v>
      </c>
      <c r="G190" s="36"/>
      <c r="H190" s="36"/>
      <c r="I190" s="187"/>
      <c r="J190" s="36"/>
      <c r="K190" s="36"/>
      <c r="L190" s="39"/>
      <c r="M190" s="188"/>
      <c r="N190" s="189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613</v>
      </c>
      <c r="AU190" s="17" t="s">
        <v>83</v>
      </c>
    </row>
    <row r="191" spans="1:65" s="2" customFormat="1" ht="16.5" customHeight="1">
      <c r="A191" s="34"/>
      <c r="B191" s="35"/>
      <c r="C191" s="173" t="s">
        <v>487</v>
      </c>
      <c r="D191" s="173" t="s">
        <v>138</v>
      </c>
      <c r="E191" s="174" t="s">
        <v>977</v>
      </c>
      <c r="F191" s="175" t="s">
        <v>978</v>
      </c>
      <c r="G191" s="176" t="s">
        <v>900</v>
      </c>
      <c r="H191" s="177">
        <v>157</v>
      </c>
      <c r="I191" s="178"/>
      <c r="J191" s="177">
        <f>ROUND((ROUND(I191,2))*(ROUND(H191,2)),2)</f>
        <v>0</v>
      </c>
      <c r="K191" s="175" t="s">
        <v>273</v>
      </c>
      <c r="L191" s="39"/>
      <c r="M191" s="179" t="s">
        <v>18</v>
      </c>
      <c r="N191" s="180" t="s">
        <v>46</v>
      </c>
      <c r="O191" s="64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3" t="s">
        <v>143</v>
      </c>
      <c r="AT191" s="183" t="s">
        <v>138</v>
      </c>
      <c r="AU191" s="183" t="s">
        <v>83</v>
      </c>
      <c r="AY191" s="17" t="s">
        <v>135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83</v>
      </c>
      <c r="BK191" s="184">
        <f>ROUND((ROUND(I191,2))*(ROUND(H191,2)),2)</f>
        <v>0</v>
      </c>
      <c r="BL191" s="17" t="s">
        <v>143</v>
      </c>
      <c r="BM191" s="183" t="s">
        <v>979</v>
      </c>
    </row>
    <row r="192" spans="1:65" s="2" customFormat="1" ht="48.75">
      <c r="A192" s="34"/>
      <c r="B192" s="35"/>
      <c r="C192" s="36"/>
      <c r="D192" s="201" t="s">
        <v>613</v>
      </c>
      <c r="E192" s="36"/>
      <c r="F192" s="233" t="s">
        <v>976</v>
      </c>
      <c r="G192" s="36"/>
      <c r="H192" s="36"/>
      <c r="I192" s="187"/>
      <c r="J192" s="36"/>
      <c r="K192" s="36"/>
      <c r="L192" s="39"/>
      <c r="M192" s="188"/>
      <c r="N192" s="189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613</v>
      </c>
      <c r="AU192" s="17" t="s">
        <v>83</v>
      </c>
    </row>
    <row r="193" spans="1:65" s="12" customFormat="1" ht="25.9" customHeight="1">
      <c r="B193" s="157"/>
      <c r="C193" s="158"/>
      <c r="D193" s="159" t="s">
        <v>74</v>
      </c>
      <c r="E193" s="160" t="s">
        <v>980</v>
      </c>
      <c r="F193" s="160" t="s">
        <v>754</v>
      </c>
      <c r="G193" s="158"/>
      <c r="H193" s="158"/>
      <c r="I193" s="161"/>
      <c r="J193" s="162">
        <f>BK193</f>
        <v>0</v>
      </c>
      <c r="K193" s="158"/>
      <c r="L193" s="163"/>
      <c r="M193" s="164"/>
      <c r="N193" s="165"/>
      <c r="O193" s="165"/>
      <c r="P193" s="166">
        <f>SUM(P194:P208)</f>
        <v>0</v>
      </c>
      <c r="Q193" s="165"/>
      <c r="R193" s="166">
        <f>SUM(R194:R208)</f>
        <v>0</v>
      </c>
      <c r="S193" s="165"/>
      <c r="T193" s="167">
        <f>SUM(T194:T208)</f>
        <v>0</v>
      </c>
      <c r="AR193" s="168" t="s">
        <v>83</v>
      </c>
      <c r="AT193" s="169" t="s">
        <v>74</v>
      </c>
      <c r="AU193" s="169" t="s">
        <v>75</v>
      </c>
      <c r="AY193" s="168" t="s">
        <v>135</v>
      </c>
      <c r="BK193" s="170">
        <f>SUM(BK194:BK208)</f>
        <v>0</v>
      </c>
    </row>
    <row r="194" spans="1:65" s="2" customFormat="1" ht="16.5" customHeight="1">
      <c r="A194" s="34"/>
      <c r="B194" s="35"/>
      <c r="C194" s="173" t="s">
        <v>493</v>
      </c>
      <c r="D194" s="173" t="s">
        <v>138</v>
      </c>
      <c r="E194" s="174" t="s">
        <v>981</v>
      </c>
      <c r="F194" s="175" t="s">
        <v>982</v>
      </c>
      <c r="G194" s="176" t="s">
        <v>851</v>
      </c>
      <c r="H194" s="177">
        <v>1</v>
      </c>
      <c r="I194" s="178"/>
      <c r="J194" s="177">
        <f>ROUND((ROUND(I194,2))*(ROUND(H194,2)),2)</f>
        <v>0</v>
      </c>
      <c r="K194" s="175" t="s">
        <v>273</v>
      </c>
      <c r="L194" s="39"/>
      <c r="M194" s="179" t="s">
        <v>18</v>
      </c>
      <c r="N194" s="180" t="s">
        <v>46</v>
      </c>
      <c r="O194" s="64"/>
      <c r="P194" s="181">
        <f t="shared" ref="P194:P202" si="0">O194*H194</f>
        <v>0</v>
      </c>
      <c r="Q194" s="181">
        <v>0</v>
      </c>
      <c r="R194" s="181">
        <f t="shared" ref="R194:R202" si="1">Q194*H194</f>
        <v>0</v>
      </c>
      <c r="S194" s="181">
        <v>0</v>
      </c>
      <c r="T194" s="182">
        <f t="shared" ref="T194:T202" si="2"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3" t="s">
        <v>143</v>
      </c>
      <c r="AT194" s="183" t="s">
        <v>138</v>
      </c>
      <c r="AU194" s="183" t="s">
        <v>83</v>
      </c>
      <c r="AY194" s="17" t="s">
        <v>135</v>
      </c>
      <c r="BE194" s="184">
        <f t="shared" ref="BE194:BE202" si="3">IF(N194="základní",J194,0)</f>
        <v>0</v>
      </c>
      <c r="BF194" s="184">
        <f t="shared" ref="BF194:BF202" si="4">IF(N194="snížená",J194,0)</f>
        <v>0</v>
      </c>
      <c r="BG194" s="184">
        <f t="shared" ref="BG194:BG202" si="5">IF(N194="zákl. přenesená",J194,0)</f>
        <v>0</v>
      </c>
      <c r="BH194" s="184">
        <f t="shared" ref="BH194:BH202" si="6">IF(N194="sníž. přenesená",J194,0)</f>
        <v>0</v>
      </c>
      <c r="BI194" s="184">
        <f t="shared" ref="BI194:BI202" si="7">IF(N194="nulová",J194,0)</f>
        <v>0</v>
      </c>
      <c r="BJ194" s="17" t="s">
        <v>83</v>
      </c>
      <c r="BK194" s="184">
        <f>ROUND((ROUND(I194,2))*(ROUND(H194,2)),2)</f>
        <v>0</v>
      </c>
      <c r="BL194" s="17" t="s">
        <v>143</v>
      </c>
      <c r="BM194" s="183" t="s">
        <v>983</v>
      </c>
    </row>
    <row r="195" spans="1:65" s="2" customFormat="1" ht="24.2" customHeight="1">
      <c r="A195" s="34"/>
      <c r="B195" s="35"/>
      <c r="C195" s="173" t="s">
        <v>501</v>
      </c>
      <c r="D195" s="173" t="s">
        <v>138</v>
      </c>
      <c r="E195" s="174" t="s">
        <v>984</v>
      </c>
      <c r="F195" s="175" t="s">
        <v>985</v>
      </c>
      <c r="G195" s="176" t="s">
        <v>851</v>
      </c>
      <c r="H195" s="177">
        <v>1</v>
      </c>
      <c r="I195" s="178"/>
      <c r="J195" s="177">
        <f>ROUND((ROUND(I195,2))*(ROUND(H195,2)),2)</f>
        <v>0</v>
      </c>
      <c r="K195" s="175" t="s">
        <v>273</v>
      </c>
      <c r="L195" s="39"/>
      <c r="M195" s="179" t="s">
        <v>18</v>
      </c>
      <c r="N195" s="180" t="s">
        <v>46</v>
      </c>
      <c r="O195" s="64"/>
      <c r="P195" s="181">
        <f t="shared" si="0"/>
        <v>0</v>
      </c>
      <c r="Q195" s="181">
        <v>0</v>
      </c>
      <c r="R195" s="181">
        <f t="shared" si="1"/>
        <v>0</v>
      </c>
      <c r="S195" s="181">
        <v>0</v>
      </c>
      <c r="T195" s="182">
        <f t="shared" si="2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3" t="s">
        <v>143</v>
      </c>
      <c r="AT195" s="183" t="s">
        <v>138</v>
      </c>
      <c r="AU195" s="183" t="s">
        <v>83</v>
      </c>
      <c r="AY195" s="17" t="s">
        <v>135</v>
      </c>
      <c r="BE195" s="184">
        <f t="shared" si="3"/>
        <v>0</v>
      </c>
      <c r="BF195" s="184">
        <f t="shared" si="4"/>
        <v>0</v>
      </c>
      <c r="BG195" s="184">
        <f t="shared" si="5"/>
        <v>0</v>
      </c>
      <c r="BH195" s="184">
        <f t="shared" si="6"/>
        <v>0</v>
      </c>
      <c r="BI195" s="184">
        <f t="shared" si="7"/>
        <v>0</v>
      </c>
      <c r="BJ195" s="17" t="s">
        <v>83</v>
      </c>
      <c r="BK195" s="184">
        <f>ROUND((ROUND(I195,2))*(ROUND(H195,2)),2)</f>
        <v>0</v>
      </c>
      <c r="BL195" s="17" t="s">
        <v>143</v>
      </c>
      <c r="BM195" s="183" t="s">
        <v>986</v>
      </c>
    </row>
    <row r="196" spans="1:65" s="2" customFormat="1" ht="16.5" customHeight="1">
      <c r="A196" s="34"/>
      <c r="B196" s="35"/>
      <c r="C196" s="173" t="s">
        <v>512</v>
      </c>
      <c r="D196" s="173" t="s">
        <v>138</v>
      </c>
      <c r="E196" s="174" t="s">
        <v>987</v>
      </c>
      <c r="F196" s="175" t="s">
        <v>988</v>
      </c>
      <c r="G196" s="176" t="s">
        <v>851</v>
      </c>
      <c r="H196" s="177">
        <v>1</v>
      </c>
      <c r="I196" s="178"/>
      <c r="J196" s="177">
        <f>ROUND((ROUND(I196,2))*(ROUND(H196,2)),2)</f>
        <v>0</v>
      </c>
      <c r="K196" s="175" t="s">
        <v>273</v>
      </c>
      <c r="L196" s="39"/>
      <c r="M196" s="179" t="s">
        <v>18</v>
      </c>
      <c r="N196" s="180" t="s">
        <v>46</v>
      </c>
      <c r="O196" s="64"/>
      <c r="P196" s="181">
        <f t="shared" si="0"/>
        <v>0</v>
      </c>
      <c r="Q196" s="181">
        <v>0</v>
      </c>
      <c r="R196" s="181">
        <f t="shared" si="1"/>
        <v>0</v>
      </c>
      <c r="S196" s="181">
        <v>0</v>
      </c>
      <c r="T196" s="182">
        <f t="shared" si="2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3" t="s">
        <v>143</v>
      </c>
      <c r="AT196" s="183" t="s">
        <v>138</v>
      </c>
      <c r="AU196" s="183" t="s">
        <v>83</v>
      </c>
      <c r="AY196" s="17" t="s">
        <v>135</v>
      </c>
      <c r="BE196" s="184">
        <f t="shared" si="3"/>
        <v>0</v>
      </c>
      <c r="BF196" s="184">
        <f t="shared" si="4"/>
        <v>0</v>
      </c>
      <c r="BG196" s="184">
        <f t="shared" si="5"/>
        <v>0</v>
      </c>
      <c r="BH196" s="184">
        <f t="shared" si="6"/>
        <v>0</v>
      </c>
      <c r="BI196" s="184">
        <f t="shared" si="7"/>
        <v>0</v>
      </c>
      <c r="BJ196" s="17" t="s">
        <v>83</v>
      </c>
      <c r="BK196" s="184">
        <f>ROUND((ROUND(I196,2))*(ROUND(H196,2)),2)</f>
        <v>0</v>
      </c>
      <c r="BL196" s="17" t="s">
        <v>143</v>
      </c>
      <c r="BM196" s="183" t="s">
        <v>989</v>
      </c>
    </row>
    <row r="197" spans="1:65" s="2" customFormat="1" ht="24.2" customHeight="1">
      <c r="A197" s="34"/>
      <c r="B197" s="35"/>
      <c r="C197" s="173" t="s">
        <v>526</v>
      </c>
      <c r="D197" s="173" t="s">
        <v>138</v>
      </c>
      <c r="E197" s="174" t="s">
        <v>990</v>
      </c>
      <c r="F197" s="175" t="s">
        <v>991</v>
      </c>
      <c r="G197" s="176" t="s">
        <v>851</v>
      </c>
      <c r="H197" s="177">
        <v>1</v>
      </c>
      <c r="I197" s="178"/>
      <c r="J197" s="177">
        <f>ROUND((ROUND(I197,2))*(ROUND(H197,2)),2)</f>
        <v>0</v>
      </c>
      <c r="K197" s="175" t="s">
        <v>273</v>
      </c>
      <c r="L197" s="39"/>
      <c r="M197" s="179" t="s">
        <v>18</v>
      </c>
      <c r="N197" s="180" t="s">
        <v>46</v>
      </c>
      <c r="O197" s="64"/>
      <c r="P197" s="181">
        <f t="shared" si="0"/>
        <v>0</v>
      </c>
      <c r="Q197" s="181">
        <v>0</v>
      </c>
      <c r="R197" s="181">
        <f t="shared" si="1"/>
        <v>0</v>
      </c>
      <c r="S197" s="181">
        <v>0</v>
      </c>
      <c r="T197" s="182">
        <f t="shared" si="2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3" t="s">
        <v>143</v>
      </c>
      <c r="AT197" s="183" t="s">
        <v>138</v>
      </c>
      <c r="AU197" s="183" t="s">
        <v>83</v>
      </c>
      <c r="AY197" s="17" t="s">
        <v>135</v>
      </c>
      <c r="BE197" s="184">
        <f t="shared" si="3"/>
        <v>0</v>
      </c>
      <c r="BF197" s="184">
        <f t="shared" si="4"/>
        <v>0</v>
      </c>
      <c r="BG197" s="184">
        <f t="shared" si="5"/>
        <v>0</v>
      </c>
      <c r="BH197" s="184">
        <f t="shared" si="6"/>
        <v>0</v>
      </c>
      <c r="BI197" s="184">
        <f t="shared" si="7"/>
        <v>0</v>
      </c>
      <c r="BJ197" s="17" t="s">
        <v>83</v>
      </c>
      <c r="BK197" s="184">
        <f>ROUND((ROUND(I197,2))*(ROUND(H197,2)),2)</f>
        <v>0</v>
      </c>
      <c r="BL197" s="17" t="s">
        <v>143</v>
      </c>
      <c r="BM197" s="183" t="s">
        <v>992</v>
      </c>
    </row>
    <row r="198" spans="1:65" s="2" customFormat="1" ht="16.5" customHeight="1">
      <c r="A198" s="34"/>
      <c r="B198" s="35"/>
      <c r="C198" s="173" t="s">
        <v>531</v>
      </c>
      <c r="D198" s="173" t="s">
        <v>138</v>
      </c>
      <c r="E198" s="174" t="s">
        <v>993</v>
      </c>
      <c r="F198" s="175" t="s">
        <v>994</v>
      </c>
      <c r="G198" s="176" t="s">
        <v>851</v>
      </c>
      <c r="H198" s="177">
        <v>1</v>
      </c>
      <c r="I198" s="178"/>
      <c r="J198" s="177">
        <f>ROUND((ROUND(I198,2))*(ROUND(H198,2)),2)</f>
        <v>0</v>
      </c>
      <c r="K198" s="175" t="s">
        <v>273</v>
      </c>
      <c r="L198" s="39"/>
      <c r="M198" s="179" t="s">
        <v>18</v>
      </c>
      <c r="N198" s="180" t="s">
        <v>46</v>
      </c>
      <c r="O198" s="64"/>
      <c r="P198" s="181">
        <f t="shared" si="0"/>
        <v>0</v>
      </c>
      <c r="Q198" s="181">
        <v>0</v>
      </c>
      <c r="R198" s="181">
        <f t="shared" si="1"/>
        <v>0</v>
      </c>
      <c r="S198" s="181">
        <v>0</v>
      </c>
      <c r="T198" s="182">
        <f t="shared" si="2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3" t="s">
        <v>143</v>
      </c>
      <c r="AT198" s="183" t="s">
        <v>138</v>
      </c>
      <c r="AU198" s="183" t="s">
        <v>83</v>
      </c>
      <c r="AY198" s="17" t="s">
        <v>135</v>
      </c>
      <c r="BE198" s="184">
        <f t="shared" si="3"/>
        <v>0</v>
      </c>
      <c r="BF198" s="184">
        <f t="shared" si="4"/>
        <v>0</v>
      </c>
      <c r="BG198" s="184">
        <f t="shared" si="5"/>
        <v>0</v>
      </c>
      <c r="BH198" s="184">
        <f t="shared" si="6"/>
        <v>0</v>
      </c>
      <c r="BI198" s="184">
        <f t="shared" si="7"/>
        <v>0</v>
      </c>
      <c r="BJ198" s="17" t="s">
        <v>83</v>
      </c>
      <c r="BK198" s="184">
        <f>ROUND((ROUND(I198,2))*(ROUND(H198,2)),2)</f>
        <v>0</v>
      </c>
      <c r="BL198" s="17" t="s">
        <v>143</v>
      </c>
      <c r="BM198" s="183" t="s">
        <v>995</v>
      </c>
    </row>
    <row r="199" spans="1:65" s="2" customFormat="1" ht="16.5" customHeight="1">
      <c r="A199" s="34"/>
      <c r="B199" s="35"/>
      <c r="C199" s="173" t="s">
        <v>536</v>
      </c>
      <c r="D199" s="173" t="s">
        <v>138</v>
      </c>
      <c r="E199" s="174" t="s">
        <v>996</v>
      </c>
      <c r="F199" s="175" t="s">
        <v>997</v>
      </c>
      <c r="G199" s="176" t="s">
        <v>851</v>
      </c>
      <c r="H199" s="177">
        <v>1</v>
      </c>
      <c r="I199" s="178"/>
      <c r="J199" s="177">
        <f>ROUND((ROUND(I199,2))*(ROUND(H199,2)),2)</f>
        <v>0</v>
      </c>
      <c r="K199" s="175" t="s">
        <v>273</v>
      </c>
      <c r="L199" s="39"/>
      <c r="M199" s="179" t="s">
        <v>18</v>
      </c>
      <c r="N199" s="180" t="s">
        <v>46</v>
      </c>
      <c r="O199" s="64"/>
      <c r="P199" s="181">
        <f t="shared" si="0"/>
        <v>0</v>
      </c>
      <c r="Q199" s="181">
        <v>0</v>
      </c>
      <c r="R199" s="181">
        <f t="shared" si="1"/>
        <v>0</v>
      </c>
      <c r="S199" s="181">
        <v>0</v>
      </c>
      <c r="T199" s="182">
        <f t="shared" si="2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3" t="s">
        <v>143</v>
      </c>
      <c r="AT199" s="183" t="s">
        <v>138</v>
      </c>
      <c r="AU199" s="183" t="s">
        <v>83</v>
      </c>
      <c r="AY199" s="17" t="s">
        <v>135</v>
      </c>
      <c r="BE199" s="184">
        <f t="shared" si="3"/>
        <v>0</v>
      </c>
      <c r="BF199" s="184">
        <f t="shared" si="4"/>
        <v>0</v>
      </c>
      <c r="BG199" s="184">
        <f t="shared" si="5"/>
        <v>0</v>
      </c>
      <c r="BH199" s="184">
        <f t="shared" si="6"/>
        <v>0</v>
      </c>
      <c r="BI199" s="184">
        <f t="shared" si="7"/>
        <v>0</v>
      </c>
      <c r="BJ199" s="17" t="s">
        <v>83</v>
      </c>
      <c r="BK199" s="184">
        <f>ROUND((ROUND(I199,2))*(ROUND(H199,2)),2)</f>
        <v>0</v>
      </c>
      <c r="BL199" s="17" t="s">
        <v>143</v>
      </c>
      <c r="BM199" s="183" t="s">
        <v>998</v>
      </c>
    </row>
    <row r="200" spans="1:65" s="2" customFormat="1" ht="24.2" customHeight="1">
      <c r="A200" s="34"/>
      <c r="B200" s="35"/>
      <c r="C200" s="173" t="s">
        <v>541</v>
      </c>
      <c r="D200" s="173" t="s">
        <v>138</v>
      </c>
      <c r="E200" s="174" t="s">
        <v>999</v>
      </c>
      <c r="F200" s="175" t="s">
        <v>1000</v>
      </c>
      <c r="G200" s="176" t="s">
        <v>851</v>
      </c>
      <c r="H200" s="177">
        <v>1</v>
      </c>
      <c r="I200" s="178"/>
      <c r="J200" s="177">
        <f>ROUND((ROUND(I200,2))*(ROUND(H200,2)),2)</f>
        <v>0</v>
      </c>
      <c r="K200" s="175" t="s">
        <v>273</v>
      </c>
      <c r="L200" s="39"/>
      <c r="M200" s="179" t="s">
        <v>18</v>
      </c>
      <c r="N200" s="180" t="s">
        <v>46</v>
      </c>
      <c r="O200" s="64"/>
      <c r="P200" s="181">
        <f t="shared" si="0"/>
        <v>0</v>
      </c>
      <c r="Q200" s="181">
        <v>0</v>
      </c>
      <c r="R200" s="181">
        <f t="shared" si="1"/>
        <v>0</v>
      </c>
      <c r="S200" s="181">
        <v>0</v>
      </c>
      <c r="T200" s="182">
        <f t="shared" si="2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3" t="s">
        <v>143</v>
      </c>
      <c r="AT200" s="183" t="s">
        <v>138</v>
      </c>
      <c r="AU200" s="183" t="s">
        <v>83</v>
      </c>
      <c r="AY200" s="17" t="s">
        <v>135</v>
      </c>
      <c r="BE200" s="184">
        <f t="shared" si="3"/>
        <v>0</v>
      </c>
      <c r="BF200" s="184">
        <f t="shared" si="4"/>
        <v>0</v>
      </c>
      <c r="BG200" s="184">
        <f t="shared" si="5"/>
        <v>0</v>
      </c>
      <c r="BH200" s="184">
        <f t="shared" si="6"/>
        <v>0</v>
      </c>
      <c r="BI200" s="184">
        <f t="shared" si="7"/>
        <v>0</v>
      </c>
      <c r="BJ200" s="17" t="s">
        <v>83</v>
      </c>
      <c r="BK200" s="184">
        <f>ROUND((ROUND(I200,2))*(ROUND(H200,2)),2)</f>
        <v>0</v>
      </c>
      <c r="BL200" s="17" t="s">
        <v>143</v>
      </c>
      <c r="BM200" s="183" t="s">
        <v>20</v>
      </c>
    </row>
    <row r="201" spans="1:65" s="2" customFormat="1" ht="16.5" customHeight="1">
      <c r="A201" s="34"/>
      <c r="B201" s="35"/>
      <c r="C201" s="173" t="s">
        <v>546</v>
      </c>
      <c r="D201" s="173" t="s">
        <v>138</v>
      </c>
      <c r="E201" s="174" t="s">
        <v>1001</v>
      </c>
      <c r="F201" s="175" t="s">
        <v>1002</v>
      </c>
      <c r="G201" s="176" t="s">
        <v>851</v>
      </c>
      <c r="H201" s="177">
        <v>1</v>
      </c>
      <c r="I201" s="178"/>
      <c r="J201" s="177">
        <f>ROUND((ROUND(I201,2))*(ROUND(H201,2)),2)</f>
        <v>0</v>
      </c>
      <c r="K201" s="175" t="s">
        <v>273</v>
      </c>
      <c r="L201" s="39"/>
      <c r="M201" s="179" t="s">
        <v>18</v>
      </c>
      <c r="N201" s="180" t="s">
        <v>46</v>
      </c>
      <c r="O201" s="64"/>
      <c r="P201" s="181">
        <f t="shared" si="0"/>
        <v>0</v>
      </c>
      <c r="Q201" s="181">
        <v>0</v>
      </c>
      <c r="R201" s="181">
        <f t="shared" si="1"/>
        <v>0</v>
      </c>
      <c r="S201" s="181">
        <v>0</v>
      </c>
      <c r="T201" s="182">
        <f t="shared" si="2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3" t="s">
        <v>143</v>
      </c>
      <c r="AT201" s="183" t="s">
        <v>138</v>
      </c>
      <c r="AU201" s="183" t="s">
        <v>83</v>
      </c>
      <c r="AY201" s="17" t="s">
        <v>135</v>
      </c>
      <c r="BE201" s="184">
        <f t="shared" si="3"/>
        <v>0</v>
      </c>
      <c r="BF201" s="184">
        <f t="shared" si="4"/>
        <v>0</v>
      </c>
      <c r="BG201" s="184">
        <f t="shared" si="5"/>
        <v>0</v>
      </c>
      <c r="BH201" s="184">
        <f t="shared" si="6"/>
        <v>0</v>
      </c>
      <c r="BI201" s="184">
        <f t="shared" si="7"/>
        <v>0</v>
      </c>
      <c r="BJ201" s="17" t="s">
        <v>83</v>
      </c>
      <c r="BK201" s="184">
        <f>ROUND((ROUND(I201,2))*(ROUND(H201,2)),2)</f>
        <v>0</v>
      </c>
      <c r="BL201" s="17" t="s">
        <v>143</v>
      </c>
      <c r="BM201" s="183" t="s">
        <v>1003</v>
      </c>
    </row>
    <row r="202" spans="1:65" s="2" customFormat="1" ht="16.5" customHeight="1">
      <c r="A202" s="34"/>
      <c r="B202" s="35"/>
      <c r="C202" s="173" t="s">
        <v>551</v>
      </c>
      <c r="D202" s="173" t="s">
        <v>138</v>
      </c>
      <c r="E202" s="174" t="s">
        <v>1004</v>
      </c>
      <c r="F202" s="175" t="s">
        <v>1005</v>
      </c>
      <c r="G202" s="176" t="s">
        <v>851</v>
      </c>
      <c r="H202" s="177">
        <v>1</v>
      </c>
      <c r="I202" s="178"/>
      <c r="J202" s="177">
        <f>ROUND((ROUND(I202,2))*(ROUND(H202,2)),2)</f>
        <v>0</v>
      </c>
      <c r="K202" s="175" t="s">
        <v>273</v>
      </c>
      <c r="L202" s="39"/>
      <c r="M202" s="179" t="s">
        <v>18</v>
      </c>
      <c r="N202" s="180" t="s">
        <v>46</v>
      </c>
      <c r="O202" s="64"/>
      <c r="P202" s="181">
        <f t="shared" si="0"/>
        <v>0</v>
      </c>
      <c r="Q202" s="181">
        <v>0</v>
      </c>
      <c r="R202" s="181">
        <f t="shared" si="1"/>
        <v>0</v>
      </c>
      <c r="S202" s="181">
        <v>0</v>
      </c>
      <c r="T202" s="182">
        <f t="shared" si="2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3" t="s">
        <v>143</v>
      </c>
      <c r="AT202" s="183" t="s">
        <v>138</v>
      </c>
      <c r="AU202" s="183" t="s">
        <v>83</v>
      </c>
      <c r="AY202" s="17" t="s">
        <v>135</v>
      </c>
      <c r="BE202" s="184">
        <f t="shared" si="3"/>
        <v>0</v>
      </c>
      <c r="BF202" s="184">
        <f t="shared" si="4"/>
        <v>0</v>
      </c>
      <c r="BG202" s="184">
        <f t="shared" si="5"/>
        <v>0</v>
      </c>
      <c r="BH202" s="184">
        <f t="shared" si="6"/>
        <v>0</v>
      </c>
      <c r="BI202" s="184">
        <f t="shared" si="7"/>
        <v>0</v>
      </c>
      <c r="BJ202" s="17" t="s">
        <v>83</v>
      </c>
      <c r="BK202" s="184">
        <f>ROUND((ROUND(I202,2))*(ROUND(H202,2)),2)</f>
        <v>0</v>
      </c>
      <c r="BL202" s="17" t="s">
        <v>143</v>
      </c>
      <c r="BM202" s="183" t="s">
        <v>1006</v>
      </c>
    </row>
    <row r="203" spans="1:65" s="2" customFormat="1" ht="19.5">
      <c r="A203" s="34"/>
      <c r="B203" s="35"/>
      <c r="C203" s="36"/>
      <c r="D203" s="201" t="s">
        <v>613</v>
      </c>
      <c r="E203" s="36"/>
      <c r="F203" s="233" t="s">
        <v>1007</v>
      </c>
      <c r="G203" s="36"/>
      <c r="H203" s="36"/>
      <c r="I203" s="187"/>
      <c r="J203" s="36"/>
      <c r="K203" s="36"/>
      <c r="L203" s="39"/>
      <c r="M203" s="188"/>
      <c r="N203" s="189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613</v>
      </c>
      <c r="AU203" s="17" t="s">
        <v>83</v>
      </c>
    </row>
    <row r="204" spans="1:65" s="2" customFormat="1" ht="24.2" customHeight="1">
      <c r="A204" s="34"/>
      <c r="B204" s="35"/>
      <c r="C204" s="173" t="s">
        <v>556</v>
      </c>
      <c r="D204" s="173" t="s">
        <v>138</v>
      </c>
      <c r="E204" s="174" t="s">
        <v>1008</v>
      </c>
      <c r="F204" s="175" t="s">
        <v>1009</v>
      </c>
      <c r="G204" s="176" t="s">
        <v>851</v>
      </c>
      <c r="H204" s="177">
        <v>1</v>
      </c>
      <c r="I204" s="178"/>
      <c r="J204" s="177">
        <f>ROUND((ROUND(I204,2))*(ROUND(H204,2)),2)</f>
        <v>0</v>
      </c>
      <c r="K204" s="175" t="s">
        <v>273</v>
      </c>
      <c r="L204" s="39"/>
      <c r="M204" s="179" t="s">
        <v>18</v>
      </c>
      <c r="N204" s="180" t="s">
        <v>46</v>
      </c>
      <c r="O204" s="6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3" t="s">
        <v>143</v>
      </c>
      <c r="AT204" s="183" t="s">
        <v>138</v>
      </c>
      <c r="AU204" s="183" t="s">
        <v>83</v>
      </c>
      <c r="AY204" s="17" t="s">
        <v>135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7" t="s">
        <v>83</v>
      </c>
      <c r="BK204" s="184">
        <f>ROUND((ROUND(I204,2))*(ROUND(H204,2)),2)</f>
        <v>0</v>
      </c>
      <c r="BL204" s="17" t="s">
        <v>143</v>
      </c>
      <c r="BM204" s="183" t="s">
        <v>1010</v>
      </c>
    </row>
    <row r="205" spans="1:65" s="2" customFormat="1" ht="16.5" customHeight="1">
      <c r="A205" s="34"/>
      <c r="B205" s="35"/>
      <c r="C205" s="173" t="s">
        <v>566</v>
      </c>
      <c r="D205" s="173" t="s">
        <v>138</v>
      </c>
      <c r="E205" s="174" t="s">
        <v>1011</v>
      </c>
      <c r="F205" s="175" t="s">
        <v>1012</v>
      </c>
      <c r="G205" s="176" t="s">
        <v>851</v>
      </c>
      <c r="H205" s="177">
        <v>1</v>
      </c>
      <c r="I205" s="178"/>
      <c r="J205" s="177">
        <f>ROUND((ROUND(I205,2))*(ROUND(H205,2)),2)</f>
        <v>0</v>
      </c>
      <c r="K205" s="175" t="s">
        <v>273</v>
      </c>
      <c r="L205" s="39"/>
      <c r="M205" s="179" t="s">
        <v>18</v>
      </c>
      <c r="N205" s="180" t="s">
        <v>46</v>
      </c>
      <c r="O205" s="64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3" t="s">
        <v>143</v>
      </c>
      <c r="AT205" s="183" t="s">
        <v>138</v>
      </c>
      <c r="AU205" s="183" t="s">
        <v>83</v>
      </c>
      <c r="AY205" s="17" t="s">
        <v>135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7" t="s">
        <v>83</v>
      </c>
      <c r="BK205" s="184">
        <f>ROUND((ROUND(I205,2))*(ROUND(H205,2)),2)</f>
        <v>0</v>
      </c>
      <c r="BL205" s="17" t="s">
        <v>143</v>
      </c>
      <c r="BM205" s="183" t="s">
        <v>1013</v>
      </c>
    </row>
    <row r="206" spans="1:65" s="2" customFormat="1" ht="19.5">
      <c r="A206" s="34"/>
      <c r="B206" s="35"/>
      <c r="C206" s="36"/>
      <c r="D206" s="201" t="s">
        <v>613</v>
      </c>
      <c r="E206" s="36"/>
      <c r="F206" s="233" t="s">
        <v>1014</v>
      </c>
      <c r="G206" s="36"/>
      <c r="H206" s="36"/>
      <c r="I206" s="187"/>
      <c r="J206" s="36"/>
      <c r="K206" s="36"/>
      <c r="L206" s="39"/>
      <c r="M206" s="188"/>
      <c r="N206" s="189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613</v>
      </c>
      <c r="AU206" s="17" t="s">
        <v>83</v>
      </c>
    </row>
    <row r="207" spans="1:65" s="2" customFormat="1" ht="16.5" customHeight="1">
      <c r="A207" s="34"/>
      <c r="B207" s="35"/>
      <c r="C207" s="173" t="s">
        <v>571</v>
      </c>
      <c r="D207" s="173" t="s">
        <v>138</v>
      </c>
      <c r="E207" s="174" t="s">
        <v>1015</v>
      </c>
      <c r="F207" s="175" t="s">
        <v>1016</v>
      </c>
      <c r="G207" s="176" t="s">
        <v>851</v>
      </c>
      <c r="H207" s="177">
        <v>1</v>
      </c>
      <c r="I207" s="178"/>
      <c r="J207" s="177">
        <f>ROUND((ROUND(I207,2))*(ROUND(H207,2)),2)</f>
        <v>0</v>
      </c>
      <c r="K207" s="175" t="s">
        <v>273</v>
      </c>
      <c r="L207" s="39"/>
      <c r="M207" s="179" t="s">
        <v>18</v>
      </c>
      <c r="N207" s="180" t="s">
        <v>46</v>
      </c>
      <c r="O207" s="64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3" t="s">
        <v>143</v>
      </c>
      <c r="AT207" s="183" t="s">
        <v>138</v>
      </c>
      <c r="AU207" s="183" t="s">
        <v>83</v>
      </c>
      <c r="AY207" s="17" t="s">
        <v>135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7" t="s">
        <v>83</v>
      </c>
      <c r="BK207" s="184">
        <f>ROUND((ROUND(I207,2))*(ROUND(H207,2)),2)</f>
        <v>0</v>
      </c>
      <c r="BL207" s="17" t="s">
        <v>143</v>
      </c>
      <c r="BM207" s="183" t="s">
        <v>1017</v>
      </c>
    </row>
    <row r="208" spans="1:65" s="2" customFormat="1" ht="16.5" customHeight="1">
      <c r="A208" s="34"/>
      <c r="B208" s="35"/>
      <c r="C208" s="173" t="s">
        <v>576</v>
      </c>
      <c r="D208" s="173" t="s">
        <v>138</v>
      </c>
      <c r="E208" s="174" t="s">
        <v>1018</v>
      </c>
      <c r="F208" s="175" t="s">
        <v>1019</v>
      </c>
      <c r="G208" s="176" t="s">
        <v>851</v>
      </c>
      <c r="H208" s="177">
        <v>1</v>
      </c>
      <c r="I208" s="178"/>
      <c r="J208" s="177">
        <f>ROUND((ROUND(I208,2))*(ROUND(H208,2)),2)</f>
        <v>0</v>
      </c>
      <c r="K208" s="175" t="s">
        <v>273</v>
      </c>
      <c r="L208" s="39"/>
      <c r="M208" s="179" t="s">
        <v>18</v>
      </c>
      <c r="N208" s="180" t="s">
        <v>46</v>
      </c>
      <c r="O208" s="64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3" t="s">
        <v>143</v>
      </c>
      <c r="AT208" s="183" t="s">
        <v>138</v>
      </c>
      <c r="AU208" s="183" t="s">
        <v>83</v>
      </c>
      <c r="AY208" s="17" t="s">
        <v>135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7" t="s">
        <v>83</v>
      </c>
      <c r="BK208" s="184">
        <f>ROUND((ROUND(I208,2))*(ROUND(H208,2)),2)</f>
        <v>0</v>
      </c>
      <c r="BL208" s="17" t="s">
        <v>143</v>
      </c>
      <c r="BM208" s="183" t="s">
        <v>1020</v>
      </c>
    </row>
    <row r="209" spans="1:65" s="12" customFormat="1" ht="25.9" customHeight="1">
      <c r="B209" s="157"/>
      <c r="C209" s="158"/>
      <c r="D209" s="159" t="s">
        <v>74</v>
      </c>
      <c r="E209" s="160" t="s">
        <v>822</v>
      </c>
      <c r="F209" s="160" t="s">
        <v>823</v>
      </c>
      <c r="G209" s="158"/>
      <c r="H209" s="158"/>
      <c r="I209" s="161"/>
      <c r="J209" s="162">
        <f>BK209</f>
        <v>0</v>
      </c>
      <c r="K209" s="158"/>
      <c r="L209" s="163"/>
      <c r="M209" s="164"/>
      <c r="N209" s="165"/>
      <c r="O209" s="165"/>
      <c r="P209" s="166">
        <f>SUM(P210:P211)</f>
        <v>0</v>
      </c>
      <c r="Q209" s="165"/>
      <c r="R209" s="166">
        <f>SUM(R210:R211)</f>
        <v>0</v>
      </c>
      <c r="S209" s="165"/>
      <c r="T209" s="167">
        <f>SUM(T210:T211)</f>
        <v>0</v>
      </c>
      <c r="AR209" s="168" t="s">
        <v>143</v>
      </c>
      <c r="AT209" s="169" t="s">
        <v>74</v>
      </c>
      <c r="AU209" s="169" t="s">
        <v>75</v>
      </c>
      <c r="AY209" s="168" t="s">
        <v>135</v>
      </c>
      <c r="BK209" s="170">
        <f>SUM(BK210:BK211)</f>
        <v>0</v>
      </c>
    </row>
    <row r="210" spans="1:65" s="2" customFormat="1" ht="37.9" customHeight="1">
      <c r="A210" s="34"/>
      <c r="B210" s="35"/>
      <c r="C210" s="173" t="s">
        <v>581</v>
      </c>
      <c r="D210" s="173" t="s">
        <v>138</v>
      </c>
      <c r="E210" s="174" t="s">
        <v>824</v>
      </c>
      <c r="F210" s="175" t="s">
        <v>825</v>
      </c>
      <c r="G210" s="176" t="s">
        <v>826</v>
      </c>
      <c r="H210" s="177">
        <v>24</v>
      </c>
      <c r="I210" s="178"/>
      <c r="J210" s="177">
        <f>ROUND((ROUND(I210,2))*(ROUND(H210,2)),2)</f>
        <v>0</v>
      </c>
      <c r="K210" s="175" t="s">
        <v>142</v>
      </c>
      <c r="L210" s="39"/>
      <c r="M210" s="179" t="s">
        <v>18</v>
      </c>
      <c r="N210" s="180" t="s">
        <v>46</v>
      </c>
      <c r="O210" s="64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3" t="s">
        <v>1021</v>
      </c>
      <c r="AT210" s="183" t="s">
        <v>138</v>
      </c>
      <c r="AU210" s="183" t="s">
        <v>83</v>
      </c>
      <c r="AY210" s="17" t="s">
        <v>135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7" t="s">
        <v>83</v>
      </c>
      <c r="BK210" s="184">
        <f>ROUND((ROUND(I210,2))*(ROUND(H210,2)),2)</f>
        <v>0</v>
      </c>
      <c r="BL210" s="17" t="s">
        <v>1021</v>
      </c>
      <c r="BM210" s="183" t="s">
        <v>1022</v>
      </c>
    </row>
    <row r="211" spans="1:65" s="2" customFormat="1">
      <c r="A211" s="34"/>
      <c r="B211" s="35"/>
      <c r="C211" s="36"/>
      <c r="D211" s="185" t="s">
        <v>145</v>
      </c>
      <c r="E211" s="36"/>
      <c r="F211" s="186" t="s">
        <v>829</v>
      </c>
      <c r="G211" s="36"/>
      <c r="H211" s="36"/>
      <c r="I211" s="187"/>
      <c r="J211" s="36"/>
      <c r="K211" s="36"/>
      <c r="L211" s="39"/>
      <c r="M211" s="234"/>
      <c r="N211" s="235"/>
      <c r="O211" s="236"/>
      <c r="P211" s="236"/>
      <c r="Q211" s="236"/>
      <c r="R211" s="236"/>
      <c r="S211" s="236"/>
      <c r="T211" s="237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145</v>
      </c>
      <c r="AU211" s="17" t="s">
        <v>83</v>
      </c>
    </row>
    <row r="212" spans="1:65" s="2" customFormat="1" ht="6.95" customHeight="1">
      <c r="A212" s="34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39"/>
      <c r="M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</row>
  </sheetData>
  <sheetProtection algorithmName="SHA-512" hashValue="M/M/+I/MWUJviJPEWrXhC87APs1G/d5lWaU5xduV04lWPX5wxYtQkjKjCJql6eREJUIW77bK7ifhPpS2WreHxA==" saltValue="9Y5+3EmbjQJYdZFWH0bxtQ==" spinCount="100000" sheet="1" objects="1" scenarios="1"/>
  <autoFilter ref="C88:K211" xr:uid="{00000000-0009-0000-0000-000003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211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Rekapitulace stavby</vt:lpstr>
      <vt:lpstr>D1.1 - Stavba - DP03</vt:lpstr>
      <vt:lpstr>D1.4.1 - Zdravotně techni...</vt:lpstr>
      <vt:lpstr>D1.4.2 - Chlazení - DP03</vt:lpstr>
      <vt:lpstr>'D1.1 - Stavba - DP03'!Print_Area</vt:lpstr>
      <vt:lpstr>'D1.4.1 - Zdravotně techni...'!Print_Area</vt:lpstr>
      <vt:lpstr>'D1.4.2 - Chlazení - DP03'!Print_Area</vt:lpstr>
      <vt:lpstr>'Rekapitulace stavby'!Print_Area</vt:lpstr>
      <vt:lpstr>'D1.1 - Stavba - DP03'!Print_Titles</vt:lpstr>
      <vt:lpstr>'D1.4.1 - Zdravotně techni...'!Print_Titles</vt:lpstr>
      <vt:lpstr>'D1.4.2 - Chlazení - DP03'!Print_Titles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Bohemik Dobříš</cp:lastModifiedBy>
  <dcterms:created xsi:type="dcterms:W3CDTF">2023-12-14T07:45:29Z</dcterms:created>
  <dcterms:modified xsi:type="dcterms:W3CDTF">2023-12-14T22:41:36Z</dcterms:modified>
</cp:coreProperties>
</file>