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5AA24DFF-7C20-4789-9B18-4977FCAA1F03}" xr6:coauthVersionLast="47" xr6:coauthVersionMax="47" xr10:uidLastSave="{00000000-0000-0000-0000-000000000000}"/>
  <bookViews>
    <workbookView xWindow="-28920" yWindow="-120" windowWidth="29040" windowHeight="15720" firstSheet="1" activeTab="5" xr2:uid="{00000000-000D-0000-FFFF-FFFF00000000}"/>
  </bookViews>
  <sheets>
    <sheet name="Rekapitulace stavby" sheetId="1" r:id="rId1"/>
    <sheet name="D1.1 - Stavba - DP16" sheetId="2" r:id="rId2"/>
    <sheet name="D1.4.1 - Zdravotně techni..." sheetId="3" r:id="rId3"/>
    <sheet name="D1.4.2 - Chlazení - DP16" sheetId="4" r:id="rId4"/>
    <sheet name="D1.4.4 - Elektroinstalace..." sheetId="5" r:id="rId5"/>
    <sheet name="D1.4.5 - Měření a regulac..." sheetId="6" r:id="rId6"/>
  </sheets>
  <definedNames>
    <definedName name="_xlnm._FilterDatabase" localSheetId="1" hidden="1">'D1.1 - Stavba - DP16'!$C$95:$K$345</definedName>
    <definedName name="_xlnm._FilterDatabase" localSheetId="2" hidden="1">'D1.4.1 - Zdravotně techni...'!$C$85:$K$127</definedName>
    <definedName name="_xlnm._FilterDatabase" localSheetId="3" hidden="1">'D1.4.2 - Chlazení - DP16'!$C$89:$K$189</definedName>
    <definedName name="_xlnm._FilterDatabase" localSheetId="4" hidden="1">'D1.4.4 - Elektroinstalace...'!$C$85:$K$119</definedName>
    <definedName name="_xlnm._FilterDatabase" localSheetId="5" hidden="1">'D1.4.5 - Měření a regulac...'!$C$84:$K$128</definedName>
    <definedName name="_xlnm.Print_Area" localSheetId="1">'D1.1 - Stavba - DP16'!$C$4:$J$39,'D1.1 - Stavba - DP16'!$C$45:$J$77,'D1.1 - Stavba - DP16'!$C$83:$K$345</definedName>
    <definedName name="_xlnm.Print_Area" localSheetId="2">'D1.4.1 - Zdravotně techni...'!$C$4:$J$39,'D1.4.1 - Zdravotně techni...'!$C$45:$J$67,'D1.4.1 - Zdravotně techni...'!$C$73:$K$127</definedName>
    <definedName name="_xlnm.Print_Area" localSheetId="3">'D1.4.2 - Chlazení - DP16'!$C$4:$J$39,'D1.4.2 - Chlazení - DP16'!$C$45:$J$71,'D1.4.2 - Chlazení - DP16'!$C$77:$K$189</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0">'Rekapitulace stavby'!$D$4:$AO$36,'Rekapitulace stavby'!$C$42:$AQ$60</definedName>
    <definedName name="_xlnm.Print_Titles" localSheetId="1">'D1.1 - Stavba - DP16'!$95:$95</definedName>
    <definedName name="_xlnm.Print_Titles" localSheetId="2">'D1.4.1 - Zdravotně techni...'!$85:$85</definedName>
    <definedName name="_xlnm.Print_Titles" localSheetId="3">'D1.4.2 - Chlazení - DP16'!$89:$89</definedName>
    <definedName name="_xlnm.Print_Titles" localSheetId="4">'D1.4.4 - Elektroinstalace...'!$85:$85</definedName>
    <definedName name="_xlnm.Print_Titles" localSheetId="5">'D1.4.5 -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6" l="1"/>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88" i="4"/>
  <c r="J186" i="4"/>
  <c r="J185" i="4"/>
  <c r="J183" i="4"/>
  <c r="J182" i="4"/>
  <c r="J181" i="4"/>
  <c r="J180" i="4"/>
  <c r="J179" i="4"/>
  <c r="J178" i="4"/>
  <c r="J177" i="4"/>
  <c r="J176" i="4"/>
  <c r="J175" i="4"/>
  <c r="J174" i="4"/>
  <c r="J171" i="4"/>
  <c r="J170" i="4"/>
  <c r="J168" i="4"/>
  <c r="J165" i="4"/>
  <c r="J163" i="4"/>
  <c r="J161" i="4"/>
  <c r="J159" i="4"/>
  <c r="J157" i="4"/>
  <c r="J155" i="4"/>
  <c r="J152" i="4"/>
  <c r="J150" i="4"/>
  <c r="J148" i="4"/>
  <c r="J146" i="4"/>
  <c r="J144" i="4"/>
  <c r="J142" i="4"/>
  <c r="J140" i="4"/>
  <c r="J138" i="4"/>
  <c r="J135" i="4"/>
  <c r="J134" i="4"/>
  <c r="J132" i="4"/>
  <c r="J130" i="4"/>
  <c r="J128" i="4"/>
  <c r="J126" i="4"/>
  <c r="J124" i="4"/>
  <c r="J121" i="4"/>
  <c r="J119" i="4"/>
  <c r="J117" i="4"/>
  <c r="J115" i="4"/>
  <c r="J113" i="4"/>
  <c r="J110" i="4"/>
  <c r="J107" i="4"/>
  <c r="J105" i="4"/>
  <c r="J103" i="4"/>
  <c r="J100" i="4"/>
  <c r="J98" i="4"/>
  <c r="J96" i="4"/>
  <c r="J94" i="4"/>
  <c r="J92" i="4"/>
  <c r="J126" i="3"/>
  <c r="J123" i="3"/>
  <c r="J119" i="3"/>
  <c r="J116" i="3"/>
  <c r="J114" i="3"/>
  <c r="J112" i="3"/>
  <c r="J110" i="3"/>
  <c r="J108" i="3"/>
  <c r="J105" i="3"/>
  <c r="J102" i="3"/>
  <c r="J100" i="3"/>
  <c r="J99" i="3"/>
  <c r="J96" i="3"/>
  <c r="J94" i="3"/>
  <c r="J93" i="3"/>
  <c r="J91" i="3"/>
  <c r="J89" i="3"/>
  <c r="J343" i="2"/>
  <c r="J340" i="2"/>
  <c r="J337" i="2"/>
  <c r="J334" i="2"/>
  <c r="J332" i="2"/>
  <c r="J328" i="2"/>
  <c r="J325" i="2"/>
  <c r="J321" i="2"/>
  <c r="J318" i="2"/>
  <c r="J310" i="2"/>
  <c r="J308" i="2"/>
  <c r="J303" i="2"/>
  <c r="J301" i="2"/>
  <c r="J298" i="2"/>
  <c r="J296" i="2"/>
  <c r="J291" i="2"/>
  <c r="J288" i="2"/>
  <c r="J286" i="2"/>
  <c r="J283" i="2"/>
  <c r="J282" i="2"/>
  <c r="J277" i="2"/>
  <c r="J271" i="2"/>
  <c r="J268" i="2"/>
  <c r="J266" i="2"/>
  <c r="J261" i="2"/>
  <c r="J259" i="2"/>
  <c r="J257" i="2"/>
  <c r="J255" i="2"/>
  <c r="J253" i="2"/>
  <c r="J251" i="2"/>
  <c r="J246" i="2"/>
  <c r="J243" i="2"/>
  <c r="J240" i="2"/>
  <c r="J235" i="2"/>
  <c r="J230" i="2"/>
  <c r="J225" i="2"/>
  <c r="J223" i="2"/>
  <c r="J222" i="2"/>
  <c r="J218" i="2"/>
  <c r="J214" i="2"/>
  <c r="J211" i="2"/>
  <c r="J209" i="2"/>
  <c r="J206" i="2"/>
  <c r="J204" i="2"/>
  <c r="J202" i="2"/>
  <c r="J198" i="2"/>
  <c r="J193" i="2"/>
  <c r="J190" i="2"/>
  <c r="J187" i="2"/>
  <c r="J184" i="2"/>
  <c r="J181" i="2"/>
  <c r="J179" i="2"/>
  <c r="J174" i="2"/>
  <c r="J173" i="2"/>
  <c r="J172" i="2"/>
  <c r="J167" i="2"/>
  <c r="J166" i="2"/>
  <c r="J165" i="2"/>
  <c r="J163" i="2"/>
  <c r="J158" i="2"/>
  <c r="J150" i="2"/>
  <c r="J147" i="2"/>
  <c r="J142" i="2"/>
  <c r="J140" i="2"/>
  <c r="J135" i="2"/>
  <c r="J132" i="2"/>
  <c r="J129" i="2"/>
  <c r="J126" i="2"/>
  <c r="J124" i="2"/>
  <c r="J118" i="2"/>
  <c r="J114" i="2"/>
  <c r="J109" i="2"/>
  <c r="J106" i="2"/>
  <c r="J103" i="2"/>
  <c r="J101" i="2"/>
  <c r="J99" i="2"/>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88" i="4"/>
  <c r="BK186" i="4"/>
  <c r="BK185" i="4"/>
  <c r="BK183" i="4"/>
  <c r="BK182" i="4"/>
  <c r="BK181" i="4"/>
  <c r="BK180" i="4"/>
  <c r="BK179" i="4"/>
  <c r="BK178" i="4"/>
  <c r="BK177" i="4"/>
  <c r="BK176" i="4"/>
  <c r="BK175" i="4"/>
  <c r="BK174" i="4"/>
  <c r="BK171" i="4"/>
  <c r="BK170" i="4"/>
  <c r="BK168" i="4"/>
  <c r="BK165" i="4"/>
  <c r="BK163" i="4"/>
  <c r="BK161" i="4"/>
  <c r="BK159" i="4"/>
  <c r="BK157" i="4"/>
  <c r="BK155" i="4"/>
  <c r="BK152" i="4"/>
  <c r="BK150" i="4"/>
  <c r="BK148" i="4"/>
  <c r="BK146" i="4"/>
  <c r="BK144" i="4"/>
  <c r="BK142" i="4"/>
  <c r="BK140" i="4"/>
  <c r="BK138" i="4"/>
  <c r="BK135" i="4"/>
  <c r="BK134" i="4"/>
  <c r="BK132" i="4"/>
  <c r="BK130" i="4"/>
  <c r="BK128" i="4"/>
  <c r="BK126" i="4"/>
  <c r="BK124" i="4"/>
  <c r="BK121" i="4"/>
  <c r="BK119" i="4"/>
  <c r="BK117" i="4"/>
  <c r="BK115" i="4"/>
  <c r="BK113" i="4"/>
  <c r="BK110" i="4"/>
  <c r="BK107" i="4"/>
  <c r="BK105" i="4"/>
  <c r="BK103" i="4"/>
  <c r="BK100" i="4"/>
  <c r="BK98" i="4"/>
  <c r="BK96" i="4"/>
  <c r="BK94" i="4"/>
  <c r="BK92" i="4"/>
  <c r="BK126" i="3"/>
  <c r="BK123" i="3"/>
  <c r="BK119" i="3"/>
  <c r="BK116" i="3"/>
  <c r="BK114" i="3"/>
  <c r="BK112" i="3"/>
  <c r="BK110" i="3"/>
  <c r="BK108" i="3"/>
  <c r="BK105" i="3"/>
  <c r="BK102" i="3"/>
  <c r="BK100" i="3"/>
  <c r="BK99" i="3"/>
  <c r="BK96" i="3"/>
  <c r="BK94" i="3"/>
  <c r="BK93" i="3"/>
  <c r="BK91" i="3"/>
  <c r="BK89" i="3"/>
  <c r="BK343" i="2"/>
  <c r="BK340" i="2"/>
  <c r="BK337" i="2"/>
  <c r="BK334" i="2"/>
  <c r="BK332" i="2"/>
  <c r="BK328" i="2"/>
  <c r="BK325" i="2"/>
  <c r="BK321" i="2"/>
  <c r="BK318" i="2"/>
  <c r="BK310" i="2"/>
  <c r="BK308" i="2"/>
  <c r="BK303" i="2"/>
  <c r="BK301" i="2"/>
  <c r="BK298" i="2"/>
  <c r="BK296" i="2"/>
  <c r="BK291" i="2"/>
  <c r="BK288" i="2"/>
  <c r="BK286" i="2"/>
  <c r="BK283" i="2"/>
  <c r="BK282" i="2"/>
  <c r="BK277" i="2"/>
  <c r="BK271" i="2"/>
  <c r="BK268" i="2"/>
  <c r="BK266" i="2"/>
  <c r="BK261" i="2"/>
  <c r="BK259" i="2"/>
  <c r="BK257" i="2"/>
  <c r="BK255" i="2"/>
  <c r="BK253" i="2"/>
  <c r="BK251" i="2"/>
  <c r="BK246" i="2"/>
  <c r="BK243" i="2"/>
  <c r="BK240" i="2"/>
  <c r="BK235" i="2"/>
  <c r="BK230" i="2"/>
  <c r="BK225" i="2"/>
  <c r="BK223" i="2"/>
  <c r="BK222" i="2"/>
  <c r="BK218" i="2"/>
  <c r="BK214" i="2"/>
  <c r="BK211" i="2"/>
  <c r="BK209" i="2"/>
  <c r="BK206" i="2"/>
  <c r="BK204" i="2"/>
  <c r="BK202" i="2"/>
  <c r="BK198" i="2"/>
  <c r="BK193" i="2"/>
  <c r="BK190" i="2"/>
  <c r="BK187" i="2"/>
  <c r="BK184" i="2"/>
  <c r="BK181" i="2"/>
  <c r="BK179" i="2"/>
  <c r="BK174" i="2"/>
  <c r="BK173" i="2"/>
  <c r="BK172" i="2"/>
  <c r="BK167" i="2"/>
  <c r="BK166" i="2"/>
  <c r="BK165" i="2"/>
  <c r="BK163" i="2"/>
  <c r="BK158" i="2"/>
  <c r="BK150" i="2"/>
  <c r="BK147" i="2"/>
  <c r="BK142" i="2"/>
  <c r="BK140" i="2"/>
  <c r="BK135" i="2"/>
  <c r="BK132" i="2"/>
  <c r="BK129" i="2"/>
  <c r="BK126" i="2"/>
  <c r="BK124" i="2"/>
  <c r="BK118" i="2"/>
  <c r="BK114" i="2"/>
  <c r="BK109" i="2"/>
  <c r="BK106" i="2"/>
  <c r="BK103" i="2"/>
  <c r="BK101" i="2"/>
  <c r="BK99" i="2"/>
  <c r="J37" i="6"/>
  <c r="J36" i="6"/>
  <c r="AY59" i="1" s="1"/>
  <c r="J35" i="6"/>
  <c r="AX59" i="1" s="1"/>
  <c r="BI127" i="6"/>
  <c r="BH127" i="6"/>
  <c r="BG127" i="6"/>
  <c r="BF127" i="6"/>
  <c r="T127" i="6"/>
  <c r="T126" i="6"/>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55" i="6" s="1"/>
  <c r="J17" i="6"/>
  <c r="J12" i="6"/>
  <c r="J52" i="6" s="1"/>
  <c r="E7" i="6"/>
  <c r="E75" i="6" s="1"/>
  <c r="J37" i="5"/>
  <c r="J36" i="5"/>
  <c r="AY58" i="1" s="1"/>
  <c r="J35" i="5"/>
  <c r="AX58" i="1"/>
  <c r="BI117" i="5"/>
  <c r="BH117" i="5"/>
  <c r="BG117" i="5"/>
  <c r="BF117" i="5"/>
  <c r="T117" i="5"/>
  <c r="T116" i="5" s="1"/>
  <c r="T115" i="5" s="1"/>
  <c r="R117" i="5"/>
  <c r="R116" i="5" s="1"/>
  <c r="R115" i="5" s="1"/>
  <c r="P117" i="5"/>
  <c r="P116" i="5"/>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c r="P88" i="5"/>
  <c r="P87" i="5" s="1"/>
  <c r="J83" i="5"/>
  <c r="J82" i="5"/>
  <c r="F82" i="5"/>
  <c r="F80" i="5"/>
  <c r="E78" i="5"/>
  <c r="J55" i="5"/>
  <c r="J54" i="5"/>
  <c r="F54" i="5"/>
  <c r="F52" i="5"/>
  <c r="E50" i="5"/>
  <c r="J18" i="5"/>
  <c r="E18" i="5"/>
  <c r="F55" i="5" s="1"/>
  <c r="J17" i="5"/>
  <c r="J12" i="5"/>
  <c r="J52" i="5" s="1"/>
  <c r="E7" i="5"/>
  <c r="E48" i="5" s="1"/>
  <c r="J37" i="4"/>
  <c r="J36" i="4"/>
  <c r="AY57" i="1" s="1"/>
  <c r="J35" i="4"/>
  <c r="AX57" i="1"/>
  <c r="BI188" i="4"/>
  <c r="BH188" i="4"/>
  <c r="BG188" i="4"/>
  <c r="BF188" i="4"/>
  <c r="T188" i="4"/>
  <c r="T187" i="4" s="1"/>
  <c r="R188" i="4"/>
  <c r="R187" i="4" s="1"/>
  <c r="P188" i="4"/>
  <c r="P187" i="4" s="1"/>
  <c r="BI186" i="4"/>
  <c r="BH186" i="4"/>
  <c r="BG186" i="4"/>
  <c r="BF186" i="4"/>
  <c r="T186" i="4"/>
  <c r="R186" i="4"/>
  <c r="P186" i="4"/>
  <c r="BI185" i="4"/>
  <c r="BH185" i="4"/>
  <c r="BG185" i="4"/>
  <c r="BF185" i="4"/>
  <c r="T185" i="4"/>
  <c r="R185" i="4"/>
  <c r="P185"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1" i="4"/>
  <c r="BH171" i="4"/>
  <c r="BG171" i="4"/>
  <c r="BF171" i="4"/>
  <c r="T171" i="4"/>
  <c r="R171" i="4"/>
  <c r="P171" i="4"/>
  <c r="BI170" i="4"/>
  <c r="BH170" i="4"/>
  <c r="BG170" i="4"/>
  <c r="BF170" i="4"/>
  <c r="T170" i="4"/>
  <c r="R170" i="4"/>
  <c r="P170" i="4"/>
  <c r="BI168" i="4"/>
  <c r="BH168" i="4"/>
  <c r="BG168" i="4"/>
  <c r="BF168" i="4"/>
  <c r="T168" i="4"/>
  <c r="R168" i="4"/>
  <c r="P168"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0" i="4"/>
  <c r="BH110" i="4"/>
  <c r="BG110" i="4"/>
  <c r="BF110" i="4"/>
  <c r="T110" i="4"/>
  <c r="T109" i="4"/>
  <c r="R110" i="4"/>
  <c r="R109" i="4" s="1"/>
  <c r="P110"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c r="J17" i="4"/>
  <c r="J12" i="4"/>
  <c r="J84" i="4"/>
  <c r="E7" i="4"/>
  <c r="E80" i="4" s="1"/>
  <c r="J37" i="3"/>
  <c r="J36" i="3"/>
  <c r="AY56" i="1"/>
  <c r="J35" i="3"/>
  <c r="AX56" i="1" s="1"/>
  <c r="BI126" i="3"/>
  <c r="BH126" i="3"/>
  <c r="BG126" i="3"/>
  <c r="BF126" i="3"/>
  <c r="T126" i="3"/>
  <c r="T125" i="3" s="1"/>
  <c r="R126" i="3"/>
  <c r="R125" i="3" s="1"/>
  <c r="P126" i="3"/>
  <c r="P125" i="3"/>
  <c r="BI123" i="3"/>
  <c r="BH123" i="3"/>
  <c r="BG123" i="3"/>
  <c r="BF123" i="3"/>
  <c r="T123" i="3"/>
  <c r="T122" i="3" s="1"/>
  <c r="R123" i="3"/>
  <c r="R122" i="3" s="1"/>
  <c r="R121" i="3" s="1"/>
  <c r="P123" i="3"/>
  <c r="P122" i="3"/>
  <c r="P121" i="3" s="1"/>
  <c r="BI119" i="3"/>
  <c r="BH119" i="3"/>
  <c r="BG119" i="3"/>
  <c r="BF119" i="3"/>
  <c r="T119" i="3"/>
  <c r="T118" i="3"/>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52" i="3" s="1"/>
  <c r="E7" i="3"/>
  <c r="E48" i="3" s="1"/>
  <c r="J37" i="2"/>
  <c r="J36" i="2"/>
  <c r="AY55" i="1" s="1"/>
  <c r="J35" i="2"/>
  <c r="AX55" i="1"/>
  <c r="BI343" i="2"/>
  <c r="BH343" i="2"/>
  <c r="BG343" i="2"/>
  <c r="BF343" i="2"/>
  <c r="T343" i="2"/>
  <c r="R343" i="2"/>
  <c r="P343" i="2"/>
  <c r="BI340" i="2"/>
  <c r="BH340" i="2"/>
  <c r="BG340" i="2"/>
  <c r="BF340" i="2"/>
  <c r="T340" i="2"/>
  <c r="R340" i="2"/>
  <c r="P340" i="2"/>
  <c r="BI337" i="2"/>
  <c r="BH337" i="2"/>
  <c r="BG337" i="2"/>
  <c r="BF337" i="2"/>
  <c r="T337" i="2"/>
  <c r="R337" i="2"/>
  <c r="P337" i="2"/>
  <c r="BI334" i="2"/>
  <c r="BH334" i="2"/>
  <c r="BG334" i="2"/>
  <c r="BF334" i="2"/>
  <c r="T334" i="2"/>
  <c r="R334" i="2"/>
  <c r="P334" i="2"/>
  <c r="BI332" i="2"/>
  <c r="BH332" i="2"/>
  <c r="BG332" i="2"/>
  <c r="BF332" i="2"/>
  <c r="T332" i="2"/>
  <c r="R332" i="2"/>
  <c r="P332" i="2"/>
  <c r="BI328" i="2"/>
  <c r="BH328" i="2"/>
  <c r="BG328" i="2"/>
  <c r="BF328" i="2"/>
  <c r="T328" i="2"/>
  <c r="T327" i="2" s="1"/>
  <c r="R328" i="2"/>
  <c r="R327" i="2" s="1"/>
  <c r="P328" i="2"/>
  <c r="P327" i="2" s="1"/>
  <c r="BI325" i="2"/>
  <c r="BH325" i="2"/>
  <c r="BG325" i="2"/>
  <c r="BF325" i="2"/>
  <c r="T325" i="2"/>
  <c r="T324" i="2"/>
  <c r="R325" i="2"/>
  <c r="R324" i="2" s="1"/>
  <c r="P325" i="2"/>
  <c r="P324" i="2" s="1"/>
  <c r="BI321" i="2"/>
  <c r="BH321" i="2"/>
  <c r="BG321" i="2"/>
  <c r="BF321" i="2"/>
  <c r="T321" i="2"/>
  <c r="T320" i="2" s="1"/>
  <c r="R321" i="2"/>
  <c r="R320" i="2"/>
  <c r="P321" i="2"/>
  <c r="P320" i="2" s="1"/>
  <c r="BI318" i="2"/>
  <c r="BH318" i="2"/>
  <c r="BG318" i="2"/>
  <c r="BF318" i="2"/>
  <c r="T318" i="2"/>
  <c r="T317" i="2" s="1"/>
  <c r="R318" i="2"/>
  <c r="R317" i="2" s="1"/>
  <c r="P318" i="2"/>
  <c r="P317" i="2" s="1"/>
  <c r="BI310" i="2"/>
  <c r="BH310" i="2"/>
  <c r="BG310" i="2"/>
  <c r="BF310" i="2"/>
  <c r="T310" i="2"/>
  <c r="R310" i="2"/>
  <c r="P310" i="2"/>
  <c r="BI308" i="2"/>
  <c r="BH308" i="2"/>
  <c r="BG308" i="2"/>
  <c r="BF308" i="2"/>
  <c r="T308" i="2"/>
  <c r="R308" i="2"/>
  <c r="P308" i="2"/>
  <c r="BI303" i="2"/>
  <c r="BH303" i="2"/>
  <c r="BG303" i="2"/>
  <c r="BF303" i="2"/>
  <c r="T303" i="2"/>
  <c r="R303" i="2"/>
  <c r="P303" i="2"/>
  <c r="BI301" i="2"/>
  <c r="BH301" i="2"/>
  <c r="BG301" i="2"/>
  <c r="BF301" i="2"/>
  <c r="T301" i="2"/>
  <c r="R301" i="2"/>
  <c r="P301" i="2"/>
  <c r="BI298" i="2"/>
  <c r="BH298" i="2"/>
  <c r="BG298" i="2"/>
  <c r="BF298" i="2"/>
  <c r="T298" i="2"/>
  <c r="R298" i="2"/>
  <c r="P298" i="2"/>
  <c r="BI296" i="2"/>
  <c r="BH296" i="2"/>
  <c r="BG296" i="2"/>
  <c r="BF296" i="2"/>
  <c r="T296" i="2"/>
  <c r="R296" i="2"/>
  <c r="P296" i="2"/>
  <c r="BI291" i="2"/>
  <c r="BH291" i="2"/>
  <c r="BG291" i="2"/>
  <c r="BF291" i="2"/>
  <c r="T291" i="2"/>
  <c r="R291" i="2"/>
  <c r="P291" i="2"/>
  <c r="BI288" i="2"/>
  <c r="BH288" i="2"/>
  <c r="BG288" i="2"/>
  <c r="BF288" i="2"/>
  <c r="T288" i="2"/>
  <c r="R288" i="2"/>
  <c r="P288" i="2"/>
  <c r="BI286" i="2"/>
  <c r="BH286" i="2"/>
  <c r="BG286" i="2"/>
  <c r="BF286" i="2"/>
  <c r="T286" i="2"/>
  <c r="R286" i="2"/>
  <c r="P286" i="2"/>
  <c r="BI283" i="2"/>
  <c r="BH283" i="2"/>
  <c r="BG283" i="2"/>
  <c r="BF283" i="2"/>
  <c r="T283" i="2"/>
  <c r="R283" i="2"/>
  <c r="P283" i="2"/>
  <c r="BI282" i="2"/>
  <c r="BH282" i="2"/>
  <c r="BG282" i="2"/>
  <c r="BF282" i="2"/>
  <c r="T282" i="2"/>
  <c r="R282" i="2"/>
  <c r="P282" i="2"/>
  <c r="BI277" i="2"/>
  <c r="BH277" i="2"/>
  <c r="BG277" i="2"/>
  <c r="BF277" i="2"/>
  <c r="T277" i="2"/>
  <c r="R277" i="2"/>
  <c r="P277" i="2"/>
  <c r="BI271" i="2"/>
  <c r="BH271" i="2"/>
  <c r="BG271" i="2"/>
  <c r="BF271" i="2"/>
  <c r="T271" i="2"/>
  <c r="R271" i="2"/>
  <c r="P271" i="2"/>
  <c r="BI268" i="2"/>
  <c r="BH268" i="2"/>
  <c r="BG268" i="2"/>
  <c r="BF268" i="2"/>
  <c r="T268" i="2"/>
  <c r="R268" i="2"/>
  <c r="P268" i="2"/>
  <c r="BI266" i="2"/>
  <c r="BH266" i="2"/>
  <c r="BG266" i="2"/>
  <c r="BF266" i="2"/>
  <c r="T266" i="2"/>
  <c r="R266" i="2"/>
  <c r="P266"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6" i="2"/>
  <c r="BH246" i="2"/>
  <c r="BG246" i="2"/>
  <c r="BF246" i="2"/>
  <c r="T246" i="2"/>
  <c r="R246" i="2"/>
  <c r="P246" i="2"/>
  <c r="BI243" i="2"/>
  <c r="BH243" i="2"/>
  <c r="BG243" i="2"/>
  <c r="BF243" i="2"/>
  <c r="T243" i="2"/>
  <c r="R243" i="2"/>
  <c r="P243" i="2"/>
  <c r="BI240" i="2"/>
  <c r="BH240" i="2"/>
  <c r="BG240" i="2"/>
  <c r="BF240" i="2"/>
  <c r="T240" i="2"/>
  <c r="R240" i="2"/>
  <c r="P240" i="2"/>
  <c r="BI235" i="2"/>
  <c r="BH235" i="2"/>
  <c r="BG235" i="2"/>
  <c r="BF235" i="2"/>
  <c r="T235" i="2"/>
  <c r="R235" i="2"/>
  <c r="P235" i="2"/>
  <c r="BI230" i="2"/>
  <c r="BH230" i="2"/>
  <c r="BG230" i="2"/>
  <c r="BF230" i="2"/>
  <c r="T230" i="2"/>
  <c r="R230" i="2"/>
  <c r="P230" i="2"/>
  <c r="BI225" i="2"/>
  <c r="BH225" i="2"/>
  <c r="BG225" i="2"/>
  <c r="BF225" i="2"/>
  <c r="T225" i="2"/>
  <c r="R225" i="2"/>
  <c r="P225" i="2"/>
  <c r="BI223" i="2"/>
  <c r="BH223" i="2"/>
  <c r="BG223" i="2"/>
  <c r="BF223" i="2"/>
  <c r="T223" i="2"/>
  <c r="R223" i="2"/>
  <c r="P223" i="2"/>
  <c r="BI222" i="2"/>
  <c r="BH222" i="2"/>
  <c r="BG222" i="2"/>
  <c r="BF222" i="2"/>
  <c r="T222" i="2"/>
  <c r="R222" i="2"/>
  <c r="P222" i="2"/>
  <c r="BI218" i="2"/>
  <c r="BH218" i="2"/>
  <c r="BG218" i="2"/>
  <c r="BF218" i="2"/>
  <c r="T218" i="2"/>
  <c r="R218" i="2"/>
  <c r="P218" i="2"/>
  <c r="BI214" i="2"/>
  <c r="BH214" i="2"/>
  <c r="BG214" i="2"/>
  <c r="BF214" i="2"/>
  <c r="T214" i="2"/>
  <c r="T213" i="2" s="1"/>
  <c r="R214" i="2"/>
  <c r="R213" i="2" s="1"/>
  <c r="P214" i="2"/>
  <c r="P213" i="2"/>
  <c r="BI211" i="2"/>
  <c r="BH211" i="2"/>
  <c r="BG211" i="2"/>
  <c r="BF211" i="2"/>
  <c r="T211" i="2"/>
  <c r="R211" i="2"/>
  <c r="P211" i="2"/>
  <c r="BI209" i="2"/>
  <c r="BH209" i="2"/>
  <c r="BG209" i="2"/>
  <c r="BF209" i="2"/>
  <c r="T209" i="2"/>
  <c r="R209" i="2"/>
  <c r="P209" i="2"/>
  <c r="BI206" i="2"/>
  <c r="BH206" i="2"/>
  <c r="BG206" i="2"/>
  <c r="BF206" i="2"/>
  <c r="T206" i="2"/>
  <c r="R206" i="2"/>
  <c r="P206" i="2"/>
  <c r="BI204" i="2"/>
  <c r="BH204" i="2"/>
  <c r="BG204" i="2"/>
  <c r="BF204" i="2"/>
  <c r="T204" i="2"/>
  <c r="R204" i="2"/>
  <c r="P204" i="2"/>
  <c r="BI202" i="2"/>
  <c r="BH202" i="2"/>
  <c r="BG202" i="2"/>
  <c r="BF202" i="2"/>
  <c r="T202" i="2"/>
  <c r="R202" i="2"/>
  <c r="P202" i="2"/>
  <c r="BI198" i="2"/>
  <c r="BH198" i="2"/>
  <c r="BG198" i="2"/>
  <c r="BF198" i="2"/>
  <c r="T198" i="2"/>
  <c r="R198" i="2"/>
  <c r="P198"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9" i="2"/>
  <c r="BH179" i="2"/>
  <c r="BG179" i="2"/>
  <c r="BF179" i="2"/>
  <c r="T179" i="2"/>
  <c r="R179" i="2"/>
  <c r="P179" i="2"/>
  <c r="BI174" i="2"/>
  <c r="BH174" i="2"/>
  <c r="BG174" i="2"/>
  <c r="BF174" i="2"/>
  <c r="T174" i="2"/>
  <c r="R174" i="2"/>
  <c r="P174" i="2"/>
  <c r="BI173" i="2"/>
  <c r="BH173" i="2"/>
  <c r="BG173" i="2"/>
  <c r="BF173" i="2"/>
  <c r="T173" i="2"/>
  <c r="R173" i="2"/>
  <c r="P173" i="2"/>
  <c r="BI172" i="2"/>
  <c r="BH172" i="2"/>
  <c r="BG172" i="2"/>
  <c r="BF172" i="2"/>
  <c r="T172" i="2"/>
  <c r="R172" i="2"/>
  <c r="P172" i="2"/>
  <c r="BI167" i="2"/>
  <c r="BH167" i="2"/>
  <c r="BG167" i="2"/>
  <c r="BF167" i="2"/>
  <c r="T167" i="2"/>
  <c r="R167" i="2"/>
  <c r="P167" i="2"/>
  <c r="BI166" i="2"/>
  <c r="BH166" i="2"/>
  <c r="BG166" i="2"/>
  <c r="BF166" i="2"/>
  <c r="T166" i="2"/>
  <c r="R166" i="2"/>
  <c r="P166" i="2"/>
  <c r="BI165" i="2"/>
  <c r="BH165" i="2"/>
  <c r="BG165" i="2"/>
  <c r="BF165" i="2"/>
  <c r="T165" i="2"/>
  <c r="R165" i="2"/>
  <c r="P165" i="2"/>
  <c r="BI163" i="2"/>
  <c r="BH163" i="2"/>
  <c r="BG163" i="2"/>
  <c r="BF163" i="2"/>
  <c r="T163" i="2"/>
  <c r="R163" i="2"/>
  <c r="P163" i="2"/>
  <c r="BI158" i="2"/>
  <c r="BH158" i="2"/>
  <c r="BG158" i="2"/>
  <c r="BF158" i="2"/>
  <c r="T158" i="2"/>
  <c r="R158" i="2"/>
  <c r="P158" i="2"/>
  <c r="BI150" i="2"/>
  <c r="BH150" i="2"/>
  <c r="BG150" i="2"/>
  <c r="BF150" i="2"/>
  <c r="T150" i="2"/>
  <c r="R150" i="2"/>
  <c r="P150" i="2"/>
  <c r="BI147" i="2"/>
  <c r="BH147" i="2"/>
  <c r="BG147" i="2"/>
  <c r="BF147" i="2"/>
  <c r="T147" i="2"/>
  <c r="R147" i="2"/>
  <c r="P147" i="2"/>
  <c r="BI142" i="2"/>
  <c r="BH142" i="2"/>
  <c r="BG142" i="2"/>
  <c r="BF142" i="2"/>
  <c r="T142" i="2"/>
  <c r="R142" i="2"/>
  <c r="P142" i="2"/>
  <c r="BI140" i="2"/>
  <c r="BH140" i="2"/>
  <c r="BG140" i="2"/>
  <c r="BF140" i="2"/>
  <c r="T140" i="2"/>
  <c r="R140" i="2"/>
  <c r="P140"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18" i="2"/>
  <c r="BH118" i="2"/>
  <c r="BG118" i="2"/>
  <c r="BF118" i="2"/>
  <c r="T118" i="2"/>
  <c r="R118" i="2"/>
  <c r="P118" i="2"/>
  <c r="BI114" i="2"/>
  <c r="BH114" i="2"/>
  <c r="BG114" i="2"/>
  <c r="BF114" i="2"/>
  <c r="T114" i="2"/>
  <c r="R114" i="2"/>
  <c r="P114" i="2"/>
  <c r="BI109" i="2"/>
  <c r="BH109" i="2"/>
  <c r="BG109" i="2"/>
  <c r="BF109" i="2"/>
  <c r="T109" i="2"/>
  <c r="R109" i="2"/>
  <c r="P109" i="2"/>
  <c r="BI106" i="2"/>
  <c r="BH106" i="2"/>
  <c r="BG106" i="2"/>
  <c r="BF106" i="2"/>
  <c r="T106" i="2"/>
  <c r="R106" i="2"/>
  <c r="P106" i="2"/>
  <c r="BI103" i="2"/>
  <c r="BH103" i="2"/>
  <c r="BG103" i="2"/>
  <c r="BF103" i="2"/>
  <c r="T103" i="2"/>
  <c r="R103" i="2"/>
  <c r="P103" i="2"/>
  <c r="BI101" i="2"/>
  <c r="BH101" i="2"/>
  <c r="BG101" i="2"/>
  <c r="BF101" i="2"/>
  <c r="T101" i="2"/>
  <c r="R101" i="2"/>
  <c r="P101" i="2"/>
  <c r="BI99" i="2"/>
  <c r="BH99" i="2"/>
  <c r="BG99" i="2"/>
  <c r="BF99" i="2"/>
  <c r="T99" i="2"/>
  <c r="R99" i="2"/>
  <c r="P99" i="2"/>
  <c r="J93" i="2"/>
  <c r="J92" i="2"/>
  <c r="F92" i="2"/>
  <c r="F90" i="2"/>
  <c r="E88" i="2"/>
  <c r="J55" i="2"/>
  <c r="J54" i="2"/>
  <c r="F54" i="2"/>
  <c r="F52" i="2"/>
  <c r="E50" i="2"/>
  <c r="J18" i="2"/>
  <c r="E18" i="2"/>
  <c r="F93" i="2"/>
  <c r="J17" i="2"/>
  <c r="J12" i="2"/>
  <c r="J52" i="2" s="1"/>
  <c r="E7" i="2"/>
  <c r="E48" i="2" s="1"/>
  <c r="L50" i="1"/>
  <c r="AM50" i="1"/>
  <c r="AM49" i="1"/>
  <c r="L49" i="1"/>
  <c r="AM47" i="1"/>
  <c r="L47" i="1"/>
  <c r="L45" i="1"/>
  <c r="L44" i="1"/>
  <c r="AS54" i="1"/>
  <c r="J34" i="6" l="1"/>
  <c r="T121" i="3"/>
  <c r="R98" i="2"/>
  <c r="T117" i="2"/>
  <c r="T164" i="2"/>
  <c r="R201" i="2"/>
  <c r="R217" i="2"/>
  <c r="P224" i="2"/>
  <c r="R270" i="2"/>
  <c r="T300" i="2"/>
  <c r="P331" i="2"/>
  <c r="P316" i="2"/>
  <c r="R88" i="3"/>
  <c r="T98" i="3"/>
  <c r="R91" i="4"/>
  <c r="BK102" i="4"/>
  <c r="J102" i="4"/>
  <c r="J61" i="4" s="1"/>
  <c r="P112" i="4"/>
  <c r="BK123" i="4"/>
  <c r="J123" i="4" s="1"/>
  <c r="J64" i="4" s="1"/>
  <c r="R133" i="4"/>
  <c r="BK137" i="4"/>
  <c r="J137" i="4" s="1"/>
  <c r="J66" i="4" s="1"/>
  <c r="R154" i="4"/>
  <c r="R167" i="4"/>
  <c r="BK173" i="4"/>
  <c r="J173" i="4" s="1"/>
  <c r="J69" i="4" s="1"/>
  <c r="T90" i="5"/>
  <c r="R97" i="5"/>
  <c r="P102" i="5"/>
  <c r="BK91" i="6"/>
  <c r="J91" i="6" s="1"/>
  <c r="J61" i="6" s="1"/>
  <c r="T91" i="6"/>
  <c r="P98" i="6"/>
  <c r="BK112" i="6"/>
  <c r="J112" i="6" s="1"/>
  <c r="J64" i="6" s="1"/>
  <c r="P98" i="2"/>
  <c r="P117" i="2"/>
  <c r="P164" i="2"/>
  <c r="BK201" i="2"/>
  <c r="J201" i="2" s="1"/>
  <c r="J64" i="2" s="1"/>
  <c r="P217" i="2"/>
  <c r="R224" i="2"/>
  <c r="T270" i="2"/>
  <c r="R300" i="2"/>
  <c r="T331" i="2"/>
  <c r="T316" i="2"/>
  <c r="T88" i="3"/>
  <c r="P98" i="3"/>
  <c r="P91" i="4"/>
  <c r="P102" i="4"/>
  <c r="BK112" i="4"/>
  <c r="J112" i="4" s="1"/>
  <c r="J63" i="4" s="1"/>
  <c r="P123" i="4"/>
  <c r="BK133" i="4"/>
  <c r="J133" i="4" s="1"/>
  <c r="J65" i="4" s="1"/>
  <c r="P137" i="4"/>
  <c r="P154" i="4"/>
  <c r="P167" i="4"/>
  <c r="T173" i="4"/>
  <c r="R90" i="5"/>
  <c r="T97" i="5"/>
  <c r="T102" i="5"/>
  <c r="R86" i="6"/>
  <c r="BK98" i="6"/>
  <c r="J98" i="6" s="1"/>
  <c r="J62" i="6" s="1"/>
  <c r="R98" i="6"/>
  <c r="R105" i="6"/>
  <c r="P112" i="6"/>
  <c r="BK98" i="2"/>
  <c r="J98" i="2" s="1"/>
  <c r="J61" i="2" s="1"/>
  <c r="BK117" i="2"/>
  <c r="J117" i="2" s="1"/>
  <c r="J62" i="2" s="1"/>
  <c r="BK164" i="2"/>
  <c r="J164" i="2" s="1"/>
  <c r="J63" i="2" s="1"/>
  <c r="P201" i="2"/>
  <c r="T217" i="2"/>
  <c r="T224" i="2"/>
  <c r="P270" i="2"/>
  <c r="P300" i="2"/>
  <c r="R331" i="2"/>
  <c r="R316" i="2" s="1"/>
  <c r="BK88" i="3"/>
  <c r="J88" i="3" s="1"/>
  <c r="J61" i="3" s="1"/>
  <c r="R98" i="3"/>
  <c r="BK91" i="4"/>
  <c r="J91" i="4" s="1"/>
  <c r="J60" i="4" s="1"/>
  <c r="R102" i="4"/>
  <c r="T112" i="4"/>
  <c r="T123" i="4"/>
  <c r="T133" i="4"/>
  <c r="T137" i="4"/>
  <c r="T154" i="4"/>
  <c r="T167" i="4"/>
  <c r="R173" i="4"/>
  <c r="P90" i="5"/>
  <c r="P86" i="5" s="1"/>
  <c r="AU58" i="1" s="1"/>
  <c r="P97" i="5"/>
  <c r="BK102" i="5"/>
  <c r="J102" i="5" s="1"/>
  <c r="J63" i="5" s="1"/>
  <c r="BK86" i="6"/>
  <c r="J86" i="6" s="1"/>
  <c r="J60" i="6" s="1"/>
  <c r="T86" i="6"/>
  <c r="R91" i="6"/>
  <c r="T98" i="6"/>
  <c r="T105" i="6"/>
  <c r="T112" i="6"/>
  <c r="T98" i="2"/>
  <c r="R117" i="2"/>
  <c r="R164" i="2"/>
  <c r="T201" i="2"/>
  <c r="BK217" i="2"/>
  <c r="J217" i="2" s="1"/>
  <c r="J67" i="2" s="1"/>
  <c r="BK224" i="2"/>
  <c r="J224" i="2" s="1"/>
  <c r="J68" i="2" s="1"/>
  <c r="BK270" i="2"/>
  <c r="J270" i="2" s="1"/>
  <c r="J69" i="2" s="1"/>
  <c r="BK300" i="2"/>
  <c r="J300" i="2" s="1"/>
  <c r="J70" i="2" s="1"/>
  <c r="BK331" i="2"/>
  <c r="J331" i="2" s="1"/>
  <c r="J76" i="2" s="1"/>
  <c r="P88" i="3"/>
  <c r="P87" i="3" s="1"/>
  <c r="P86" i="3" s="1"/>
  <c r="AU56" i="1" s="1"/>
  <c r="BK98" i="3"/>
  <c r="J98" i="3" s="1"/>
  <c r="J62" i="3" s="1"/>
  <c r="T91" i="4"/>
  <c r="T102" i="4"/>
  <c r="R112" i="4"/>
  <c r="R123" i="4"/>
  <c r="P133" i="4"/>
  <c r="R137" i="4"/>
  <c r="BK154" i="4"/>
  <c r="J154" i="4" s="1"/>
  <c r="J67" i="4" s="1"/>
  <c r="BK167" i="4"/>
  <c r="J167" i="4" s="1"/>
  <c r="J68" i="4" s="1"/>
  <c r="P173" i="4"/>
  <c r="BK90" i="5"/>
  <c r="J90" i="5" s="1"/>
  <c r="J61" i="5" s="1"/>
  <c r="BK97" i="5"/>
  <c r="J97" i="5" s="1"/>
  <c r="J62" i="5" s="1"/>
  <c r="R102" i="5"/>
  <c r="P86" i="6"/>
  <c r="P91" i="6"/>
  <c r="BK105" i="6"/>
  <c r="J105" i="6" s="1"/>
  <c r="J63" i="6" s="1"/>
  <c r="P105" i="6"/>
  <c r="R112" i="6"/>
  <c r="BK320" i="2"/>
  <c r="J320" i="2" s="1"/>
  <c r="J73" i="2" s="1"/>
  <c r="BK125" i="3"/>
  <c r="J125" i="3"/>
  <c r="J66" i="3" s="1"/>
  <c r="BK109" i="4"/>
  <c r="J109" i="4" s="1"/>
  <c r="J62" i="4" s="1"/>
  <c r="BK126" i="6"/>
  <c r="J126" i="6"/>
  <c r="J65" i="6" s="1"/>
  <c r="BK213" i="2"/>
  <c r="J213" i="2" s="1"/>
  <c r="J65" i="2" s="1"/>
  <c r="BK122" i="3"/>
  <c r="J122" i="3" s="1"/>
  <c r="J65" i="3" s="1"/>
  <c r="BK187" i="4"/>
  <c r="J187" i="4" s="1"/>
  <c r="J70" i="4" s="1"/>
  <c r="BK116" i="5"/>
  <c r="J116" i="5" s="1"/>
  <c r="J66" i="5" s="1"/>
  <c r="BK317" i="2"/>
  <c r="J317" i="2" s="1"/>
  <c r="J72" i="2" s="1"/>
  <c r="BK327" i="2"/>
  <c r="J327" i="2" s="1"/>
  <c r="J75" i="2" s="1"/>
  <c r="BK112" i="5"/>
  <c r="J112" i="5" s="1"/>
  <c r="J64" i="5" s="1"/>
  <c r="BK324" i="2"/>
  <c r="J324" i="2" s="1"/>
  <c r="J74" i="2" s="1"/>
  <c r="BK118" i="3"/>
  <c r="J118" i="3" s="1"/>
  <c r="J63" i="3" s="1"/>
  <c r="BK87" i="5"/>
  <c r="J87" i="5" s="1"/>
  <c r="J60" i="5" s="1"/>
  <c r="J79" i="6"/>
  <c r="F82" i="6"/>
  <c r="BE87" i="6"/>
  <c r="BE96" i="6"/>
  <c r="BE103" i="6"/>
  <c r="BE106" i="6"/>
  <c r="BE110" i="6"/>
  <c r="BE113" i="6"/>
  <c r="BE119" i="6"/>
  <c r="BE121" i="6"/>
  <c r="E48" i="6"/>
  <c r="BE89" i="6"/>
  <c r="BE92" i="6"/>
  <c r="BE94" i="6"/>
  <c r="BE101" i="6"/>
  <c r="BE117" i="6"/>
  <c r="BE123" i="6"/>
  <c r="BE127" i="6"/>
  <c r="AW59" i="1"/>
  <c r="BE99" i="6"/>
  <c r="BE108" i="6"/>
  <c r="BE115" i="6"/>
  <c r="BE125" i="6"/>
  <c r="E76" i="5"/>
  <c r="F83" i="5"/>
  <c r="BE91" i="5"/>
  <c r="BE113" i="5"/>
  <c r="J80" i="5"/>
  <c r="BE98" i="5"/>
  <c r="BE109" i="5"/>
  <c r="BE111" i="5"/>
  <c r="BE117" i="5"/>
  <c r="BE88" i="5"/>
  <c r="BE93" i="5"/>
  <c r="BE95" i="5"/>
  <c r="BE101" i="5"/>
  <c r="BE103" i="5"/>
  <c r="BE104" i="5"/>
  <c r="BE105" i="5"/>
  <c r="BE106" i="5"/>
  <c r="BE107" i="5"/>
  <c r="BE108" i="5"/>
  <c r="BE110" i="5"/>
  <c r="BE99" i="5"/>
  <c r="BE100" i="5"/>
  <c r="J52" i="4"/>
  <c r="BE103" i="4"/>
  <c r="BE113" i="4"/>
  <c r="BE128" i="4"/>
  <c r="BE130" i="4"/>
  <c r="BE134" i="4"/>
  <c r="BE142" i="4"/>
  <c r="BE152" i="4"/>
  <c r="BE155" i="4"/>
  <c r="BE177" i="4"/>
  <c r="BE185" i="4"/>
  <c r="F55" i="4"/>
  <c r="BE92" i="4"/>
  <c r="BE94" i="4"/>
  <c r="BE105" i="4"/>
  <c r="BE107" i="4"/>
  <c r="BE124" i="4"/>
  <c r="BE126" i="4"/>
  <c r="BE135" i="4"/>
  <c r="BE138" i="4"/>
  <c r="BE140" i="4"/>
  <c r="BE146" i="4"/>
  <c r="BE150" i="4"/>
  <c r="BE159" i="4"/>
  <c r="BE163" i="4"/>
  <c r="BE170" i="4"/>
  <c r="BE174" i="4"/>
  <c r="BE178" i="4"/>
  <c r="E48" i="4"/>
  <c r="BE96" i="4"/>
  <c r="BE110" i="4"/>
  <c r="BE115" i="4"/>
  <c r="BE117" i="4"/>
  <c r="BE119" i="4"/>
  <c r="BE121" i="4"/>
  <c r="BE132" i="4"/>
  <c r="BE157" i="4"/>
  <c r="BE175" i="4"/>
  <c r="BE176" i="4"/>
  <c r="BE179" i="4"/>
  <c r="BE180" i="4"/>
  <c r="BE181" i="4"/>
  <c r="BE182" i="4"/>
  <c r="BE183" i="4"/>
  <c r="BE98" i="4"/>
  <c r="BE100" i="4"/>
  <c r="BE144" i="4"/>
  <c r="BE148" i="4"/>
  <c r="BE161" i="4"/>
  <c r="BE165" i="4"/>
  <c r="BE168" i="4"/>
  <c r="BE171" i="4"/>
  <c r="BE186" i="4"/>
  <c r="BE188" i="4"/>
  <c r="BE99" i="3"/>
  <c r="BE112" i="3"/>
  <c r="BE116" i="3"/>
  <c r="BE126" i="3"/>
  <c r="F55" i="3"/>
  <c r="E76" i="3"/>
  <c r="J80" i="3"/>
  <c r="BE93" i="3"/>
  <c r="BE108" i="3"/>
  <c r="BE110" i="3"/>
  <c r="BE119" i="3"/>
  <c r="BE102" i="3"/>
  <c r="BE105" i="3"/>
  <c r="BE114" i="3"/>
  <c r="BE89" i="3"/>
  <c r="BE91" i="3"/>
  <c r="BE94" i="3"/>
  <c r="BE96" i="3"/>
  <c r="BE100" i="3"/>
  <c r="BE123" i="3"/>
  <c r="BE103" i="2"/>
  <c r="BE114" i="2"/>
  <c r="BE124" i="2"/>
  <c r="BE126" i="2"/>
  <c r="BE129" i="2"/>
  <c r="BE147" i="2"/>
  <c r="BE150" i="2"/>
  <c r="BE163" i="2"/>
  <c r="BE190" i="2"/>
  <c r="BE202" i="2"/>
  <c r="BE209" i="2"/>
  <c r="BE211" i="2"/>
  <c r="BE246" i="2"/>
  <c r="BE251" i="2"/>
  <c r="BE257" i="2"/>
  <c r="E86" i="2"/>
  <c r="BE106" i="2"/>
  <c r="BE109" i="2"/>
  <c r="BE142" i="2"/>
  <c r="BE174" i="2"/>
  <c r="BE179" i="2"/>
  <c r="BE187" i="2"/>
  <c r="BE198" i="2"/>
  <c r="BE206" i="2"/>
  <c r="BE230" i="2"/>
  <c r="BE259" i="2"/>
  <c r="BE271" i="2"/>
  <c r="BE277" i="2"/>
  <c r="BE303" i="2"/>
  <c r="BE310" i="2"/>
  <c r="F55" i="2"/>
  <c r="J90" i="2"/>
  <c r="BE158" i="2"/>
  <c r="BE165" i="2"/>
  <c r="BE166" i="2"/>
  <c r="BE173" i="2"/>
  <c r="BE218" i="2"/>
  <c r="BE222" i="2"/>
  <c r="BE235" i="2"/>
  <c r="BE240" i="2"/>
  <c r="BE243" i="2"/>
  <c r="BE253" i="2"/>
  <c r="BE268" i="2"/>
  <c r="BE286" i="2"/>
  <c r="BE291" i="2"/>
  <c r="BE296" i="2"/>
  <c r="BE301" i="2"/>
  <c r="BE321" i="2"/>
  <c r="BE328" i="2"/>
  <c r="BE332" i="2"/>
  <c r="BE334" i="2"/>
  <c r="BE99" i="2"/>
  <c r="BE101" i="2"/>
  <c r="BE118" i="2"/>
  <c r="BE132" i="2"/>
  <c r="BE135" i="2"/>
  <c r="BE140" i="2"/>
  <c r="BE167" i="2"/>
  <c r="BE172" i="2"/>
  <c r="BE181" i="2"/>
  <c r="BE184" i="2"/>
  <c r="BE193" i="2"/>
  <c r="BE204" i="2"/>
  <c r="BE214" i="2"/>
  <c r="BE223" i="2"/>
  <c r="BE225" i="2"/>
  <c r="BE255" i="2"/>
  <c r="BE261" i="2"/>
  <c r="BE266" i="2"/>
  <c r="BE282" i="2"/>
  <c r="BE283" i="2"/>
  <c r="BE288" i="2"/>
  <c r="BE298" i="2"/>
  <c r="BE308" i="2"/>
  <c r="BE318" i="2"/>
  <c r="BE325" i="2"/>
  <c r="BE337" i="2"/>
  <c r="BE340" i="2"/>
  <c r="BE343" i="2"/>
  <c r="F35" i="4"/>
  <c r="BB57" i="1" s="1"/>
  <c r="F36" i="6"/>
  <c r="BC59" i="1" s="1"/>
  <c r="J34" i="2"/>
  <c r="AW55" i="1" s="1"/>
  <c r="F35" i="6"/>
  <c r="BB59" i="1" s="1"/>
  <c r="F34" i="5"/>
  <c r="BA58" i="1" s="1"/>
  <c r="F34" i="6"/>
  <c r="BA59" i="1" s="1"/>
  <c r="F37" i="4"/>
  <c r="BD57" i="1" s="1"/>
  <c r="F36" i="5"/>
  <c r="BC58" i="1" s="1"/>
  <c r="F36" i="2"/>
  <c r="BC55" i="1" s="1"/>
  <c r="J34" i="5"/>
  <c r="AW58" i="1" s="1"/>
  <c r="F34" i="2"/>
  <c r="BA55" i="1" s="1"/>
  <c r="F34" i="4"/>
  <c r="BA57" i="1" s="1"/>
  <c r="F37" i="6"/>
  <c r="BD59" i="1" s="1"/>
  <c r="F37" i="2"/>
  <c r="BD55" i="1" s="1"/>
  <c r="J34" i="3"/>
  <c r="AW56" i="1" s="1"/>
  <c r="F36" i="4"/>
  <c r="BC57" i="1" s="1"/>
  <c r="F35" i="5"/>
  <c r="BB58" i="1" s="1"/>
  <c r="F35" i="3"/>
  <c r="BB56" i="1" s="1"/>
  <c r="F35" i="2"/>
  <c r="BB55" i="1" s="1"/>
  <c r="F37" i="3"/>
  <c r="BD56" i="1" s="1"/>
  <c r="F36" i="3"/>
  <c r="BC56" i="1" s="1"/>
  <c r="J34" i="4"/>
  <c r="AW57" i="1" s="1"/>
  <c r="F34" i="3"/>
  <c r="BA56" i="1" s="1"/>
  <c r="F37" i="5"/>
  <c r="BD58" i="1" s="1"/>
  <c r="T87" i="3" l="1"/>
  <c r="T86" i="3" s="1"/>
  <c r="BK216" i="2"/>
  <c r="J216" i="2" s="1"/>
  <c r="J66" i="2" s="1"/>
  <c r="T86" i="5"/>
  <c r="R86" i="5"/>
  <c r="R216" i="2"/>
  <c r="T90" i="4"/>
  <c r="T97" i="2"/>
  <c r="T85" i="6"/>
  <c r="BK87" i="3"/>
  <c r="J87" i="3" s="1"/>
  <c r="J60" i="3" s="1"/>
  <c r="R90" i="4"/>
  <c r="T216" i="2"/>
  <c r="BK97" i="2"/>
  <c r="J97" i="2" s="1"/>
  <c r="J60" i="2" s="1"/>
  <c r="R85" i="6"/>
  <c r="R87" i="3"/>
  <c r="R86" i="3" s="1"/>
  <c r="P85" i="6"/>
  <c r="AU59" i="1"/>
  <c r="P90" i="4"/>
  <c r="AU57" i="1" s="1"/>
  <c r="P216" i="2"/>
  <c r="P97" i="2"/>
  <c r="P96" i="2" s="1"/>
  <c r="AU55" i="1" s="1"/>
  <c r="R97" i="2"/>
  <c r="R96" i="2"/>
  <c r="BK85" i="6"/>
  <c r="J85" i="6" s="1"/>
  <c r="J59" i="6" s="1"/>
  <c r="BK316" i="2"/>
  <c r="J316" i="2" s="1"/>
  <c r="J71" i="2" s="1"/>
  <c r="BK121" i="3"/>
  <c r="J121" i="3" s="1"/>
  <c r="J64" i="3" s="1"/>
  <c r="BK90" i="4"/>
  <c r="J90" i="4" s="1"/>
  <c r="J59" i="4" s="1"/>
  <c r="BK115" i="5"/>
  <c r="J115" i="5" s="1"/>
  <c r="J65" i="5" s="1"/>
  <c r="F33" i="5"/>
  <c r="AZ58" i="1" s="1"/>
  <c r="F33" i="2"/>
  <c r="AZ55" i="1" s="1"/>
  <c r="J33" i="4"/>
  <c r="AV57" i="1" s="1"/>
  <c r="AT57" i="1" s="1"/>
  <c r="BD54" i="1"/>
  <c r="W33" i="1" s="1"/>
  <c r="F33" i="4"/>
  <c r="AZ57" i="1" s="1"/>
  <c r="BC54" i="1"/>
  <c r="W32" i="1" s="1"/>
  <c r="F33" i="3"/>
  <c r="AZ56" i="1" s="1"/>
  <c r="J33" i="6"/>
  <c r="AV59" i="1" s="1"/>
  <c r="AT59" i="1" s="1"/>
  <c r="BB54" i="1"/>
  <c r="AX54" i="1" s="1"/>
  <c r="J33" i="3"/>
  <c r="AV56" i="1" s="1"/>
  <c r="AT56" i="1" s="1"/>
  <c r="J33" i="5"/>
  <c r="AV58" i="1" s="1"/>
  <c r="AT58" i="1" s="1"/>
  <c r="BA54" i="1"/>
  <c r="W30" i="1" s="1"/>
  <c r="F33" i="6"/>
  <c r="AZ59" i="1" s="1"/>
  <c r="J33" i="2"/>
  <c r="AV55" i="1" s="1"/>
  <c r="AT55" i="1" s="1"/>
  <c r="T96" i="2" l="1"/>
  <c r="BK86" i="5"/>
  <c r="J86" i="5" s="1"/>
  <c r="J30" i="5" s="1"/>
  <c r="AG58" i="1" s="1"/>
  <c r="BK96" i="2"/>
  <c r="J96" i="2" s="1"/>
  <c r="J59" i="2" s="1"/>
  <c r="BK86" i="3"/>
  <c r="J86" i="3" s="1"/>
  <c r="J59" i="3" s="1"/>
  <c r="AW54" i="1"/>
  <c r="AK30" i="1" s="1"/>
  <c r="AY54" i="1"/>
  <c r="AZ54" i="1"/>
  <c r="AV54" i="1" s="1"/>
  <c r="AK29" i="1" s="1"/>
  <c r="AU54" i="1"/>
  <c r="J30" i="6"/>
  <c r="AG59" i="1"/>
  <c r="W31" i="1"/>
  <c r="J30" i="4"/>
  <c r="AG57" i="1" s="1"/>
  <c r="J39" i="4" l="1"/>
  <c r="J39" i="6"/>
  <c r="J39" i="5"/>
  <c r="J59" i="5"/>
  <c r="AN57" i="1"/>
  <c r="AN59" i="1"/>
  <c r="AN58" i="1"/>
  <c r="J30" i="3"/>
  <c r="AG56" i="1" s="1"/>
  <c r="AN56" i="1" s="1"/>
  <c r="J30" i="2"/>
  <c r="AG55" i="1" s="1"/>
  <c r="AN55" i="1" s="1"/>
  <c r="W29" i="1"/>
  <c r="AT54" i="1"/>
  <c r="J39" i="2" l="1"/>
  <c r="J39" i="3"/>
  <c r="AG54" i="1"/>
  <c r="AK26" i="1" s="1"/>
  <c r="AK35" i="1" s="1"/>
  <c r="AN54" i="1" l="1"/>
</calcChain>
</file>

<file path=xl/sharedStrings.xml><?xml version="1.0" encoding="utf-8"?>
<sst xmlns="http://schemas.openxmlformats.org/spreadsheetml/2006/main" count="5106" uniqueCount="968">
  <si>
    <t>Export Komplet</t>
  </si>
  <si>
    <t>VZ</t>
  </si>
  <si>
    <t>2.0</t>
  </si>
  <si>
    <t>ZAMOK</t>
  </si>
  <si>
    <t>False</t>
  </si>
  <si>
    <t>{f85a245a-db5d-45b3-9753-0887bedfee82}</t>
  </si>
  <si>
    <t>0,01</t>
  </si>
  <si>
    <t>21</t>
  </si>
  <si>
    <t>15</t>
  </si>
  <si>
    <t>REKAPITULACE STAVBY</t>
  </si>
  <si>
    <t>v ---  níže se nacházejí doplnkové a pomocné údaje k sestavám  --- v</t>
  </si>
  <si>
    <t>Návod na vyplnění</t>
  </si>
  <si>
    <t>Kód:</t>
  </si>
  <si>
    <t>DP16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</si>
  <si>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</si>
  <si>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</si>
  <si>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DP16 = E4P3</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</si>
  <si>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</si>
  <si>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</si>
  <si>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</si>
  <si>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</si>
  <si>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</si>
  <si>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</si>
  <si>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</si>
  <si>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</si>
  <si>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</si>
  <si>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</si>
  <si>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</si>
  <si>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</si>
  <si>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</si>
  <si>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</si>
  <si>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</si>
  <si>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</si>
  <si>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</si>
  <si>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</si>
  <si>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</si>
  <si>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</si>
  <si>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</si>
  <si>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</si>
  <si>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</si>
  <si>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</si>
  <si>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</si>
  <si>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</si>
  <si>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</si>
  <si>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</si>
  <si>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</si>
  <si>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</si>
  <si>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</si>
  <si>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</si>
  <si>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</si>
  <si>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</si>
  <si>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</si>
  <si>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</si>
  <si>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</si>
  <si>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</si>
  <si>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</si>
  <si>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</si>
  <si>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</si>
  <si>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</si>
  <si>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</si>
  <si>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</si>
  <si>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</si>
  <si>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</si>
  <si>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</si>
  <si>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</si>
  <si>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</si>
  <si>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</si>
  <si>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</si>
  <si>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</si>
  <si>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</si>
  <si>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</si>
  <si>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</si>
  <si>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</si>
  <si>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</si>
  <si>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</si>
  <si>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</si>
  <si>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</si>
  <si>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</si>
  <si>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</si>
  <si>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</si>
  <si>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</si>
  <si>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DP16</t>
  </si>
  <si>
    <t>STA</t>
  </si>
  <si>
    <t>1</t>
  </si>
  <si>
    <t>{7ebd1f39-50d5-4206-b5b0-392d17d28eb4}</t>
  </si>
  <si>
    <t>2</t>
  </si>
  <si>
    <t>D1.4.1</t>
  </si>
  <si>
    <t>Zdravotně technické instalace - DP16</t>
  </si>
  <si>
    <t>{e99279c4-20cc-44f4-8d8a-1908a55050e8}</t>
  </si>
  <si>
    <t>D1.4.2</t>
  </si>
  <si>
    <t>Chlazení - DP16</t>
  </si>
  <si>
    <t>{50ca7e9e-c0c9-4073-8542-a3c14f2e13bc}</t>
  </si>
  <si>
    <t>D1.4.4</t>
  </si>
  <si>
    <t>Elektroinstalace - DP16</t>
  </si>
  <si>
    <t>{2b22dcb4-5e7e-41f1-9769-1ca04d7120ba}</t>
  </si>
  <si>
    <t>D1.4.5</t>
  </si>
  <si>
    <t>Měření a regulace - DP16</t>
  </si>
  <si>
    <t>{0c9e0c18-370b-47de-bebd-c0ff72335a84}</t>
  </si>
  <si>
    <t>KRYCÍ LIST SOUPISU PRACÍ</t>
  </si>
  <si>
    <t>Objekt:</t>
  </si>
  <si>
    <t>D1.1 - Stavba - DP16</t>
  </si>
  <si>
    <t>Ing. Zdeněk Edlman, B.Hudová</t>
  </si>
  <si>
    <t>DP16 - dílčí plnění E4P3</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</si>
  <si>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</si>
  <si>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</si>
  <si>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</si>
  <si>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</si>
  <si>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</si>
  <si>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</si>
  <si>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</si>
  <si>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</si>
  <si>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</si>
  <si>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</si>
  <si>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</si>
  <si>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</si>
  <si>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</si>
  <si>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</si>
  <si>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</si>
  <si>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</si>
  <si>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</si>
  <si>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</si>
  <si>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</si>
  <si>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</si>
  <si>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</si>
  <si>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</si>
  <si>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</si>
  <si>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</si>
  <si>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</si>
  <si>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</si>
  <si>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</si>
  <si>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</si>
  <si>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</si>
  <si>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</si>
  <si>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</si>
  <si>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</si>
  <si>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</si>
  <si>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</si>
  <si>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</si>
  <si>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</si>
  <si>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</si>
  <si>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</si>
  <si>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</si>
  <si>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</si>
  <si>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</si>
  <si>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</si>
  <si>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</si>
  <si>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2023 01</t>
  </si>
  <si>
    <t>4</t>
  </si>
  <si>
    <t>-2023078208</t>
  </si>
  <si>
    <t>Online PSC</t>
  </si>
  <si>
    <t>https://podminky.urs.cz/item/CS_URS_2023_01/317941121</t>
  </si>
  <si>
    <t>M</t>
  </si>
  <si>
    <t>13010440</t>
  </si>
  <si>
    <t>úhelník ocelový rovnostranný jakost S235JR (11 375) 100x100x8mm</t>
  </si>
  <si>
    <t>8</t>
  </si>
  <si>
    <t>2021753555</t>
  </si>
  <si>
    <t>VV</t>
  </si>
  <si>
    <t>"4P336-4P343+4P346-4P348" 1,2*12,18*0,001</t>
  </si>
  <si>
    <t>340236212</t>
  </si>
  <si>
    <t>Zazdívka otvorů v příčkách nebo stěnách cihlami plnými pálenými plochy přes 0,0225 m2 do 0,09 m2, tloušťky přes 100 mm</t>
  </si>
  <si>
    <t>kus</t>
  </si>
  <si>
    <t>2035388960</t>
  </si>
  <si>
    <t>https://podminky.urs.cz/item/CS_URS_2023_01/340236212</t>
  </si>
  <si>
    <t>"4P323-4P330+4P23B6" 1+1</t>
  </si>
  <si>
    <t>340237211</t>
  </si>
  <si>
    <t>Zazdívka otvorů v příčkách nebo stěnách cihlami plnými pálenými plochy přes 0,09 m2 do 0,25 m2, tloušťky do 100 mm</t>
  </si>
  <si>
    <t>679822171</t>
  </si>
  <si>
    <t>https://podminky.urs.cz/item/CS_URS_2023_01/340237211</t>
  </si>
  <si>
    <t>"4P336-4P343+4P346-4P348" 2</t>
  </si>
  <si>
    <t>5</t>
  </si>
  <si>
    <t>340237212</t>
  </si>
  <si>
    <t>Zazdívka otvorů v příčkách nebo stěnách cihlami plnými pálenými plochy přes 0,09 m2 do 0,25 m2, tloušťky přes 100 mm</t>
  </si>
  <si>
    <t>-1182071784</t>
  </si>
  <si>
    <t>https://podminky.urs.cz/item/CS_URS_2023_01/340237212</t>
  </si>
  <si>
    <t>"4P323-4P330+4P23B6" 8</t>
  </si>
  <si>
    <t>"4P336-4P343+4P346-4P348" 11</t>
  </si>
  <si>
    <t>Součet</t>
  </si>
  <si>
    <t>6</t>
  </si>
  <si>
    <t>340271045</t>
  </si>
  <si>
    <t>Zazdívka otvorů v příčkách nebo stěnách pórobetonovými tvárnicemi plochy přes 1 m2 do 4 m2, objemová hmotnost 500 kg/m3, tloušťka příčky 150 mm</t>
  </si>
  <si>
    <t>m2</t>
  </si>
  <si>
    <t>1029114762</t>
  </si>
  <si>
    <t>https://podminky.urs.cz/item/CS_URS_2023_01/340271045</t>
  </si>
  <si>
    <t>"4P336-4P343+4P346-4P348" 1,0*3,0</t>
  </si>
  <si>
    <t>Úpravy povrchů, podlahy a osazování výplní</t>
  </si>
  <si>
    <t>7</t>
  </si>
  <si>
    <t>612131101</t>
  </si>
  <si>
    <t>Podkladní a spojovací vrstva vnitřních omítaných ploch cementový postřik nanášený ručně celoplošně stěn</t>
  </si>
  <si>
    <t>712997857</t>
  </si>
  <si>
    <t>https://podminky.urs.cz/item/CS_URS_2023_01/612131101</t>
  </si>
  <si>
    <t>"4P323-4P330+4P23B6" (1+1)*0,3*0,2*2</t>
  </si>
  <si>
    <t>8*0,25*0,4*2</t>
  </si>
  <si>
    <t>"4P336-4P343+4P346-4P348" (11+2)*0,25*0,4*2</t>
  </si>
  <si>
    <t>612131121</t>
  </si>
  <si>
    <t>Podkladní a spojovací vrstva vnitřních omítaných ploch penetrace disperzní nanášená ručně stěn</t>
  </si>
  <si>
    <t>-1673669616</t>
  </si>
  <si>
    <t>https://podminky.urs.cz/item/CS_URS_2023_01/612131121</t>
  </si>
  <si>
    <t>9</t>
  </si>
  <si>
    <t>612142001</t>
  </si>
  <si>
    <t>Potažení vnitřních ploch pletivem v ploše nebo pruzích, na plném podkladu sklovláknitým vtlačením do tmelu stěn</t>
  </si>
  <si>
    <t>1639654829</t>
  </si>
  <si>
    <t>https://podminky.urs.cz/item/CS_URS_2023_01/612142001</t>
  </si>
  <si>
    <t>10</t>
  </si>
  <si>
    <t>612341121</t>
  </si>
  <si>
    <t>Omítka sádrová nebo vápenosádrová vnitřních ploch nanášená ručně jednovrstvá, tloušťky do 10 mm hladká svislých konstrukcí stěn</t>
  </si>
  <si>
    <t>-522440595</t>
  </si>
  <si>
    <t>https://podminky.urs.cz/item/CS_URS_2023_01/612341121</t>
  </si>
  <si>
    <t>11</t>
  </si>
  <si>
    <t>612345211</t>
  </si>
  <si>
    <t>Sádrová nebo vápenosádrová omítka jednotlivých malých ploch hladká na stěnách, plochy jednotlivě do 0,09 m2</t>
  </si>
  <si>
    <t>-1550382454</t>
  </si>
  <si>
    <t>https://podminky.urs.cz/item/CS_URS_2023_01/612345211</t>
  </si>
  <si>
    <t>"4P323-4P330+4P23B6" (1+1)*2</t>
  </si>
  <si>
    <t>12</t>
  </si>
  <si>
    <t>612345212</t>
  </si>
  <si>
    <t>Sádrová nebo vápenosádrová omítka jednotlivých malých ploch hladká na stěnách, plochy jednotlivě přes 0,09 do 0,25 m2</t>
  </si>
  <si>
    <t>-648614364</t>
  </si>
  <si>
    <t>https://podminky.urs.cz/item/CS_URS_2023_01/612345212</t>
  </si>
  <si>
    <t>"4P323-4P330+4P23B6" 8*2</t>
  </si>
  <si>
    <t>"4P336-4P343+4P346-4P348" (11+2)*2</t>
  </si>
  <si>
    <t>13</t>
  </si>
  <si>
    <t>619991011</t>
  </si>
  <si>
    <t>Zakrytí vnitřních ploch před znečištěním včetně pozdějšího odkrytí konstrukcí a prvků obalením fólií a přelepením páskou</t>
  </si>
  <si>
    <t>1107260223</t>
  </si>
  <si>
    <t>https://podminky.urs.cz/item/CS_URS_2023_01/619991011</t>
  </si>
  <si>
    <t>14</t>
  </si>
  <si>
    <t>619996117</t>
  </si>
  <si>
    <t>Ochrana stavebních konstrukcí a samostatných prvků včetně pozdějšího odstranění obedněním z OSB desek podlahy</t>
  </si>
  <si>
    <t>1498939592</t>
  </si>
  <si>
    <t>https://podminky.urs.cz/item/CS_URS_2023_01/619996117</t>
  </si>
  <si>
    <t>"4P323-4P330+4P23B6" 64,0</t>
  </si>
  <si>
    <t>"4P336-4P343+4P346-4P348" 50,0</t>
  </si>
  <si>
    <t>619996125</t>
  </si>
  <si>
    <t>Ochrana stavebních konstrukcí a samostatných prvků včetně pozdějšího odstranění obedněním z řeziva svislých ploch</t>
  </si>
  <si>
    <t>122408210</t>
  </si>
  <si>
    <t>https://podminky.urs.cz/item/CS_URS_2023_01/619996125</t>
  </si>
  <si>
    <t>"4P323-4P330+4P23B6" (2,15+2,6+2,15)*(0,3+0,2+0,3)</t>
  </si>
  <si>
    <t>16</t>
  </si>
  <si>
    <t>619996145</t>
  </si>
  <si>
    <t>Ochrana stavebních konstrukcí a samostatných prvků včetně pozdějšího odstranění obalením geotextilií samostatných konstrukcí a prvků</t>
  </si>
  <si>
    <t>-1584842937</t>
  </si>
  <si>
    <t>https://podminky.urs.cz/item/CS_URS_2023_01/619996145</t>
  </si>
  <si>
    <t>"4P323-4P330+4P23B6" 70,0</t>
  </si>
  <si>
    <t>"4P336-4P343+4P346-4P348" 112,0</t>
  </si>
  <si>
    <t>"VŽ" 35,0</t>
  </si>
  <si>
    <t>Mezisoučet</t>
  </si>
  <si>
    <t>"OSB" 114,0</t>
  </si>
  <si>
    <t>17</t>
  </si>
  <si>
    <t>642945111</t>
  </si>
  <si>
    <t>Osazování ocelových zárubní protipožárních nebo protiplynových dveří do vynechaného otvoru, dveří jednokřídlových do 2,5 m2</t>
  </si>
  <si>
    <t>333375106</t>
  </si>
  <si>
    <t>https://podminky.urs.cz/item/CS_URS_2023_01/642945111</t>
  </si>
  <si>
    <t>"4P811" 2</t>
  </si>
  <si>
    <t>"4PXCD" 2</t>
  </si>
  <si>
    <t>18</t>
  </si>
  <si>
    <t>55331558</t>
  </si>
  <si>
    <t>zárubeň jednokřídlá ocelová pro zdění s protipožární úpravou tl stěny 75-100mm rozměru 900/1970, 2100mm</t>
  </si>
  <si>
    <t>-1616652548</t>
  </si>
  <si>
    <t>Ostatní konstrukce a práce, bourání</t>
  </si>
  <si>
    <t>19</t>
  </si>
  <si>
    <t>119003131R</t>
  </si>
  <si>
    <t>Výstražná páska pro zabezpečení proti pádu osoby do šachty</t>
  </si>
  <si>
    <t>m</t>
  </si>
  <si>
    <t>vlastní položka</t>
  </si>
  <si>
    <t>-44403444</t>
  </si>
  <si>
    <t>20</t>
  </si>
  <si>
    <t>119003132R</t>
  </si>
  <si>
    <t>-1103866524</t>
  </si>
  <si>
    <t>119003223R</t>
  </si>
  <si>
    <t>Mobilní plotová zábrana s profilovaným plechem výšky přes 1,5 do 2,2 m pro zabezpečení proti pádu osoby do šachty</t>
  </si>
  <si>
    <t>2762785</t>
  </si>
  <si>
    <t>"E4P3 - 4PTCP5" 1,5</t>
  </si>
  <si>
    <t>"E4P3 - 4PPDK1" 2,5</t>
  </si>
  <si>
    <t>"E4P3 - sloup N/6" 2*1,0</t>
  </si>
  <si>
    <t>22</t>
  </si>
  <si>
    <t>119003224R</t>
  </si>
  <si>
    <t>823528541</t>
  </si>
  <si>
    <t>23</t>
  </si>
  <si>
    <t>R001</t>
  </si>
  <si>
    <t>Příplatek za provadění stavebních prací v blízkém okolí šachet horolezeckou technikou a ručním nářadím</t>
  </si>
  <si>
    <t>kpl</t>
  </si>
  <si>
    <t>-2104940139</t>
  </si>
  <si>
    <t>24</t>
  </si>
  <si>
    <t>949101111</t>
  </si>
  <si>
    <t>Lešení pomocné pracovní pro objekty pozemních staveb pro zatížení do 150 kg/m2, o výšce lešeňové podlahy do 1,9 m</t>
  </si>
  <si>
    <t>-1105304246</t>
  </si>
  <si>
    <t>https://podminky.urs.cz/item/CS_URS_2023_01/949101111</t>
  </si>
  <si>
    <t>"4P323-4P330+4P23B6" 44,0</t>
  </si>
  <si>
    <t>"4P336-4P343+4P346-4P348" 15,0</t>
  </si>
  <si>
    <t>25</t>
  </si>
  <si>
    <t>952901111</t>
  </si>
  <si>
    <t>Vyčištění budov nebo objektů před předáním do užívání budov bytové nebo občanské výstavby, světlé výšky podlaží do 4 m</t>
  </si>
  <si>
    <t>71404253</t>
  </si>
  <si>
    <t>https://podminky.urs.cz/item/CS_URS_2023_01/952901111</t>
  </si>
  <si>
    <t>26</t>
  </si>
  <si>
    <t>971033331</t>
  </si>
  <si>
    <t>Vybourání otvorů ve zdivu základovém nebo nadzákladovém z cihel, tvárnic, příčkovek z cihel pálených na maltu vápennou nebo vápenocementovou plochy do 0,09 m2, tl. do 150 mm</t>
  </si>
  <si>
    <t>1517853351</t>
  </si>
  <si>
    <t>https://podminky.urs.cz/item/CS_URS_2023_01/971033331</t>
  </si>
  <si>
    <t>"4P323-4P330+4P23B6" 1</t>
  </si>
  <si>
    <t>27</t>
  </si>
  <si>
    <t>971033341</t>
  </si>
  <si>
    <t>Vybourání otvorů ve zdivu základovém nebo nadzákladovém z cihel, tvárnic, příčkovek z cihel pálených na maltu vápennou nebo vápenocementovou plochy do 0,09 m2, tl. do 300 mm</t>
  </si>
  <si>
    <t>1288587782</t>
  </si>
  <si>
    <t>https://podminky.urs.cz/item/CS_URS_2023_01/971033341</t>
  </si>
  <si>
    <t>28</t>
  </si>
  <si>
    <t>971033431</t>
  </si>
  <si>
    <t>Vybourání otvorů ve zdivu základovém nebo nadzákladovém z cihel, tvárnic, příčkovek z cihel pálených na maltu vápennou nebo vápenocementovou plochy do 0,25 m2, tl. do 150 mm</t>
  </si>
  <si>
    <t>-1317118690</t>
  </si>
  <si>
    <t>https://podminky.urs.cz/item/CS_URS_2023_01/971033431</t>
  </si>
  <si>
    <t>"4P336-4P343+4P346-4P348" 11+2</t>
  </si>
  <si>
    <t>29</t>
  </si>
  <si>
    <t>971033441</t>
  </si>
  <si>
    <t>Vybourání otvorů ve zdivu základovém nebo nadzákladovém z cihel, tvárnic, příčkovek z cihel pálených na maltu vápennou nebo vápenocementovou plochy do 0,25 m2, tl. do 300 mm</t>
  </si>
  <si>
    <t>-398862146</t>
  </si>
  <si>
    <t>https://podminky.urs.cz/item/CS_URS_2023_01/971033441</t>
  </si>
  <si>
    <t>30</t>
  </si>
  <si>
    <t>971035641</t>
  </si>
  <si>
    <t>Vybourání otvorů ve zdivu základovém nebo nadzákladovém z cihel, tvárnic, příčkovek z cihel pálených na maltu cementovou plochy do 4 m2, tl. do 300 mm</t>
  </si>
  <si>
    <t>m3</t>
  </si>
  <si>
    <t>1101417690</t>
  </si>
  <si>
    <t>https://podminky.urs.cz/item/CS_URS_2023_01/971035641</t>
  </si>
  <si>
    <t>"4P323-4P330+4P23B6" 2,0*0,15</t>
  </si>
  <si>
    <t>"4P336-4P343+4P346-4P348" 1,0*3,0*0,15</t>
  </si>
  <si>
    <t>31</t>
  </si>
  <si>
    <t>977151114</t>
  </si>
  <si>
    <t>Jádrové vrty diamantovými korunkami do stavebních materiálů (železobetonu, betonu, cihel, obkladů, dlažeb, kamene) průměru přes 50 do 60 mm</t>
  </si>
  <si>
    <t>734140818</t>
  </si>
  <si>
    <t>https://podminky.urs.cz/item/CS_URS_2023_01/977151114</t>
  </si>
  <si>
    <t>"4P336-4P343+4P346-4P348" 1*0,15</t>
  </si>
  <si>
    <t>997</t>
  </si>
  <si>
    <t>Přesun sutě</t>
  </si>
  <si>
    <t>32</t>
  </si>
  <si>
    <t>997013217</t>
  </si>
  <si>
    <t>Vnitrostaveništní doprava suti a vybouraných hmot vodorovně do 50 m svisle ručně pro budovy a haly výšky přes 21 do 24 m</t>
  </si>
  <si>
    <t>2079444010</t>
  </si>
  <si>
    <t>https://podminky.urs.cz/item/CS_URS_2023_01/997013217</t>
  </si>
  <si>
    <t>33</t>
  </si>
  <si>
    <t>997013219</t>
  </si>
  <si>
    <t>Vnitrostaveništní doprava suti a vybouraných hmot vodorovně do 50 m Příplatek k cenám -3111 až -3217 za zvětšenou vodorovnou dopravu přes vymezenou dopravní vzdálenost za každých dalších i započatých 10 m</t>
  </si>
  <si>
    <t>-1227253206</t>
  </si>
  <si>
    <t>https://podminky.urs.cz/item/CS_URS_2023_01/997013219</t>
  </si>
  <si>
    <t>34</t>
  </si>
  <si>
    <t>997013509</t>
  </si>
  <si>
    <t>Odvoz suti a vybouraných hmot na skládku nebo meziskládku se složením, na vzdálenost Příplatek k ceně za každý další i započatý 1 km přes 1 km</t>
  </si>
  <si>
    <t>-858048320</t>
  </si>
  <si>
    <t>https://podminky.urs.cz/item/CS_URS_2023_01/997013509</t>
  </si>
  <si>
    <t>8,02*15 'Přepočtené koeficientem množství</t>
  </si>
  <si>
    <t>35</t>
  </si>
  <si>
    <t>997013511</t>
  </si>
  <si>
    <t>Odvoz suti a vybouraných hmot z meziskládky na skládku s naložením a se složením, na vzdálenost do 1 km</t>
  </si>
  <si>
    <t>1841311670</t>
  </si>
  <si>
    <t>https://podminky.urs.cz/item/CS_URS_2023_01/997013511</t>
  </si>
  <si>
    <t>36</t>
  </si>
  <si>
    <t>997013631</t>
  </si>
  <si>
    <t>Poplatek za uložení stavebního odpadu na skládce (skládkovné) směsného stavebního a demoličního zatříděného do Katalogu odpadů pod kódem 17 09 04</t>
  </si>
  <si>
    <t>-680853511</t>
  </si>
  <si>
    <t>https://podminky.urs.cz/item/CS_URS_2023_01/997013631</t>
  </si>
  <si>
    <t>998</t>
  </si>
  <si>
    <t>Přesun hmot</t>
  </si>
  <si>
    <t>37</t>
  </si>
  <si>
    <t>998018003</t>
  </si>
  <si>
    <t>Přesun hmot pro budovy občanské výstavby, bydlení, výrobu a služby ruční - bez užití mechanizace vodorovná dopravní vzdálenost do 100 m pro budovy s jakoukoliv nosnou konstrukcí výšky přes 12 do 24 m</t>
  </si>
  <si>
    <t>1537193147</t>
  </si>
  <si>
    <t>https://podminky.urs.cz/item/CS_URS_2023_01/998018003</t>
  </si>
  <si>
    <t>PSV</t>
  </si>
  <si>
    <t>Práce a dodávky PSV</t>
  </si>
  <si>
    <t>727</t>
  </si>
  <si>
    <t>Zdravotechnika - požární ochrana</t>
  </si>
  <si>
    <t>38</t>
  </si>
  <si>
    <t>727213226R</t>
  </si>
  <si>
    <t>Protipožární trubní ucpávky plastového potrubí prostup stropem tloušťky 150 mm požární odolnost EI 30 D 90</t>
  </si>
  <si>
    <t>1263566184</t>
  </si>
  <si>
    <t>"4P336-4P343+4P346-4P348" 2+1</t>
  </si>
  <si>
    <t>39</t>
  </si>
  <si>
    <t>99872711R</t>
  </si>
  <si>
    <t>Přesun hmot pro požární ochranu stanovený z hmotnosti přesunovaného materiálu vodorovná dopravní vzdálenost do 50 m v objektech výšky přes 12 do 24 m</t>
  </si>
  <si>
    <t>-1064114173</t>
  </si>
  <si>
    <t>40</t>
  </si>
  <si>
    <t>99872718R</t>
  </si>
  <si>
    <t>Přesun hmot pro požární ochranu stanovený z hmotnosti přesunovaného materiálu Příplatek k ceně za přesun prováděný bez použití mechanizace pro jakoukoliv výšku objektu</t>
  </si>
  <si>
    <t>-1451457221</t>
  </si>
  <si>
    <t>763</t>
  </si>
  <si>
    <t>Konstrukce suché výstavby</t>
  </si>
  <si>
    <t>41</t>
  </si>
  <si>
    <t>763111313</t>
  </si>
  <si>
    <t>Příčka ze sádrokartonových desek s nosnou konstrukcí z jednoduchých ocelových profilů UW, CW jednoduše opláštěná deskou standardní A tl. 12,5 mm, příčka tl. 100 mm, profil 75, bez izolace, EI do 30</t>
  </si>
  <si>
    <t>993178100</t>
  </si>
  <si>
    <t>https://podminky.urs.cz/item/CS_URS_2023_01/763111313</t>
  </si>
  <si>
    <t>"4P323-4P330+4P23B6" 11,0</t>
  </si>
  <si>
    <t>"4P336-4P343+4P346-4P348" 12,6</t>
  </si>
  <si>
    <t>42</t>
  </si>
  <si>
    <t>763111811</t>
  </si>
  <si>
    <t>Demontáž příček ze sádrokartonových desek s nosnou konstrukcí z ocelových profilů jednoduchých, opláštění jednoduché</t>
  </si>
  <si>
    <t>868551092</t>
  </si>
  <si>
    <t>https://podminky.urs.cz/item/CS_URS_2023_01/763111811</t>
  </si>
  <si>
    <t>43</t>
  </si>
  <si>
    <t>763121411</t>
  </si>
  <si>
    <t>Stěna předsazená ze sádrokartonových desek s nosnou konstrukcí z ocelových profilů CW, UW jednoduše opláštěná deskou standardní A tl. 12,5 mm bez izolace, EI 15, stěna tl. 62,5 mm, profil 50</t>
  </si>
  <si>
    <t>1590950362</t>
  </si>
  <si>
    <t>https://podminky.urs.cz/item/CS_URS_2023_01/763121411</t>
  </si>
  <si>
    <t>"4P323-4P330+4P23B6" 4,0</t>
  </si>
  <si>
    <t>"4P336-4P343+4P346-4P348" 8,0</t>
  </si>
  <si>
    <t>44</t>
  </si>
  <si>
    <t>763121415</t>
  </si>
  <si>
    <t>Stěna předsazená ze sádrokartonových desek s nosnou konstrukcí z ocelových profilů CW, UW jednoduše opláštěná deskou standardní A tl. 12,5 mm bez izolace, EI 15, stěna tl. 112,5 mm, profil 100</t>
  </si>
  <si>
    <t>-1756369647</t>
  </si>
  <si>
    <t>https://podminky.urs.cz/item/CS_URS_2023_01/763121415</t>
  </si>
  <si>
    <t>"4P336-4P343+4P346-4P348" 9,5</t>
  </si>
  <si>
    <t>45</t>
  </si>
  <si>
    <t>763121551</t>
  </si>
  <si>
    <t>Stěna předsazená ze sádrokartonových desek s nosnou konstrukcí z ocelových profilů CD a UD, s kotvením CD po 1 500 mm dvojitě opláštěná deskami protipožárními DF tl. 2 x 12,5 mm, stěna tl. 75 mm, s izolací, EI 45</t>
  </si>
  <si>
    <t>1771411421</t>
  </si>
  <si>
    <t>https://podminky.urs.cz/item/CS_URS_2023_01/763121551</t>
  </si>
  <si>
    <t>"4P323-4P330+4P23B6" 7,0</t>
  </si>
  <si>
    <t>46</t>
  </si>
  <si>
    <t>763131411</t>
  </si>
  <si>
    <t>Podhled ze sádrokartonových desek dvouvrstvá zavěšená spodní konstrukce z ocelových profilů CD, UD jednoduše opláštěná deskou standardní A, tl. 12,5 mm, bez izolace</t>
  </si>
  <si>
    <t>-1235520568</t>
  </si>
  <si>
    <t>https://podminky.urs.cz/item/CS_URS_2023_01/763131411</t>
  </si>
  <si>
    <t>"4P323-4P330+4P23B6" 3+4</t>
  </si>
  <si>
    <t>"4P336-4P343+4P346-4P348" 7,5</t>
  </si>
  <si>
    <t>47</t>
  </si>
  <si>
    <t>763131714</t>
  </si>
  <si>
    <t>Podhled ze sádrokartonových desek ostatní práce a konstrukce na podhledech ze sádrokartonových desek základní penetrační nátěr</t>
  </si>
  <si>
    <t>1536927031</t>
  </si>
  <si>
    <t>https://podminky.urs.cz/item/CS_URS_2023_01/763131714</t>
  </si>
  <si>
    <t>48</t>
  </si>
  <si>
    <t>763131751</t>
  </si>
  <si>
    <t>Podhled ze sádrokartonových desek ostatní práce a konstrukce na podhledech ze sádrokartonových desek montáž parotěsné zábrany</t>
  </si>
  <si>
    <t>-691887093</t>
  </si>
  <si>
    <t>https://podminky.urs.cz/item/CS_URS_2023_01/763131751</t>
  </si>
  <si>
    <t>49</t>
  </si>
  <si>
    <t>28329274</t>
  </si>
  <si>
    <t>fólie PE vyztužená pro parotěsnou vrstvu (reakce na oheň - třída E) 110g/m2</t>
  </si>
  <si>
    <t>-816767991</t>
  </si>
  <si>
    <t>14,5*1,1235 'Přepočtené koeficientem množství</t>
  </si>
  <si>
    <t>50</t>
  </si>
  <si>
    <t>763131765</t>
  </si>
  <si>
    <t>Podhled ze sádrokartonových desek Příplatek k cenám za výšku zavěšení přes 0,5 do 1,0 m</t>
  </si>
  <si>
    <t>-80825955</t>
  </si>
  <si>
    <t>https://podminky.urs.cz/item/CS_URS_2023_01/763131765</t>
  </si>
  <si>
    <t>51</t>
  </si>
  <si>
    <t>763131771</t>
  </si>
  <si>
    <t>Podhled ze sádrokartonových desek Příplatek k cenám za rovinnost kvality speciální tmelení kvality Q3</t>
  </si>
  <si>
    <t>1919480852</t>
  </si>
  <si>
    <t>https://podminky.urs.cz/item/CS_URS_2023_01/763131771</t>
  </si>
  <si>
    <t>52</t>
  </si>
  <si>
    <t>763131821</t>
  </si>
  <si>
    <t>Demontáž podhledu nebo samostatného požárního předělu ze sádrokartonových desek s nosnou konstrukcí dvouvrstvou z ocelových profilů, opláštění jednoduché</t>
  </si>
  <si>
    <t>-51979401</t>
  </si>
  <si>
    <t>https://podminky.urs.cz/item/CS_URS_2023_01/763131821</t>
  </si>
  <si>
    <t>53</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</si>
  <si>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</si>
  <si>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</si>
  <si>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102345103</t>
  </si>
  <si>
    <t>https://podminky.urs.cz/item/CS_URS_2023_01/998763303</t>
  </si>
  <si>
    <t>54</t>
  </si>
  <si>
    <t>998763381</t>
  </si>
  <si>
    <t>Přesun hmot pro konstrukce montované z desek sádrokartonových, sádrovláknitých, cementovláknitých nebo cementových Příplatek k cenám za přesun prováděný bez použití mechanizace pro jakoukoliv výšku objektu</t>
  </si>
  <si>
    <t>372815654</t>
  </si>
  <si>
    <t>https://podminky.urs.cz/item/CS_URS_2023_01/998763381</t>
  </si>
  <si>
    <t>766</t>
  </si>
  <si>
    <t>Konstrukce truhlářské</t>
  </si>
  <si>
    <t>55</t>
  </si>
  <si>
    <t>766441812</t>
  </si>
  <si>
    <t>Demontáž parapetních desek dřevěných nebo plastových šířky přes 300 mm, délky do 1000 mm</t>
  </si>
  <si>
    <t>738231729</t>
  </si>
  <si>
    <t>https://podminky.urs.cz/item/CS_URS_2023_01/766441812</t>
  </si>
  <si>
    <t>P</t>
  </si>
  <si>
    <t>Poznámka k položce:_x000D_
odborná demontáž stávajícího parapetního obkladu topných těles vč. parapetní desky. Vše bude odborně uskladněno, aby mohlo být vráceno do původního stavu.</t>
  </si>
  <si>
    <t>"4P323-4P330+4P23B6" 32,0</t>
  </si>
  <si>
    <t>"4P336-4P343+4P346-4P348" 39,0</t>
  </si>
  <si>
    <t>56</t>
  </si>
  <si>
    <t>766660022</t>
  </si>
  <si>
    <t>Montáž dveřních křídel dřevěných nebo plastových otevíravých do ocelové zárubně protipožárních jednokřídlových, šířky přes 800 mm</t>
  </si>
  <si>
    <t>S ÚRS 2023 01</t>
  </si>
  <si>
    <t>-535052390</t>
  </si>
  <si>
    <t>https://podminky.urs.cz/item/CS_URS_2023_01/766660022</t>
  </si>
  <si>
    <t>57</t>
  </si>
  <si>
    <t>61165340</t>
  </si>
  <si>
    <t xml:space="preserve">dveře jednokřídlé dřevotřískové protipožární EI (EW) 30 D3 povrch lakovaný plné 900x1970-2100mm, křídlo bude zkompletováno kováním s FAB </t>
  </si>
  <si>
    <t>163554337</t>
  </si>
  <si>
    <t>58</t>
  </si>
  <si>
    <t>766664957</t>
  </si>
  <si>
    <t>Výměna dveřních konstrukcí interiérových zámku, vložky</t>
  </si>
  <si>
    <t>474233183</t>
  </si>
  <si>
    <t>https://podminky.urs.cz/item/CS_URS_2023_01/766664957</t>
  </si>
  <si>
    <t>"E4P3" 2</t>
  </si>
  <si>
    <t>59</t>
  </si>
  <si>
    <t>54964100</t>
  </si>
  <si>
    <t>vložka cylindrická 29+29</t>
  </si>
  <si>
    <t>-541186962</t>
  </si>
  <si>
    <t xml:space="preserve">Poznámka k položce:_x000D_
min. 3 ks klíčů (2ks pro objednatele) </t>
  </si>
  <si>
    <t>60</t>
  </si>
  <si>
    <t>766691914</t>
  </si>
  <si>
    <t>Ostatní práce vyvěšení nebo zavěšení křídel dřevěných dveřních, plochy do 2 m2</t>
  </si>
  <si>
    <t>-1811505681</t>
  </si>
  <si>
    <t>https://podminky.urs.cz/item/CS_URS_2023_01/766691914</t>
  </si>
  <si>
    <t>"4P323-4P330+4P23B6" 4</t>
  </si>
  <si>
    <t>61</t>
  </si>
  <si>
    <t>766694126</t>
  </si>
  <si>
    <t>Montáž ostatních truhlářských konstrukcí parapetních desek dřevěných nebo plastových šířky přes 300 mm</t>
  </si>
  <si>
    <t>-1028169795</t>
  </si>
  <si>
    <t>https://podminky.urs.cz/item/CS_URS_2023_01/766694126</t>
  </si>
  <si>
    <t>62</t>
  </si>
  <si>
    <t>998766103</t>
  </si>
  <si>
    <t>Přesun hmot pro konstrukce truhlářské stanovený z hmotnosti přesunovaného materiálu vodorovná dopravní vzdálenost do 50 m v objektech výšky přes 12 do 24 m</t>
  </si>
  <si>
    <t>-882357718</t>
  </si>
  <si>
    <t>https://podminky.urs.cz/item/CS_URS_2023_01/998766103</t>
  </si>
  <si>
    <t>63</t>
  </si>
  <si>
    <t>998766181</t>
  </si>
  <si>
    <t>Přesun hmot pro konstrukce truhlářské stanovený z hmotnosti přesunovaného materiálu Příplatek k ceně za přesun prováděný bez použití mechanizace pro jakoukoliv výšku objektu</t>
  </si>
  <si>
    <t>346680851</t>
  </si>
  <si>
    <t>https://podminky.urs.cz/item/CS_URS_2023_01/998766181</t>
  </si>
  <si>
    <t>784</t>
  </si>
  <si>
    <t>Dokončovací práce - malby a tapety</t>
  </si>
  <si>
    <t>64</t>
  </si>
  <si>
    <t>784111001</t>
  </si>
  <si>
    <t>Oprášení (ometení) podkladu v místnostech výšky do 3,80 m</t>
  </si>
  <si>
    <t>-1790424438</t>
  </si>
  <si>
    <t>https://podminky.urs.cz/item/CS_URS_2023_01/784111001</t>
  </si>
  <si>
    <t>65</t>
  </si>
  <si>
    <t>784121001</t>
  </si>
  <si>
    <t>Oškrabání malby v místnostech výšky do 3,80 m</t>
  </si>
  <si>
    <t>2070773566</t>
  </si>
  <si>
    <t>https://podminky.urs.cz/item/CS_URS_2023_01/784121001</t>
  </si>
  <si>
    <t>"4P323-4P330+4P23B6" 20,0</t>
  </si>
  <si>
    <t>"4P336-4P343+4P346-4P348" 32,0</t>
  </si>
  <si>
    <t>66</t>
  </si>
  <si>
    <t>784181121</t>
  </si>
  <si>
    <t>Penetrace podkladu jednonásobná hloubková akrylátová bezbarvá v místnostech výšky do 3,80 m</t>
  </si>
  <si>
    <t>484184083</t>
  </si>
  <si>
    <t>https://podminky.urs.cz/item/CS_URS_2023_01/784181121</t>
  </si>
  <si>
    <t>67</t>
  </si>
  <si>
    <t>784211101</t>
  </si>
  <si>
    <t>Malby z malířských směsí oděruvzdorných za mokra dvojnásobné, bílé za mokra oděruvzdorné výborně v místnostech výšky do 3,80 m</t>
  </si>
  <si>
    <t>-242754566</t>
  </si>
  <si>
    <t>https://podminky.urs.cz/item/CS_URS_2023_01/784211101</t>
  </si>
  <si>
    <t xml:space="preserve">Poznámka k položce:_x000D_
nátěr dle direktivy ČNB - ref.v. TOLLENS IDROTOP MAT </t>
  </si>
  <si>
    <t>"4P323-4P330+4P23B6" 20,0+10,0+34,0+11,0</t>
  </si>
  <si>
    <t>"4P336-4P343+4P346-4P348" 32,0+17,5+10,0</t>
  </si>
  <si>
    <t>VRN</t>
  </si>
  <si>
    <t>Vedlejší rozpočtové náklady</t>
  </si>
  <si>
    <t>VRN1</t>
  </si>
  <si>
    <t>Průzkumné, geodetické a projektové práce</t>
  </si>
  <si>
    <t>68</t>
  </si>
  <si>
    <t>013254000</t>
  </si>
  <si>
    <t>Dokumentace skutečného provedení DSPS STAVBY</t>
  </si>
  <si>
    <t>1024</t>
  </si>
  <si>
    <t>230435788</t>
  </si>
  <si>
    <t>https://podminky.urs.cz/item/CS_URS_2023_01/013254000</t>
  </si>
  <si>
    <t>VRN3</t>
  </si>
  <si>
    <t>Zařízení staveniště</t>
  </si>
  <si>
    <t>69</t>
  </si>
  <si>
    <t>030001000</t>
  </si>
  <si>
    <t>1939454060</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</si>
  <si>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</si>
  <si>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</si>
  <si>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</si>
  <si>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</si>
  <si>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70</t>
  </si>
  <si>
    <t>045002000</t>
  </si>
  <si>
    <t>Kompletační a koordinační činnost</t>
  </si>
  <si>
    <t>-2001389663</t>
  </si>
  <si>
    <t>https://podminky.urs.cz/item/CS_URS_2023_01/045002000</t>
  </si>
  <si>
    <t>VRN7</t>
  </si>
  <si>
    <t>Provozní vlivy</t>
  </si>
  <si>
    <t>71</t>
  </si>
  <si>
    <t>070001000</t>
  </si>
  <si>
    <t>-2019664300</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</si>
  <si>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</si>
  <si>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</si>
  <si>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</si>
  <si>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</si>
  <si>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72</t>
  </si>
  <si>
    <t>0917040R</t>
  </si>
  <si>
    <t>Náklady na ochranu konstrukcí, instalací a zařízení před negativními dopady stavební činnosti.</t>
  </si>
  <si>
    <t>-1515951775</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</si>
  <si>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</si>
  <si>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73</t>
  </si>
  <si>
    <t>091704001</t>
  </si>
  <si>
    <t>Bezpečnostní a hygienické opatření na staveništi</t>
  </si>
  <si>
    <t>-1639129308</t>
  </si>
  <si>
    <t>https://podminky.urs.cz/item/CS_URS_2023_01/091704001</t>
  </si>
  <si>
    <t>Poznámka k položce:_x000D_
Zajištění osob proti pádu do prohlubně. Vybavení staveniště hasícímí přístroji, při vypnuté EZS</t>
  </si>
  <si>
    <t>74</t>
  </si>
  <si>
    <t>091704002</t>
  </si>
  <si>
    <t>Pracovní každodenní ochrana čidel EPS v prostoru staveniště</t>
  </si>
  <si>
    <t>2101147262</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</si>
  <si>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</si>
  <si>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</si>
  <si>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75</t>
  </si>
  <si>
    <t>091704003</t>
  </si>
  <si>
    <t xml:space="preserve">Užívání veřejných ploch a prostranství </t>
  </si>
  <si>
    <t>-644395857</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</si>
  <si>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</si>
  <si>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</si>
  <si>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76</t>
  </si>
  <si>
    <t>091704004</t>
  </si>
  <si>
    <t xml:space="preserve">Předání a převzetí díla </t>
  </si>
  <si>
    <t>-1010808409</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</si>
  <si>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</si>
  <si>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</si>
  <si>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DP16</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</si>
  <si>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</si>
  <si>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</si>
  <si>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</si>
  <si>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</si>
  <si>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</si>
  <si>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</si>
  <si>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</si>
  <si>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</si>
  <si>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1873020670</t>
  </si>
  <si>
    <t>https://podminky.urs.cz/item/CS_URS_2023_01/721194105</t>
  </si>
  <si>
    <t>721229111</t>
  </si>
  <si>
    <t>Zápachové uzávěrky montáž zápachových uzávěrek ostatních typů do DN 50</t>
  </si>
  <si>
    <t>-1721594430</t>
  </si>
  <si>
    <t>https://podminky.urs.cz/item/CS_URS_2023_01/721229111</t>
  </si>
  <si>
    <t>55162004</t>
  </si>
  <si>
    <t>kalich pro úkap s kuličkou</t>
  </si>
  <si>
    <t>-888118459</t>
  </si>
  <si>
    <t>998721103</t>
  </si>
  <si>
    <t>Přesun hmot pro vnitřní kanalizace stanovený z hmotnosti přesunovaného materiálu vodorovná dopravní vzdálenost do 50 m v objektech výšky přes 12 do 24 m</t>
  </si>
  <si>
    <t>1728863309</t>
  </si>
  <si>
    <t>https://podminky.urs.cz/item/CS_URS_2023_01/998721103</t>
  </si>
  <si>
    <t>998721181</t>
  </si>
  <si>
    <t>Přesun hmot pro vnitřní kanalizace stanovený z hmotnosti přesunovaného materiálu Příplatek k ceně za přesun prováděný bez použití mechanizace pro jakoukoliv výšku objektu</t>
  </si>
  <si>
    <t>-485048360</t>
  </si>
  <si>
    <t>https://podminky.urs.cz/item/CS_URS_2023_01/998721181</t>
  </si>
  <si>
    <t>722</t>
  </si>
  <si>
    <t>Zdravotechnika - vnitřní vodovod</t>
  </si>
  <si>
    <t>722131R</t>
  </si>
  <si>
    <t>Opravy vodovodního potrubí z plastových trubek propojení dosavadního potrubí DN 50</t>
  </si>
  <si>
    <t>-216938657</t>
  </si>
  <si>
    <t>722171916</t>
  </si>
  <si>
    <t>Odříznutí trubky nebo tvarovky u rozvodů vody z plastů D přes 40 do 50 mm</t>
  </si>
  <si>
    <t>-1481167365</t>
  </si>
  <si>
    <t>https://podminky.urs.cz/item/CS_URS_2023_01/722171916</t>
  </si>
  <si>
    <t>722173234</t>
  </si>
  <si>
    <t>Potrubí z plastových trubek z pevného PVC-C spojované lepením PN 25 do 70°C D 32 x 3,6</t>
  </si>
  <si>
    <t>-799433685</t>
  </si>
  <si>
    <t>https://podminky.urs.cz/item/CS_URS_2023_01/722173234</t>
  </si>
  <si>
    <t xml:space="preserve">Poznámka k položce:_x000D_
ref.v. FRIATHERM </t>
  </si>
  <si>
    <t>722173236</t>
  </si>
  <si>
    <t>Potrubí z plastových trubek z pevného PVC-C spojované lepením PN 25 do 70°C D 50 x 5,6</t>
  </si>
  <si>
    <t>-1757810709</t>
  </si>
  <si>
    <t>https://podminky.urs.cz/item/CS_URS_2023_01/722173236</t>
  </si>
  <si>
    <t>722173916</t>
  </si>
  <si>
    <t>Spoje rozvodů vody z plastů svary polyfuzí D přes 40 do 50 mm</t>
  </si>
  <si>
    <t>54497512</t>
  </si>
  <si>
    <t>https://podminky.urs.cz/item/CS_URS_2023_01/722173916</t>
  </si>
  <si>
    <t>722290215</t>
  </si>
  <si>
    <t>Zkoušky, proplach a desinfekce vodovodního potrubí zkoušky těsnosti vodovodního potrubí hrdlového nebo přírubového do DN 100</t>
  </si>
  <si>
    <t>1426468266</t>
  </si>
  <si>
    <t>https://podminky.urs.cz/item/CS_URS_2023_01/722290215</t>
  </si>
  <si>
    <t>722290234</t>
  </si>
  <si>
    <t>Zkoušky, proplach a desinfekce vodovodního potrubí proplach a desinfekce vodovodního potrubí do DN 80</t>
  </si>
  <si>
    <t>-1162370784</t>
  </si>
  <si>
    <t>https://podminky.urs.cz/item/CS_URS_2023_01/722290234</t>
  </si>
  <si>
    <t>998722103</t>
  </si>
  <si>
    <t>Přesun hmot pro vnitřní vodovod stanovený z hmotnosti přesunovaného materiálu vodorovná dopravní vzdálenost do 50 m v objektech výšky přes 12 do 24 m</t>
  </si>
  <si>
    <t>-1343696702</t>
  </si>
  <si>
    <t>https://podminky.urs.cz/item/CS_URS_2023_01/998722103</t>
  </si>
  <si>
    <t>998722181</t>
  </si>
  <si>
    <t>Přesun hmot pro vnitřní vodovod stanovený z hmotnosti přesunovaného materiálu Příplatek k ceně za přesun prováděný bez použití mechanizace pro jakoukoliv výšku objektu</t>
  </si>
  <si>
    <t>1125293611</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</si>
  <si>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</si>
  <si>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</si>
  <si>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</si>
  <si>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</si>
  <si>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</si>
  <si>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</si>
  <si>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</si>
  <si>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-1387910122</t>
  </si>
  <si>
    <t>https://podminky.urs.cz/item/CS_URS_2023_01/HZS2491</t>
  </si>
  <si>
    <t>Dokumentace skutečného provedení stavby DSPS ZTI</t>
  </si>
  <si>
    <t>476842400</t>
  </si>
  <si>
    <t>044002000</t>
  </si>
  <si>
    <t>Revize</t>
  </si>
  <si>
    <t>-134286108</t>
  </si>
  <si>
    <t>https://podminky.urs.cz/item/CS_URS_2023_01/044002000</t>
  </si>
  <si>
    <t>D1.4.2 - Chlazení - DP16</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</si>
  <si>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</si>
  <si>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</si>
  <si>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</si>
  <si>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</si>
  <si>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</si>
  <si>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</si>
  <si>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</si>
  <si>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</si>
  <si>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</si>
  <si>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</si>
  <si>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</si>
  <si>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</si>
  <si>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</si>
  <si>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</si>
  <si>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</si>
  <si>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</si>
  <si>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</si>
  <si>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</si>
  <si>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</si>
  <si>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</si>
  <si>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</si>
  <si>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</si>
  <si>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</si>
  <si>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</si>
  <si>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</si>
  <si>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</si>
  <si>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</si>
  <si>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</si>
  <si>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</si>
  <si>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</si>
  <si>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</si>
  <si>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</si>
  <si>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15 LF, PN 16</t>
  </si>
  <si>
    <t>Poznámka k položce:_x000D_
referenční výrobek: IMI - TA-Compact-P</t>
  </si>
  <si>
    <t>Pol17</t>
  </si>
  <si>
    <t>Tlakově nezávislý regulační a vyvažovací ventil (umístěn na straně chlazení) DN 15, PN 16</t>
  </si>
  <si>
    <t>Pol18</t>
  </si>
  <si>
    <t>Regulační a vyvažovací ventil pro proporcionální regulaci (umístěn na straně vytápění) DN 15 LF, PN 16</t>
  </si>
  <si>
    <t>Poznámka k položce:_x000D_
referenční výrobek: IMI - TA-TBV-CM</t>
  </si>
  <si>
    <t>D4</t>
  </si>
  <si>
    <t>Servopohony</t>
  </si>
  <si>
    <t>Pol19</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</si>
  <si>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</si>
  <si>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</si>
  <si>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</si>
  <si>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</si>
  <si>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Pol20</t>
  </si>
  <si>
    <t>Závitový kulový kohout PN 6, DN 15</t>
  </si>
  <si>
    <t>Poznámka k položce:_x000D_
referenční výrobek: Giacomini R910</t>
  </si>
  <si>
    <t>Pol21</t>
  </si>
  <si>
    <t>Závitový kulový kohout PN 6, DN 20</t>
  </si>
  <si>
    <t>Pol22</t>
  </si>
  <si>
    <t>Závitový kulový kohout PN 6, DN 25</t>
  </si>
  <si>
    <t>Pol23</t>
  </si>
  <si>
    <t>Závitový kulový kohout PN 6, DN 32</t>
  </si>
  <si>
    <t>Pol24</t>
  </si>
  <si>
    <t>Závitový kulový kohout PN 6, DN 40</t>
  </si>
  <si>
    <t>D7</t>
  </si>
  <si>
    <t>Vypouštění a odvzdušnění</t>
  </si>
  <si>
    <t>Pol25</t>
  </si>
  <si>
    <t>Kulový vypouštěcí kohout s hadicovou vývodkou a zátkou PN 6, DN 10</t>
  </si>
  <si>
    <t>Poznámka k položce:_x000D_
referenční výrobek: Giacomini R608</t>
  </si>
  <si>
    <t>Pol26</t>
  </si>
  <si>
    <t>Kulový vypouštěcí kohout s hadicovou vývodkou a zátkou PN 6, DN 15</t>
  </si>
  <si>
    <t>Pol27</t>
  </si>
  <si>
    <t>Odvzdušňovací ventil PN 6, DN 10 PN 6, DN 10</t>
  </si>
  <si>
    <t>Poznámka k položce:_x000D_
referenční výrobek: Giacomini R99</t>
  </si>
  <si>
    <t>Pol28</t>
  </si>
  <si>
    <t>Odvzdušňovací ventil PN 6, DN 15 PN 6, DN 15</t>
  </si>
  <si>
    <t>Pol29</t>
  </si>
  <si>
    <t>Odvzdušňovací nádoba PN 6, DN 50 PN 6, DN 50</t>
  </si>
  <si>
    <t>D8</t>
  </si>
  <si>
    <t>Ostatní</t>
  </si>
  <si>
    <t>Pol30</t>
  </si>
  <si>
    <t>Přechodové nástavce pro FCU; včetně kotevního a montážního materiálu rozměry nástavců dle zaměření na stavbě</t>
  </si>
  <si>
    <t>Pol31</t>
  </si>
  <si>
    <t>Úprava mřížek v parapetech</t>
  </si>
  <si>
    <t>Poznámka k položce:_x000D_
Pro nevyhovující mřížky dle typu a velikosti zbrousit hrany na vstupu do mřížky.</t>
  </si>
  <si>
    <t>D9</t>
  </si>
  <si>
    <t>Potrubí</t>
  </si>
  <si>
    <t>Pol32</t>
  </si>
  <si>
    <t>Vícevrstvé plastové potrubí PE-HD/AL/PE-X; včetně kotevního a montážního materiálu DN 15(20 x 2,0)</t>
  </si>
  <si>
    <t>bm</t>
  </si>
  <si>
    <t>Poznámka k položce:_x000D_
lisovaný systém, balení 5m tyč; referenční výrobek: IVAR ALPEX-DUO XS</t>
  </si>
  <si>
    <t>Pol33</t>
  </si>
  <si>
    <t>Vícevrstvé plastové potrubí PE-HD/AL/PE-X; včetně kotevního a montážního materiálu DN 20(26 x 3,0)</t>
  </si>
  <si>
    <t>Pol34</t>
  </si>
  <si>
    <t>Vícevrstvé plastové potrubí PE-HD/AL/PE-X; včetně kotevního a montážního materiálu DN 25(32 x 3,0)</t>
  </si>
  <si>
    <t>Pol35</t>
  </si>
  <si>
    <t>Vícevrstvé plastové potrubí PE-HD/AL/PE-X; včetně kotevního a montážního materiálu DN 32(40 x 3,5)</t>
  </si>
  <si>
    <t>Pol36</t>
  </si>
  <si>
    <t>Vícevrstvé plastové potrubí PE-HD/AL/PE-X; včetně kotevního a montážního materiálu DN 40(50 x 4,0)</t>
  </si>
  <si>
    <t>Pol37</t>
  </si>
  <si>
    <t>Vícevrstvé plastové potrubí PE-HD/AL/PE-X; včetně kotevního a montážního materiálu DN 50(63 x 4,5)</t>
  </si>
  <si>
    <t>Pol38</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</si>
  <si>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</si>
  <si>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</si>
  <si>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Pol39</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</si>
  <si>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</si>
  <si>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</si>
  <si>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</si>
  <si>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</si>
  <si>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Pol40</t>
  </si>
  <si>
    <t>Izolace l = 0,033 W/mK při 0 °C, μ ≥10000; pro plastové potrubí pro potrubí DN 15(20 x 2,0); tloušťka izolace 25 mm</t>
  </si>
  <si>
    <t>Poznámka k položce:_x000D_
referenční výrobek: ARMACELL Armaxflex AF</t>
  </si>
  <si>
    <t>Pol41</t>
  </si>
  <si>
    <t>Izolace l = 0,033 W/mK při 0 °C, μ ≥10000; pro plastové potrubí pro potrubí DN 20(26 x 3,0); tloušťka izolace 25 mm</t>
  </si>
  <si>
    <t>Pol42</t>
  </si>
  <si>
    <t>Izolace l = 0,033 W/mK při 0 °C, μ ≥10000; pro plastové potrubí pro potrubí DN 25(32 x 3,0); tloušťka izolace 25 mm</t>
  </si>
  <si>
    <t>Pol43</t>
  </si>
  <si>
    <t>Izolace l = 0,033 W/mK při 0 °C, μ ≥10000; pro plastové potrubí pro potrubí DN 32(40 x 3,5); tloušťka izolace 25 mm</t>
  </si>
  <si>
    <t>Pol44</t>
  </si>
  <si>
    <t>Izolace l = 0,033 W/mK při 0 °C, μ ≥10000; pro plastové potrubí pro potrubí DN 40(50 x 4,0); tloušťka izolace 25 mm</t>
  </si>
  <si>
    <t>Pol45</t>
  </si>
  <si>
    <t>Izolace l = 0,033 W/mK při 0 °C, μ ≥10000; pro plastové potrubí pro potrubí DN 50(63 x 4,5); tloušťka izolace 25 mm</t>
  </si>
  <si>
    <t>D11</t>
  </si>
  <si>
    <t>Demontáže</t>
  </si>
  <si>
    <t>Pol46</t>
  </si>
  <si>
    <t>Uzavření a vypuštění celé větve potrubí pro vytápění ze stoupaček</t>
  </si>
  <si>
    <t>Poznámka k položce:_x000D_
po montáži FCU následné dopuštění upravenou vodou</t>
  </si>
  <si>
    <t>Pol47</t>
  </si>
  <si>
    <t>Demontáž a ekologická likvidace otopných těles na stoupačkách</t>
  </si>
  <si>
    <t>Pol48</t>
  </si>
  <si>
    <t>Napojení FCU na stávající rozvody vytápění</t>
  </si>
  <si>
    <t>Poznámka k položce:_x000D_
doplňění, zkrácení potrubí</t>
  </si>
  <si>
    <t>D13</t>
  </si>
  <si>
    <t>Pol49</t>
  </si>
  <si>
    <t>Zpracování výrobně dodavatelské dokumentace</t>
  </si>
  <si>
    <t>78</t>
  </si>
  <si>
    <t>Pol50</t>
  </si>
  <si>
    <t>Vypracování projektu skutečného provedení DSPS CHLAZENÍ</t>
  </si>
  <si>
    <t>80</t>
  </si>
  <si>
    <t>Pol51</t>
  </si>
  <si>
    <t>Doprava materiálu, přesun hmot</t>
  </si>
  <si>
    <t>82</t>
  </si>
  <si>
    <t>Pol52</t>
  </si>
  <si>
    <t>Provedení komplexních zkoušek (včetně tlakové a topné/chladicí zkoušky)</t>
  </si>
  <si>
    <t>84</t>
  </si>
  <si>
    <t>Pol53</t>
  </si>
  <si>
    <t>Jemné zaregulování systému</t>
  </si>
  <si>
    <t>86</t>
  </si>
  <si>
    <t>Pol54</t>
  </si>
  <si>
    <t>Vyvážení dle vyhl. 193/2007 sb.včetně protokolu</t>
  </si>
  <si>
    <t>88</t>
  </si>
  <si>
    <t>Pol55</t>
  </si>
  <si>
    <t>Dvojnásobný proplach systému a náplň upravenou vodou</t>
  </si>
  <si>
    <t>90</t>
  </si>
  <si>
    <t>Pol56</t>
  </si>
  <si>
    <t>Štítky a popisy potrubí a zařízení</t>
  </si>
  <si>
    <t>92</t>
  </si>
  <si>
    <t>Pol57</t>
  </si>
  <si>
    <t>Zavěšení potrubí, kotvící systém např. Hilti, množství dle DN</t>
  </si>
  <si>
    <t>94</t>
  </si>
  <si>
    <t>Pol58</t>
  </si>
  <si>
    <t>Zaškolení obsluhy</t>
  </si>
  <si>
    <t>96</t>
  </si>
  <si>
    <t>Poznámka k položce:_x000D_
seznámení s údržbou</t>
  </si>
  <si>
    <t>Pol59</t>
  </si>
  <si>
    <t>Kotevní materiál</t>
  </si>
  <si>
    <t>98</t>
  </si>
  <si>
    <t>Pol60</t>
  </si>
  <si>
    <t>Montážní materiál</t>
  </si>
  <si>
    <t>100</t>
  </si>
  <si>
    <t>512</t>
  </si>
  <si>
    <t>1432979263</t>
  </si>
  <si>
    <t>D1.4.4 - Elektroinstalace - DP16</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</si>
  <si>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</si>
  <si>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</si>
  <si>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</si>
  <si>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</si>
  <si>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</si>
  <si>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</si>
  <si>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</si>
  <si>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</si>
  <si>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</si>
  <si>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</si>
  <si>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</si>
  <si>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</si>
  <si>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</si>
  <si>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-699727548</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</si>
  <si>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</si>
  <si>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</si>
  <si>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</si>
  <si>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</si>
  <si>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</si>
  <si>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</si>
  <si>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</si>
  <si>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</si>
  <si>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</si>
  <si>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</si>
  <si>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</si>
  <si>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</si>
  <si>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</si>
  <si>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</si>
  <si>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</si>
  <si>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</si>
  <si>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</si>
  <si>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M2106-0017</t>
  </si>
  <si>
    <t>Montážní práce včetně dopravy pro dílčí celek DP16</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</si>
  <si>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</si>
  <si>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</si>
  <si>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</si>
  <si>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</si>
  <si>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</si>
  <si>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</si>
  <si>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</si>
  <si>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</si>
  <si>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1862975940</t>
  </si>
  <si>
    <t>M2106-0028</t>
  </si>
  <si>
    <t>Projektová dokumentace skutečného provedení DSPS ELEKTRO</t>
  </si>
  <si>
    <t>1690701138</t>
  </si>
  <si>
    <t>M2106-0044</t>
  </si>
  <si>
    <t>Podružný materiál pro dílčí celek DP16</t>
  </si>
  <si>
    <t>M2106-0066</t>
  </si>
  <si>
    <t>Režijní náklady pro dílčí celek DP16</t>
  </si>
  <si>
    <t>Pol100</t>
  </si>
  <si>
    <t>-402389284</t>
  </si>
  <si>
    <t>1053741577</t>
  </si>
  <si>
    <t>092203000</t>
  </si>
  <si>
    <t>Náklady na zaškolení</t>
  </si>
  <si>
    <t>…</t>
  </si>
  <si>
    <t>-368233389</t>
  </si>
  <si>
    <t>https://podminky.urs.cz/item/CS_URS_2023_01/092203000</t>
  </si>
  <si>
    <t xml:space="preserve">Poznámka k položce:_x000D_
seznámení s údržbou_x000D_
</t>
  </si>
  <si>
    <t>D1.4.5 - Měření a regulace - DP16</t>
  </si>
  <si>
    <t>Stanislav Gajzler, B.Hudová</t>
  </si>
  <si>
    <t>D1 - Periferie</t>
  </si>
  <si>
    <t>D2 - Řídící systém - řízené dodávky JCBS</t>
  </si>
  <si>
    <t>D4 - Montážní materiál</t>
  </si>
  <si>
    <t>D5 - Komletace, revize, zkoušky</t>
  </si>
  <si>
    <t>Periferie</t>
  </si>
  <si>
    <t>Pol75</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</si>
  <si>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</si>
  <si>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</si>
  <si>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Pol76</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</si>
  <si>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</si>
  <si>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</si>
  <si>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</si>
  <si>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Pol84</t>
  </si>
  <si>
    <t>SW pro DDC regulátor IRC JCBS</t>
  </si>
  <si>
    <t>Poznámka k položce:_x000D_
Vypracování nového software pro IRC regulátor pro řízení fan-coilů</t>
  </si>
  <si>
    <t>Pol85</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</si>
  <si>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</si>
  <si>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</si>
  <si>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Pol86</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</si>
  <si>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</si>
  <si>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</si>
  <si>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Pol91</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</si>
  <si>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</si>
  <si>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</si>
  <si>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Pol92</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</si>
  <si>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</si>
  <si>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</si>
  <si>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Pol93</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</si>
  <si>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</si>
  <si>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</si>
  <si>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Pol98</t>
  </si>
  <si>
    <t>Lišta 40x40</t>
  </si>
  <si>
    <t>Poznámka k položce:_x000D_
Elektroinstalační bezhalegenová lišta do 40x40 mm (délka v m) - dodávka a montáž. Včetně příchytek a potřebného nosného a upevňovacího materiálu</t>
  </si>
  <si>
    <t>Pol99</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</si>
  <si>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</si>
  <si>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</si>
  <si>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</si>
  <si>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</si>
  <si>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</si>
  <si>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Pol101</t>
  </si>
  <si>
    <t>Vypracování výrobní dokumentace</t>
  </si>
  <si>
    <t>Poznámka k položce:_x000D_
Vypracování výrobní dokumentace</t>
  </si>
  <si>
    <t>Pol102</t>
  </si>
  <si>
    <t>Komlexní zkoušky</t>
  </si>
  <si>
    <t>Poznámka k položce:_x000D_
Komplexní zkoušky, včetně kontroly správnosti přenášených signálů, a včetně zaregulování a nastavení parametrů</t>
  </si>
  <si>
    <t>Pol103</t>
  </si>
  <si>
    <t>Poznámka k položce:_x000D_
Zaškolení obsluhy</t>
  </si>
  <si>
    <t>Pol104</t>
  </si>
  <si>
    <t>Revize el. zařízení vč. revizní zprávy</t>
  </si>
  <si>
    <t>Poznámka k položce:_x000D_
Revize el. zařízení vč. revizní zprávy</t>
  </si>
  <si>
    <t>Pol105</t>
  </si>
  <si>
    <t>Dokumentace skučného provedení DSPS MAR</t>
  </si>
  <si>
    <t>Poznámka k položce:_x000D_
Vypracování dokumentace skutečného stavu</t>
  </si>
  <si>
    <t>Pol106</t>
  </si>
  <si>
    <t>Kompletační činnost</t>
  </si>
  <si>
    <t>Poznámka k položce:_x000D_
Kompletační činnost, koordinace s ostatními profesemi apod.</t>
  </si>
  <si>
    <t>Pol107</t>
  </si>
  <si>
    <t>Přesuny materiálu, doprava apod.</t>
  </si>
  <si>
    <t>490183467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</si>
</sst>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619996117" TargetMode="External"/><Relationship Id="rId18" Type="http://schemas.openxmlformats.org/officeDocument/2006/relationships/hyperlink" Target="https://podminky.urs.cz/item/CS_URS_2023_01/952901111" TargetMode="External"/><Relationship Id="rId26" Type="http://schemas.openxmlformats.org/officeDocument/2006/relationships/hyperlink" Target="https://podminky.urs.cz/item/CS_URS_2023_01/997013219" TargetMode="External"/><Relationship Id="rId39" Type="http://schemas.openxmlformats.org/officeDocument/2006/relationships/hyperlink" Target="https://podminky.urs.cz/item/CS_URS_2023_01/763131765" TargetMode="External"/><Relationship Id="rId21" Type="http://schemas.openxmlformats.org/officeDocument/2006/relationships/hyperlink" Target="https://podminky.urs.cz/item/CS_URS_2023_01/971033431" TargetMode="External"/><Relationship Id="rId34" Type="http://schemas.openxmlformats.org/officeDocument/2006/relationships/hyperlink" Target="https://podminky.urs.cz/item/CS_URS_2023_01/763121415" TargetMode="External"/><Relationship Id="rId42" Type="http://schemas.openxmlformats.org/officeDocument/2006/relationships/hyperlink" Target="https://podminky.urs.cz/item/CS_URS_2023_01/998763303" TargetMode="External"/><Relationship Id="rId47" Type="http://schemas.openxmlformats.org/officeDocument/2006/relationships/hyperlink" Target="https://podminky.urs.cz/item/CS_URS_2023_01/766691914" TargetMode="External"/><Relationship Id="rId50" Type="http://schemas.openxmlformats.org/officeDocument/2006/relationships/hyperlink" Target="https://podminky.urs.cz/item/CS_URS_2023_01/998766181" TargetMode="External"/><Relationship Id="rId55" Type="http://schemas.openxmlformats.org/officeDocument/2006/relationships/hyperlink" Target="https://podminky.urs.cz/item/CS_URS_2023_01/013254000" TargetMode="External"/><Relationship Id="rId63" Type="http://schemas.openxmlformats.org/officeDocument/2006/relationships/drawing" Target="../drawings/drawing2.xml"/><Relationship Id="rId7" Type="http://schemas.openxmlformats.org/officeDocument/2006/relationships/hyperlink" Target="https://podminky.urs.cz/item/CS_URS_2023_01/612131121" TargetMode="External"/><Relationship Id="rId2" Type="http://schemas.openxmlformats.org/officeDocument/2006/relationships/hyperlink" Target="https://podminky.urs.cz/item/CS_URS_2023_01/340236212" TargetMode="External"/><Relationship Id="rId16" Type="http://schemas.openxmlformats.org/officeDocument/2006/relationships/hyperlink" Target="https://podminky.urs.cz/item/CS_URS_2023_01/642945111" TargetMode="External"/><Relationship Id="rId29" Type="http://schemas.openxmlformats.org/officeDocument/2006/relationships/hyperlink" Target="https://podminky.urs.cz/item/CS_URS_2023_01/997013631" TargetMode="External"/><Relationship Id="rId11" Type="http://schemas.openxmlformats.org/officeDocument/2006/relationships/hyperlink" Target="https://podminky.urs.cz/item/CS_URS_2023_01/612345212" TargetMode="External"/><Relationship Id="rId24" Type="http://schemas.openxmlformats.org/officeDocument/2006/relationships/hyperlink" Target="https://podminky.urs.cz/item/CS_URS_2023_01/977151114" TargetMode="External"/><Relationship Id="rId32" Type="http://schemas.openxmlformats.org/officeDocument/2006/relationships/hyperlink" Target="https://podminky.urs.cz/item/CS_URS_2023_01/763111811" TargetMode="External"/><Relationship Id="rId37" Type="http://schemas.openxmlformats.org/officeDocument/2006/relationships/hyperlink" Target="https://podminky.urs.cz/item/CS_URS_2023_01/763131714" TargetMode="External"/><Relationship Id="rId40" Type="http://schemas.openxmlformats.org/officeDocument/2006/relationships/hyperlink" Target="https://podminky.urs.cz/item/CS_URS_2023_01/763131771" TargetMode="External"/><Relationship Id="rId45" Type="http://schemas.openxmlformats.org/officeDocument/2006/relationships/hyperlink" Target="https://podminky.urs.cz/item/CS_URS_2023_01/766660022" TargetMode="External"/><Relationship Id="rId53" Type="http://schemas.openxmlformats.org/officeDocument/2006/relationships/hyperlink" Target="https://podminky.urs.cz/item/CS_URS_2023_01/784181121" TargetMode="External"/><Relationship Id="rId58" Type="http://schemas.openxmlformats.org/officeDocument/2006/relationships/hyperlink" Target="https://podminky.urs.cz/item/CS_URS_2023_01/070001000" TargetMode="External"/><Relationship Id="rId5" Type="http://schemas.openxmlformats.org/officeDocument/2006/relationships/hyperlink" Target="https://podminky.urs.cz/item/CS_URS_2023_01/340271045" TargetMode="External"/><Relationship Id="rId61" Type="http://schemas.openxmlformats.org/officeDocument/2006/relationships/hyperlink" Target="https://podminky.urs.cz/item/CS_URS_2023_01/091704003" TargetMode="External"/><Relationship Id="rId19" Type="http://schemas.openxmlformats.org/officeDocument/2006/relationships/hyperlink" Target="https://podminky.urs.cz/item/CS_URS_2023_01/971033331" TargetMode="External"/><Relationship Id="rId14" Type="http://schemas.openxmlformats.org/officeDocument/2006/relationships/hyperlink" Target="https://podminky.urs.cz/item/CS_URS_2023_01/619996125" TargetMode="External"/><Relationship Id="rId22" Type="http://schemas.openxmlformats.org/officeDocument/2006/relationships/hyperlink" Target="https://podminky.urs.cz/item/CS_URS_2023_01/971033441" TargetMode="External"/><Relationship Id="rId27" Type="http://schemas.openxmlformats.org/officeDocument/2006/relationships/hyperlink" Target="https://podminky.urs.cz/item/CS_URS_2023_01/997013509" TargetMode="External"/><Relationship Id="rId30" Type="http://schemas.openxmlformats.org/officeDocument/2006/relationships/hyperlink" Target="https://podminky.urs.cz/item/CS_URS_2023_01/998018003" TargetMode="External"/><Relationship Id="rId35" Type="http://schemas.openxmlformats.org/officeDocument/2006/relationships/hyperlink" Target="https://podminky.urs.cz/item/CS_URS_2023_01/763121551" TargetMode="External"/><Relationship Id="rId43" Type="http://schemas.openxmlformats.org/officeDocument/2006/relationships/hyperlink" Target="https://podminky.urs.cz/item/CS_URS_2023_01/998763381" TargetMode="External"/><Relationship Id="rId48" Type="http://schemas.openxmlformats.org/officeDocument/2006/relationships/hyperlink" Target="https://podminky.urs.cz/item/CS_URS_2023_01/766694126" TargetMode="External"/><Relationship Id="rId56" Type="http://schemas.openxmlformats.org/officeDocument/2006/relationships/hyperlink" Target="https://podminky.urs.cz/item/CS_URS_2023_01/030001000" TargetMode="External"/><Relationship Id="rId8" Type="http://schemas.openxmlformats.org/officeDocument/2006/relationships/hyperlink" Target="https://podminky.urs.cz/item/CS_URS_2023_01/612142001" TargetMode="External"/><Relationship Id="rId51" Type="http://schemas.openxmlformats.org/officeDocument/2006/relationships/hyperlink" Target="https://podminky.urs.cz/item/CS_URS_2023_01/784111001" TargetMode="External"/><Relationship Id="rId3" Type="http://schemas.openxmlformats.org/officeDocument/2006/relationships/hyperlink" Target="https://podminky.urs.cz/item/CS_URS_2023_01/340237211" TargetMode="External"/><Relationship Id="rId12" Type="http://schemas.openxmlformats.org/officeDocument/2006/relationships/hyperlink" Target="https://podminky.urs.cz/item/CS_URS_2023_01/619991011" TargetMode="External"/><Relationship Id="rId17" Type="http://schemas.openxmlformats.org/officeDocument/2006/relationships/hyperlink" Target="https://podminky.urs.cz/item/CS_URS_2023_01/949101111" TargetMode="External"/><Relationship Id="rId25" Type="http://schemas.openxmlformats.org/officeDocument/2006/relationships/hyperlink" Target="https://podminky.urs.cz/item/CS_URS_2023_01/997013217" TargetMode="External"/><Relationship Id="rId33" Type="http://schemas.openxmlformats.org/officeDocument/2006/relationships/hyperlink" Target="https://podminky.urs.cz/item/CS_URS_2023_01/763121411" TargetMode="External"/><Relationship Id="rId38" Type="http://schemas.openxmlformats.org/officeDocument/2006/relationships/hyperlink" Target="https://podminky.urs.cz/item/CS_URS_2023_01/763131751" TargetMode="External"/><Relationship Id="rId46" Type="http://schemas.openxmlformats.org/officeDocument/2006/relationships/hyperlink" Target="https://podminky.urs.cz/item/CS_URS_2023_01/766664957" TargetMode="External"/><Relationship Id="rId59" Type="http://schemas.openxmlformats.org/officeDocument/2006/relationships/hyperlink" Target="https://podminky.urs.cz/item/CS_URS_2023_01/091704001" TargetMode="External"/><Relationship Id="rId20" Type="http://schemas.openxmlformats.org/officeDocument/2006/relationships/hyperlink" Target="https://podminky.urs.cz/item/CS_URS_2023_01/971033341" TargetMode="External"/><Relationship Id="rId41" Type="http://schemas.openxmlformats.org/officeDocument/2006/relationships/hyperlink" Target="https://podminky.urs.cz/item/CS_URS_2023_01/763131821" TargetMode="External"/><Relationship Id="rId54" Type="http://schemas.openxmlformats.org/officeDocument/2006/relationships/hyperlink" Target="https://podminky.urs.cz/item/CS_URS_2023_01/784211101" TargetMode="External"/><Relationship Id="rId62" Type="http://schemas.openxmlformats.org/officeDocument/2006/relationships/hyperlink" Target="https://podminky.urs.cz/item/CS_URS_2023_01/091704004" TargetMode="External"/><Relationship Id="rId1" Type="http://schemas.openxmlformats.org/officeDocument/2006/relationships/hyperlink" Target="https://podminky.urs.cz/item/CS_URS_2023_01/317941121" TargetMode="External"/><Relationship Id="rId6" Type="http://schemas.openxmlformats.org/officeDocument/2006/relationships/hyperlink" Target="https://podminky.urs.cz/item/CS_URS_2023_01/612131101" TargetMode="External"/><Relationship Id="rId15" Type="http://schemas.openxmlformats.org/officeDocument/2006/relationships/hyperlink" Target="https://podminky.urs.cz/item/CS_URS_2023_01/619996145" TargetMode="External"/><Relationship Id="rId23" Type="http://schemas.openxmlformats.org/officeDocument/2006/relationships/hyperlink" Target="https://podminky.urs.cz/item/CS_URS_2023_01/971035641" TargetMode="External"/><Relationship Id="rId28" Type="http://schemas.openxmlformats.org/officeDocument/2006/relationships/hyperlink" Target="https://podminky.urs.cz/item/CS_URS_2023_01/997013511" TargetMode="External"/><Relationship Id="rId36" Type="http://schemas.openxmlformats.org/officeDocument/2006/relationships/hyperlink" Target="https://podminky.urs.cz/item/CS_URS_2023_01/763131411" TargetMode="External"/><Relationship Id="rId49" Type="http://schemas.openxmlformats.org/officeDocument/2006/relationships/hyperlink" Target="https://podminky.urs.cz/item/CS_URS_2023_01/998766103" TargetMode="External"/><Relationship Id="rId57" Type="http://schemas.openxmlformats.org/officeDocument/2006/relationships/hyperlink" Target="https://podminky.urs.cz/item/CS_URS_2023_01/045002000" TargetMode="External"/><Relationship Id="rId10" Type="http://schemas.openxmlformats.org/officeDocument/2006/relationships/hyperlink" Target="https://podminky.urs.cz/item/CS_URS_2023_01/612345211" TargetMode="External"/><Relationship Id="rId31" Type="http://schemas.openxmlformats.org/officeDocument/2006/relationships/hyperlink" Target="https://podminky.urs.cz/item/CS_URS_2023_01/763111313" TargetMode="External"/><Relationship Id="rId44" Type="http://schemas.openxmlformats.org/officeDocument/2006/relationships/hyperlink" Target="https://podminky.urs.cz/item/CS_URS_2023_01/766441812" TargetMode="External"/><Relationship Id="rId52" Type="http://schemas.openxmlformats.org/officeDocument/2006/relationships/hyperlink" Target="https://podminky.urs.cz/item/CS_URS_2023_01/784121001" TargetMode="External"/><Relationship Id="rId60" Type="http://schemas.openxmlformats.org/officeDocument/2006/relationships/hyperlink" Target="https://podminky.urs.cz/item/CS_URS_2023_01/091704002" TargetMode="External"/><Relationship Id="rId4" Type="http://schemas.openxmlformats.org/officeDocument/2006/relationships/hyperlink" Target="https://podminky.urs.cz/item/CS_URS_2023_01/340237212" TargetMode="External"/><Relationship Id="rId9" Type="http://schemas.openxmlformats.org/officeDocument/2006/relationships/hyperlink" Target="https://podminky.urs.cz/item/CS_URS_2023_01/61234112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1"/>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385700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385700</v>
      </c>
      <c r="X29" s="256"/>
      <c r="Y29" s="256"/>
      <c r="Z29" s="256"/>
      <c r="AA29" s="256"/>
      <c r="AB29" s="256"/>
      <c r="AC29" s="256"/>
      <c r="AD29" s="256"/>
      <c r="AE29" s="256"/>
      <c r="AF29" s="41"/>
      <c r="AG29" s="41"/>
      <c r="AH29" s="41"/>
      <c r="AI29" s="41"/>
      <c r="AJ29" s="41"/>
      <c r="AK29" s="255">
        <f>ROUND(AV54, 2)</f>
        <v>80997</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466697</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DP16</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DP16 = E4P3</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6" t="s">
        <v>56</v>
      </c>
      <c r="D52" s="247"/>
      <c r="E52" s="247"/>
      <c r="F52" s="247"/>
      <c r="G52" s="247"/>
      <c r="H52" s="66"/>
      <c r="I52" s="249" t="s">
        <v>57</v>
      </c>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8" t="s">
        <v>58</v>
      </c>
      <c r="AH52" s="247"/>
      <c r="AI52" s="247"/>
      <c r="AJ52" s="247"/>
      <c r="AK52" s="247"/>
      <c r="AL52" s="247"/>
      <c r="AM52" s="247"/>
      <c r="AN52" s="249" t="s">
        <v>59</v>
      </c>
      <c r="AO52" s="247"/>
      <c r="AP52" s="247"/>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ROUND(SUM(AG55:AG59),2)</f>
        <v>385700</v>
      </c>
      <c r="AH54" s="253"/>
      <c r="AI54" s="253"/>
      <c r="AJ54" s="253"/>
      <c r="AK54" s="253"/>
      <c r="AL54" s="253"/>
      <c r="AM54" s="253"/>
      <c r="AN54" s="254">
        <f t="shared" ref="AN54:AN59" si="0">SUM(AG54,AT54)</f>
        <v>466697</v>
      </c>
      <c r="AO54" s="254"/>
      <c r="AP54" s="254"/>
      <c r="AQ54" s="78" t="s">
        <v>18</v>
      </c>
      <c r="AR54" s="79"/>
      <c r="AS54" s="80">
        <f>ROUND(SUM(AS55:AS59),2)</f>
        <v>0</v>
      </c>
      <c r="AT54" s="81">
        <f t="shared" ref="AT54:AT59" si="1">ROUND(SUM(AV54:AW54),2)</f>
        <v>80997</v>
      </c>
      <c r="AU54" s="82">
        <f>ROUND(SUM(AU55:AU59),5)</f>
        <v>0</v>
      </c>
      <c r="AV54" s="81">
        <f>ROUND(AZ54*L29,2)</f>
        <v>80997</v>
      </c>
      <c r="AW54" s="81">
        <f>ROUND(BA54*L30,2)</f>
        <v>0</v>
      </c>
      <c r="AX54" s="81">
        <f>ROUND(BB54*L29,2)</f>
        <v>0</v>
      </c>
      <c r="AY54" s="81">
        <f>ROUND(BC54*L30,2)</f>
        <v>0</v>
      </c>
      <c r="AZ54" s="81">
        <f>ROUND(SUM(AZ55:AZ59),2)</f>
        <v>385700</v>
      </c>
      <c r="BA54" s="81">
        <f>ROUND(SUM(BA55:BA59),2)</f>
        <v>0</v>
      </c>
      <c r="BB54" s="81">
        <f>ROUND(SUM(BB55:BB59),2)</f>
        <v>0</v>
      </c>
      <c r="BC54" s="81">
        <f>ROUND(SUM(BC55:BC59),2)</f>
        <v>0</v>
      </c>
      <c r="BD54" s="83">
        <f>ROUND(SUM(BD55:BD59),2)</f>
        <v>0</v>
      </c>
      <c r="BS54" s="84" t="s">
        <v>74</v>
      </c>
      <c r="BT54" s="84" t="s">
        <v>75</v>
      </c>
      <c r="BU54" s="85" t="s">
        <v>76</v>
      </c>
      <c r="BV54" s="84" t="s">
        <v>77</v>
      </c>
      <c r="BW54" s="84" t="s">
        <v>5</v>
      </c>
      <c r="BX54" s="84" t="s">
        <v>78</v>
      </c>
      <c r="CL54" s="84" t="s">
        <v>18</v>
      </c>
    </row>
    <row r="55" spans="1:91" s="7" customFormat="1" ht="16.5" customHeight="1">
      <c r="A55" s="86" t="s">
        <v>79</v>
      </c>
      <c r="B55" s="87"/>
      <c r="C55" s="88"/>
      <c r="D55" s="250" t="s">
        <v>80</v>
      </c>
      <c r="E55" s="250"/>
      <c r="F55" s="250"/>
      <c r="G55" s="250"/>
      <c r="H55" s="250"/>
      <c r="I55" s="89"/>
      <c r="J55" s="250" t="s">
        <v>81</v>
      </c>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1">
        <f>'D1.1 - Stavba - DP16'!J30</f>
        <v>0</v>
      </c>
      <c r="AH55" s="252"/>
      <c r="AI55" s="252"/>
      <c r="AJ55" s="252"/>
      <c r="AK55" s="252"/>
      <c r="AL55" s="252"/>
      <c r="AM55" s="252"/>
      <c r="AN55" s="251">
        <f t="shared" si="0"/>
        <v>0</v>
      </c>
      <c r="AO55" s="252"/>
      <c r="AP55" s="252"/>
      <c r="AQ55" s="90" t="s">
        <v>82</v>
      </c>
      <c r="AR55" s="91"/>
      <c r="AS55" s="92">
        <v>0</v>
      </c>
      <c r="AT55" s="93">
        <f t="shared" si="1"/>
        <v>0</v>
      </c>
      <c r="AU55" s="94">
        <f>'D1.1 - Stavba - DP16'!P96</f>
        <v>0</v>
      </c>
      <c r="AV55" s="93">
        <f>'D1.1 - Stavba - DP16'!J33</f>
        <v>0</v>
      </c>
      <c r="AW55" s="93">
        <f>'D1.1 - Stavba - DP16'!J34</f>
        <v>0</v>
      </c>
      <c r="AX55" s="93">
        <f>'D1.1 - Stavba - DP16'!J35</f>
        <v>0</v>
      </c>
      <c r="AY55" s="93">
        <f>'D1.1 - Stavba - DP16'!J36</f>
        <v>0</v>
      </c>
      <c r="AZ55" s="93">
        <f>'D1.1 - Stavba - DP16'!F33</f>
        <v>0</v>
      </c>
      <c r="BA55" s="93">
        <f>'D1.1 - Stavba - DP16'!F34</f>
        <v>0</v>
      </c>
      <c r="BB55" s="93">
        <f>'D1.1 - Stavba - DP16'!F35</f>
        <v>0</v>
      </c>
      <c r="BC55" s="93">
        <f>'D1.1 - Stavba - DP16'!F36</f>
        <v>0</v>
      </c>
      <c r="BD55" s="95">
        <f>'D1.1 - Stavba - DP16'!F37</f>
        <v>0</v>
      </c>
      <c r="BT55" s="96" t="s">
        <v>83</v>
      </c>
      <c r="BV55" s="96" t="s">
        <v>77</v>
      </c>
      <c r="BW55" s="96" t="s">
        <v>84</v>
      </c>
      <c r="BX55" s="96" t="s">
        <v>5</v>
      </c>
      <c r="CL55" s="96" t="s">
        <v>18</v>
      </c>
      <c r="CM55" s="96" t="s">
        <v>85</v>
      </c>
    </row>
    <row r="56" spans="1:91" s="7" customFormat="1" ht="16.5" customHeight="1">
      <c r="A56" s="86" t="s">
        <v>79</v>
      </c>
      <c r="B56" s="87"/>
      <c r="C56" s="88"/>
      <c r="D56" s="250" t="s">
        <v>86</v>
      </c>
      <c r="E56" s="250"/>
      <c r="F56" s="250"/>
      <c r="G56" s="250"/>
      <c r="H56" s="250"/>
      <c r="I56" s="89"/>
      <c r="J56" s="250" t="s">
        <v>87</v>
      </c>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1">
        <f>'D1.4.1 - Zdravotně techni...'!J30</f>
        <v>0</v>
      </c>
      <c r="AH56" s="252"/>
      <c r="AI56" s="252"/>
      <c r="AJ56" s="252"/>
      <c r="AK56" s="252"/>
      <c r="AL56" s="252"/>
      <c r="AM56" s="252"/>
      <c r="AN56" s="251">
        <f t="shared" si="0"/>
        <v>0</v>
      </c>
      <c r="AO56" s="252"/>
      <c r="AP56" s="252"/>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50" t="s">
        <v>89</v>
      </c>
      <c r="E57" s="250"/>
      <c r="F57" s="250"/>
      <c r="G57" s="250"/>
      <c r="H57" s="250"/>
      <c r="I57" s="89"/>
      <c r="J57" s="250" t="s">
        <v>90</v>
      </c>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1">
        <f>'D1.4.2 - Chlazení - DP16'!J30</f>
        <v>0</v>
      </c>
      <c r="AH57" s="252"/>
      <c r="AI57" s="252"/>
      <c r="AJ57" s="252"/>
      <c r="AK57" s="252"/>
      <c r="AL57" s="252"/>
      <c r="AM57" s="252"/>
      <c r="AN57" s="251">
        <f t="shared" si="0"/>
        <v>0</v>
      </c>
      <c r="AO57" s="252"/>
      <c r="AP57" s="252"/>
      <c r="AQ57" s="90" t="s">
        <v>82</v>
      </c>
      <c r="AR57" s="91"/>
      <c r="AS57" s="92">
        <v>0</v>
      </c>
      <c r="AT57" s="93">
        <f t="shared" si="1"/>
        <v>0</v>
      </c>
      <c r="AU57" s="94">
        <f>'D1.4.2 - Chlazení - DP16'!P90</f>
        <v>0</v>
      </c>
      <c r="AV57" s="93">
        <f>'D1.4.2 - Chlazení - DP16'!J33</f>
        <v>0</v>
      </c>
      <c r="AW57" s="93">
        <f>'D1.4.2 - Chlazení - DP16'!J34</f>
        <v>0</v>
      </c>
      <c r="AX57" s="93">
        <f>'D1.4.2 - Chlazení - DP16'!J35</f>
        <v>0</v>
      </c>
      <c r="AY57" s="93">
        <f>'D1.4.2 - Chlazení - DP16'!J36</f>
        <v>0</v>
      </c>
      <c r="AZ57" s="93">
        <f>'D1.4.2 - Chlazení - DP16'!F33</f>
        <v>0</v>
      </c>
      <c r="BA57" s="93">
        <f>'D1.4.2 - Chlazení - DP16'!F34</f>
        <v>0</v>
      </c>
      <c r="BB57" s="93">
        <f>'D1.4.2 - Chlazení - DP16'!F35</f>
        <v>0</v>
      </c>
      <c r="BC57" s="93">
        <f>'D1.4.2 - Chlazení - DP16'!F36</f>
        <v>0</v>
      </c>
      <c r="BD57" s="95">
        <f>'D1.4.2 - Chlazení - DP16'!F37</f>
        <v>0</v>
      </c>
      <c r="BT57" s="96" t="s">
        <v>83</v>
      </c>
      <c r="BV57" s="96" t="s">
        <v>77</v>
      </c>
      <c r="BW57" s="96" t="s">
        <v>91</v>
      </c>
      <c r="BX57" s="96" t="s">
        <v>5</v>
      </c>
      <c r="CL57" s="96" t="s">
        <v>18</v>
      </c>
      <c r="CM57" s="96" t="s">
        <v>85</v>
      </c>
    </row>
    <row r="58" spans="1:91" s="7" customFormat="1" ht="16.5" customHeight="1">
      <c r="A58" s="86" t="s">
        <v>79</v>
      </c>
      <c r="B58" s="87"/>
      <c r="C58" s="88"/>
      <c r="D58" s="250" t="s">
        <v>92</v>
      </c>
      <c r="E58" s="250"/>
      <c r="F58" s="250"/>
      <c r="G58" s="250"/>
      <c r="H58" s="250"/>
      <c r="I58" s="89"/>
      <c r="J58" s="250" t="s">
        <v>93</v>
      </c>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1">
        <f>'D1.4.4 - Elektroinstalace...'!J30</f>
        <v>298130</v>
      </c>
      <c r="AH58" s="252"/>
      <c r="AI58" s="252"/>
      <c r="AJ58" s="252"/>
      <c r="AK58" s="252"/>
      <c r="AL58" s="252"/>
      <c r="AM58" s="252"/>
      <c r="AN58" s="251">
        <f t="shared" si="0"/>
        <v>360737.3</v>
      </c>
      <c r="AO58" s="252"/>
      <c r="AP58" s="252"/>
      <c r="AQ58" s="90" t="s">
        <v>82</v>
      </c>
      <c r="AR58" s="91"/>
      <c r="AS58" s="92">
        <v>0</v>
      </c>
      <c r="AT58" s="93">
        <f t="shared" si="1"/>
        <v>62607.3</v>
      </c>
      <c r="AU58" s="94">
        <f>'D1.4.4 - Elektroinstalace...'!P86</f>
        <v>0</v>
      </c>
      <c r="AV58" s="93">
        <f>'D1.4.4 - Elektroinstalace...'!J33</f>
        <v>62607.3</v>
      </c>
      <c r="AW58" s="93">
        <f>'D1.4.4 - Elektroinstalace...'!J34</f>
        <v>0</v>
      </c>
      <c r="AX58" s="93">
        <f>'D1.4.4 - Elektroinstalace...'!J35</f>
        <v>0</v>
      </c>
      <c r="AY58" s="93">
        <f>'D1.4.4 - Elektroinstalace...'!J36</f>
        <v>0</v>
      </c>
      <c r="AZ58" s="93">
        <f>'D1.4.4 - Elektroinstalace...'!F33</f>
        <v>298130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50" t="s">
        <v>95</v>
      </c>
      <c r="E59" s="250"/>
      <c r="F59" s="250"/>
      <c r="G59" s="250"/>
      <c r="H59" s="250"/>
      <c r="I59" s="89"/>
      <c r="J59" s="250" t="s">
        <v>96</v>
      </c>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1">
        <f>'D1.4.5 - Měření a regulac...'!J30</f>
        <v>87570</v>
      </c>
      <c r="AH59" s="252"/>
      <c r="AI59" s="252"/>
      <c r="AJ59" s="252"/>
      <c r="AK59" s="252"/>
      <c r="AL59" s="252"/>
      <c r="AM59" s="252"/>
      <c r="AN59" s="251">
        <f t="shared" si="0"/>
        <v>105959.7</v>
      </c>
      <c r="AO59" s="252"/>
      <c r="AP59" s="252"/>
      <c r="AQ59" s="90" t="s">
        <v>82</v>
      </c>
      <c r="AR59" s="91"/>
      <c r="AS59" s="97">
        <v>0</v>
      </c>
      <c r="AT59" s="98">
        <f t="shared" si="1"/>
        <v>18389.7</v>
      </c>
      <c r="AU59" s="99">
        <f>'D1.4.5 - Měření a regulac...'!P85</f>
        <v>0</v>
      </c>
      <c r="AV59" s="98">
        <f>'D1.4.5 - Měření a regulac...'!J33</f>
        <v>18389.7</v>
      </c>
      <c r="AW59" s="98">
        <f>'D1.4.5 - Měření a regulac...'!J34</f>
        <v>0</v>
      </c>
      <c r="AX59" s="98">
        <f>'D1.4.5 - Měření a regulac...'!J35</f>
        <v>0</v>
      </c>
      <c r="AY59" s="98">
        <f>'D1.4.5 - Měření a regulac...'!J36</f>
        <v>0</v>
      </c>
      <c r="AZ59" s="98">
        <f>'D1.4.5 - Měření a regulac...'!F33</f>
        <v>87570</v>
      </c>
      <c r="BA59" s="98">
        <f>'D1.4.5 - Měření a regulac...'!F34</f>
        <v>0</v>
      </c>
      <c r="BB59" s="98">
        <f>'D1.4.5 - Měření a regulac...'!F35</f>
        <v>0</v>
      </c>
      <c r="BC59" s="98">
        <f>'D1.4.5 - Měření a regulac...'!F36</f>
        <v>0</v>
      </c>
      <c r="BD59" s="100">
        <f>'D1.4.5 - Měření a regulac...'!F37</f>
        <v>0</v>
      </c>
      <c r="BT59" s="96" t="s">
        <v>83</v>
      </c>
      <c r="BV59" s="96" t="s">
        <v>77</v>
      </c>
      <c r="BW59" s="96" t="s">
        <v>97</v>
      </c>
      <c r="BX59" s="96" t="s">
        <v>5</v>
      </c>
      <c r="CL59" s="96" t="s">
        <v>18</v>
      </c>
      <c r="CM59" s="96" t="s">
        <v>85</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UMlHFggoLcMzJ3YyzOU8oRDepX3hfHcdwN7Vge6WAo2tcnX0HfeslLS0azhABdyoka/3LEJwcGT6NPeciszt6g==" saltValue="k+Pb2p5zvMrgIaLMTOhY5Q==" spinCount="100000" sheet="1" objects="1" scenarios="1"/>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J56:AF56"/>
    <mergeCell ref="L45:AO45"/>
    <mergeCell ref="AM47:AN47"/>
    <mergeCell ref="AM49:AP49"/>
    <mergeCell ref="D58:H58"/>
    <mergeCell ref="J58:AF58"/>
    <mergeCell ref="AN59:AP59"/>
    <mergeCell ref="AG59:AM59"/>
    <mergeCell ref="D59:H59"/>
    <mergeCell ref="J59:AF59"/>
    <mergeCell ref="D56:H56"/>
    <mergeCell ref="AG56:AM56"/>
    <mergeCell ref="AN56:AP56"/>
    <mergeCell ref="AN57:AP57"/>
    <mergeCell ref="D57:H57"/>
    <mergeCell ref="J57:AF57"/>
    <mergeCell ref="AG57:AM57"/>
    <mergeCell ref="D55:H55"/>
    <mergeCell ref="AG55:AM55"/>
    <mergeCell ref="J55:AF55"/>
    <mergeCell ref="AN55:AP55"/>
    <mergeCell ref="AG54:AM54"/>
    <mergeCell ref="AN54:AP54"/>
    <mergeCell ref="AS49:AT51"/>
    <mergeCell ref="AM50:AP50"/>
    <mergeCell ref="C52:G52"/>
    <mergeCell ref="AG52:AM52"/>
    <mergeCell ref="I52:AF52"/>
    <mergeCell ref="AN52:AP52"/>
  </mergeCells>
  <hyperlinks>
    <hyperlink ref="A55" location="'D1.1 - Stavba - DP16'!C2" display="/" xr:uid="{00000000-0004-0000-0000-000000000000}"/>
    <hyperlink ref="A56" location="'D1.4.1 - Zdravotně techni...'!C2" display="/" xr:uid="{00000000-0004-0000-0000-000001000000}"/>
    <hyperlink ref="A57" location="'D1.4.2 - Chlazení - DP16'!C2" display="/" xr:uid="{00000000-0004-0000-0000-000002000000}"/>
    <hyperlink ref="A58" location="'D1.4.4 - Elektroinstalace...'!C2" display="/" xr:uid="{00000000-0004-0000-0000-000003000000}"/>
    <hyperlink ref="A59" location="'D1.4.5 - Měření a regulac...'!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4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DP16 = E4P3</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ROUND((SUM(BE96:BE345)),  2)</f>
        <v>0</v>
      </c>
      <c r="G33" s="34"/>
      <c r="H33" s="34"/>
      <c r="I33" s="118">
        <v>0.21</v>
      </c>
      <c r="J33" s="117">
        <f>ROUND(((SUM(BE96:BE345))*I33),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ROUND((SUM(BF96:BF345)),  2)</f>
        <v>0</v>
      </c>
      <c r="G34" s="34"/>
      <c r="H34" s="34"/>
      <c r="I34" s="118">
        <v>0.15</v>
      </c>
      <c r="J34" s="117">
        <f>ROUND(((SUM(BF96:BF345))*I34),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ROUND((SUM(BG96:BG345)),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ROUND((SUM(BH96:BH345)),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ROUND((SUM(BI96:BI345)),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DP16 = E4P3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J96</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107</v>
      </c>
      <c r="E60" s="137"/>
      <c r="F60" s="137"/>
      <c r="G60" s="137"/>
      <c r="H60" s="137"/>
      <c r="I60" s="137"/>
      <c r="J60" s="138">
        <f>J97</f>
        <v>0</v>
      </c>
      <c r="K60" s="135"/>
      <c r="L60" s="139"/>
    </row>
    <row r="61" spans="1:47" s="10" customFormat="1" ht="19.899999999999999" customHeight="1">
      <c r="B61" s="140"/>
      <c r="C61" s="141"/>
      <c r="D61" s="142" t="s">
        <v>108</v>
      </c>
      <c r="E61" s="143"/>
      <c r="F61" s="143"/>
      <c r="G61" s="143"/>
      <c r="H61" s="143"/>
      <c r="I61" s="143"/>
      <c r="J61" s="144">
        <f>J98</f>
        <v>0</v>
      </c>
      <c r="K61" s="141"/>
      <c r="L61" s="145"/>
    </row>
    <row r="62" spans="1:47" s="10" customFormat="1" ht="19.899999999999999" customHeight="1">
      <c r="B62" s="140"/>
      <c r="C62" s="141"/>
      <c r="D62" s="142" t="s">
        <v>109</v>
      </c>
      <c r="E62" s="143"/>
      <c r="F62" s="143"/>
      <c r="G62" s="143"/>
      <c r="H62" s="143"/>
      <c r="I62" s="143"/>
      <c r="J62" s="144">
        <f>J117</f>
        <v>0</v>
      </c>
      <c r="K62" s="141"/>
      <c r="L62" s="145"/>
    </row>
    <row r="63" spans="1:47" s="10" customFormat="1" ht="19.899999999999999" customHeight="1">
      <c r="B63" s="140"/>
      <c r="C63" s="141"/>
      <c r="D63" s="142" t="s">
        <v>110</v>
      </c>
      <c r="E63" s="143"/>
      <c r="F63" s="143"/>
      <c r="G63" s="143"/>
      <c r="H63" s="143"/>
      <c r="I63" s="143"/>
      <c r="J63" s="144">
        <f>J164</f>
        <v>0</v>
      </c>
      <c r="K63" s="141"/>
      <c r="L63" s="145"/>
    </row>
    <row r="64" spans="1:47" s="10" customFormat="1" ht="19.899999999999999" customHeight="1">
      <c r="B64" s="140"/>
      <c r="C64" s="141"/>
      <c r="D64" s="142" t="s">
        <v>111</v>
      </c>
      <c r="E64" s="143"/>
      <c r="F64" s="143"/>
      <c r="G64" s="143"/>
      <c r="H64" s="143"/>
      <c r="I64" s="143"/>
      <c r="J64" s="144">
        <f>J201</f>
        <v>0</v>
      </c>
      <c r="K64" s="141"/>
      <c r="L64" s="145"/>
    </row>
    <row r="65" spans="1:31" s="10" customFormat="1" ht="19.899999999999999" customHeight="1">
      <c r="B65" s="140"/>
      <c r="C65" s="141"/>
      <c r="D65" s="142" t="s">
        <v>112</v>
      </c>
      <c r="E65" s="143"/>
      <c r="F65" s="143"/>
      <c r="G65" s="143"/>
      <c r="H65" s="143"/>
      <c r="I65" s="143"/>
      <c r="J65" s="144">
        <f>J213</f>
        <v>0</v>
      </c>
      <c r="K65" s="141"/>
      <c r="L65" s="145"/>
    </row>
    <row r="66" spans="1:31" s="9" customFormat="1" ht="24.95" customHeight="1">
      <c r="B66" s="134"/>
      <c r="C66" s="135"/>
      <c r="D66" s="136" t="s">
        <v>113</v>
      </c>
      <c r="E66" s="137"/>
      <c r="F66" s="137"/>
      <c r="G66" s="137"/>
      <c r="H66" s="137"/>
      <c r="I66" s="137"/>
      <c r="J66" s="138">
        <f>J216</f>
        <v>0</v>
      </c>
      <c r="K66" s="135"/>
      <c r="L66" s="139"/>
    </row>
    <row r="67" spans="1:31" s="10" customFormat="1" ht="19.899999999999999" customHeight="1">
      <c r="B67" s="140"/>
      <c r="C67" s="141"/>
      <c r="D67" s="142" t="s">
        <v>114</v>
      </c>
      <c r="E67" s="143"/>
      <c r="F67" s="143"/>
      <c r="G67" s="143"/>
      <c r="H67" s="143"/>
      <c r="I67" s="143"/>
      <c r="J67" s="144">
        <f>J217</f>
        <v>0</v>
      </c>
      <c r="K67" s="141"/>
      <c r="L67" s="145"/>
    </row>
    <row r="68" spans="1:31" s="10" customFormat="1" ht="19.899999999999999" customHeight="1">
      <c r="B68" s="140"/>
      <c r="C68" s="141"/>
      <c r="D68" s="142" t="s">
        <v>115</v>
      </c>
      <c r="E68" s="143"/>
      <c r="F68" s="143"/>
      <c r="G68" s="143"/>
      <c r="H68" s="143"/>
      <c r="I68" s="143"/>
      <c r="J68" s="144">
        <f>J224</f>
        <v>0</v>
      </c>
      <c r="K68" s="141"/>
      <c r="L68" s="145"/>
    </row>
    <row r="69" spans="1:31" s="10" customFormat="1" ht="19.899999999999999" customHeight="1">
      <c r="B69" s="140"/>
      <c r="C69" s="141"/>
      <c r="D69" s="142" t="s">
        <v>116</v>
      </c>
      <c r="E69" s="143"/>
      <c r="F69" s="143"/>
      <c r="G69" s="143"/>
      <c r="H69" s="143"/>
      <c r="I69" s="143"/>
      <c r="J69" s="144">
        <f>J270</f>
        <v>0</v>
      </c>
      <c r="K69" s="141"/>
      <c r="L69" s="145"/>
    </row>
    <row r="70" spans="1:31" s="10" customFormat="1" ht="19.899999999999999" customHeight="1">
      <c r="B70" s="140"/>
      <c r="C70" s="141"/>
      <c r="D70" s="142" t="s">
        <v>117</v>
      </c>
      <c r="E70" s="143"/>
      <c r="F70" s="143"/>
      <c r="G70" s="143"/>
      <c r="H70" s="143"/>
      <c r="I70" s="143"/>
      <c r="J70" s="144">
        <f>J300</f>
        <v>0</v>
      </c>
      <c r="K70" s="141"/>
      <c r="L70" s="145"/>
    </row>
    <row r="71" spans="1:31" s="9" customFormat="1" ht="24.95" customHeight="1">
      <c r="B71" s="134"/>
      <c r="C71" s="135"/>
      <c r="D71" s="136" t="s">
        <v>118</v>
      </c>
      <c r="E71" s="137"/>
      <c r="F71" s="137"/>
      <c r="G71" s="137"/>
      <c r="H71" s="137"/>
      <c r="I71" s="137"/>
      <c r="J71" s="138">
        <f>J316</f>
        <v>0</v>
      </c>
      <c r="K71" s="135"/>
      <c r="L71" s="139"/>
    </row>
    <row r="72" spans="1:31" s="10" customFormat="1" ht="19.899999999999999" customHeight="1">
      <c r="B72" s="140"/>
      <c r="C72" s="141"/>
      <c r="D72" s="142" t="s">
        <v>119</v>
      </c>
      <c r="E72" s="143"/>
      <c r="F72" s="143"/>
      <c r="G72" s="143"/>
      <c r="H72" s="143"/>
      <c r="I72" s="143"/>
      <c r="J72" s="144">
        <f>J317</f>
        <v>0</v>
      </c>
      <c r="K72" s="141"/>
      <c r="L72" s="145"/>
    </row>
    <row r="73" spans="1:31" s="10" customFormat="1" ht="19.899999999999999" customHeight="1">
      <c r="B73" s="140"/>
      <c r="C73" s="141"/>
      <c r="D73" s="142" t="s">
        <v>120</v>
      </c>
      <c r="E73" s="143"/>
      <c r="F73" s="143"/>
      <c r="G73" s="143"/>
      <c r="H73" s="143"/>
      <c r="I73" s="143"/>
      <c r="J73" s="144">
        <f>J320</f>
        <v>0</v>
      </c>
      <c r="K73" s="141"/>
      <c r="L73" s="145"/>
    </row>
    <row r="74" spans="1:31" s="10" customFormat="1" ht="19.899999999999999" customHeight="1">
      <c r="B74" s="140"/>
      <c r="C74" s="141"/>
      <c r="D74" s="142" t="s">
        <v>121</v>
      </c>
      <c r="E74" s="143"/>
      <c r="F74" s="143"/>
      <c r="G74" s="143"/>
      <c r="H74" s="143"/>
      <c r="I74" s="143"/>
      <c r="J74" s="144">
        <f>J324</f>
        <v>0</v>
      </c>
      <c r="K74" s="141"/>
      <c r="L74" s="145"/>
    </row>
    <row r="75" spans="1:31" s="10" customFormat="1" ht="19.899999999999999" customHeight="1">
      <c r="B75" s="140"/>
      <c r="C75" s="141"/>
      <c r="D75" s="142" t="s">
        <v>122</v>
      </c>
      <c r="E75" s="143"/>
      <c r="F75" s="143"/>
      <c r="G75" s="143"/>
      <c r="H75" s="143"/>
      <c r="I75" s="143"/>
      <c r="J75" s="144">
        <f>J327</f>
        <v>0</v>
      </c>
      <c r="K75" s="141"/>
      <c r="L75" s="145"/>
    </row>
    <row r="76" spans="1:31" s="10" customFormat="1" ht="19.899999999999999" customHeight="1">
      <c r="B76" s="140"/>
      <c r="C76" s="141"/>
      <c r="D76" s="142" t="s">
        <v>123</v>
      </c>
      <c r="E76" s="143"/>
      <c r="F76" s="143"/>
      <c r="G76" s="143"/>
      <c r="H76" s="143"/>
      <c r="I76" s="143"/>
      <c r="J76" s="144">
        <f>J331</f>
        <v>0</v>
      </c>
      <c r="K76" s="141"/>
      <c r="L76" s="145"/>
    </row>
    <row r="77" spans="1:31" s="2" customFormat="1" ht="21.7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47"/>
      <c r="C78" s="48"/>
      <c r="D78" s="48"/>
      <c r="E78" s="48"/>
      <c r="F78" s="48"/>
      <c r="G78" s="48"/>
      <c r="H78" s="48"/>
      <c r="I78" s="48"/>
      <c r="J78" s="48"/>
      <c r="K78" s="48"/>
      <c r="L78" s="106"/>
      <c r="S78" s="34"/>
      <c r="T78" s="34"/>
      <c r="U78" s="34"/>
      <c r="V78" s="34"/>
      <c r="W78" s="34"/>
      <c r="X78" s="34"/>
      <c r="Y78" s="34"/>
      <c r="Z78" s="34"/>
      <c r="AA78" s="34"/>
      <c r="AB78" s="34"/>
      <c r="AC78" s="34"/>
      <c r="AD78" s="34"/>
      <c r="AE78" s="34"/>
    </row>
    <row r="82" spans="1:63" s="2" customFormat="1" ht="6.95" customHeight="1">
      <c r="A82" s="34"/>
      <c r="B82" s="49"/>
      <c r="C82" s="50"/>
      <c r="D82" s="50"/>
      <c r="E82" s="50"/>
      <c r="F82" s="50"/>
      <c r="G82" s="50"/>
      <c r="H82" s="50"/>
      <c r="I82" s="50"/>
      <c r="J82" s="50"/>
      <c r="K82" s="50"/>
      <c r="L82" s="106"/>
      <c r="S82" s="34"/>
      <c r="T82" s="34"/>
      <c r="U82" s="34"/>
      <c r="V82" s="34"/>
      <c r="W82" s="34"/>
      <c r="X82" s="34"/>
      <c r="Y82" s="34"/>
      <c r="Z82" s="34"/>
      <c r="AA82" s="34"/>
      <c r="AB82" s="34"/>
      <c r="AC82" s="34"/>
      <c r="AD82" s="34"/>
      <c r="AE82" s="34"/>
    </row>
    <row r="83" spans="1:63" s="2" customFormat="1" ht="24.95" customHeight="1">
      <c r="A83" s="34"/>
      <c r="B83" s="35"/>
      <c r="C83" s="23" t="s">
        <v>124</v>
      </c>
      <c r="D83" s="36"/>
      <c r="E83" s="36"/>
      <c r="F83" s="36"/>
      <c r="G83" s="36"/>
      <c r="H83" s="36"/>
      <c r="I83" s="36"/>
      <c r="J83" s="36"/>
      <c r="K83" s="36"/>
      <c r="L83" s="106"/>
      <c r="S83" s="34"/>
      <c r="T83" s="34"/>
      <c r="U83" s="34"/>
      <c r="V83" s="34"/>
      <c r="W83" s="34"/>
      <c r="X83" s="34"/>
      <c r="Y83" s="34"/>
      <c r="Z83" s="34"/>
      <c r="AA83" s="34"/>
      <c r="AB83" s="34"/>
      <c r="AC83" s="34"/>
      <c r="AD83" s="34"/>
      <c r="AE83" s="34"/>
    </row>
    <row r="84" spans="1:63" s="2" customFormat="1" ht="6.9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3" s="2" customFormat="1" ht="12" customHeight="1">
      <c r="A85" s="34"/>
      <c r="B85" s="35"/>
      <c r="C85" s="29" t="s">
        <v>15</v>
      </c>
      <c r="D85" s="36"/>
      <c r="E85" s="36"/>
      <c r="F85" s="36"/>
      <c r="G85" s="36"/>
      <c r="H85" s="36"/>
      <c r="I85" s="36"/>
      <c r="J85" s="36"/>
      <c r="K85" s="36"/>
      <c r="L85" s="106"/>
      <c r="S85" s="34"/>
      <c r="T85" s="34"/>
      <c r="U85" s="34"/>
      <c r="V85" s="34"/>
      <c r="W85" s="34"/>
      <c r="X85" s="34"/>
      <c r="Y85" s="34"/>
      <c r="Z85" s="34"/>
      <c r="AA85" s="34"/>
      <c r="AB85" s="34"/>
      <c r="AC85" s="34"/>
      <c r="AD85" s="34"/>
      <c r="AE85" s="34"/>
    </row>
    <row r="86" spans="1:63" s="2" customFormat="1" ht="16.5" customHeight="1">
      <c r="A86" s="34"/>
      <c r="B86" s="35"/>
      <c r="C86" s="36"/>
      <c r="D86" s="36"/>
      <c r="E86" s="279" t="str">
        <f>E7</f>
        <v>Dochlazení administrativních prostor ČNB - DP16 = E4P3</v>
      </c>
      <c r="F86" s="280"/>
      <c r="G86" s="280"/>
      <c r="H86" s="280"/>
      <c r="I86" s="36"/>
      <c r="J86" s="36"/>
      <c r="K86" s="36"/>
      <c r="L86" s="106"/>
      <c r="S86" s="34"/>
      <c r="T86" s="34"/>
      <c r="U86" s="34"/>
      <c r="V86" s="34"/>
      <c r="W86" s="34"/>
      <c r="X86" s="34"/>
      <c r="Y86" s="34"/>
      <c r="Z86" s="34"/>
      <c r="AA86" s="34"/>
      <c r="AB86" s="34"/>
      <c r="AC86" s="34"/>
      <c r="AD86" s="34"/>
      <c r="AE86" s="34"/>
    </row>
    <row r="87" spans="1:63" s="2" customFormat="1" ht="12" customHeight="1">
      <c r="A87" s="34"/>
      <c r="B87" s="35"/>
      <c r="C87" s="29" t="s">
        <v>99</v>
      </c>
      <c r="D87" s="36"/>
      <c r="E87" s="36"/>
      <c r="F87" s="36"/>
      <c r="G87" s="36"/>
      <c r="H87" s="36"/>
      <c r="I87" s="36"/>
      <c r="J87" s="36"/>
      <c r="K87" s="36"/>
      <c r="L87" s="106"/>
      <c r="S87" s="34"/>
      <c r="T87" s="34"/>
      <c r="U87" s="34"/>
      <c r="V87" s="34"/>
      <c r="W87" s="34"/>
      <c r="X87" s="34"/>
      <c r="Y87" s="34"/>
      <c r="Z87" s="34"/>
      <c r="AA87" s="34"/>
      <c r="AB87" s="34"/>
      <c r="AC87" s="34"/>
      <c r="AD87" s="34"/>
      <c r="AE87" s="34"/>
    </row>
    <row r="88" spans="1:63" s="2" customFormat="1" ht="16.5" customHeight="1">
      <c r="A88" s="34"/>
      <c r="B88" s="35"/>
      <c r="C88" s="36"/>
      <c r="D88" s="36"/>
      <c r="E88" s="258" t="str">
        <f>E9</f>
        <v>D1.1 - Stavba - DP16</v>
      </c>
      <c r="F88" s="278"/>
      <c r="G88" s="278"/>
      <c r="H88" s="278"/>
      <c r="I88" s="36"/>
      <c r="J88" s="36"/>
      <c r="K88" s="36"/>
      <c r="L88" s="106"/>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06"/>
      <c r="S89" s="34"/>
      <c r="T89" s="34"/>
      <c r="U89" s="34"/>
      <c r="V89" s="34"/>
      <c r="W89" s="34"/>
      <c r="X89" s="34"/>
      <c r="Y89" s="34"/>
      <c r="Z89" s="34"/>
      <c r="AA89" s="34"/>
      <c r="AB89" s="34"/>
      <c r="AC89" s="34"/>
      <c r="AD89" s="34"/>
      <c r="AE89" s="34"/>
    </row>
    <row r="90" spans="1:63" s="2" customFormat="1" ht="12" customHeight="1">
      <c r="A90" s="34"/>
      <c r="B90" s="35"/>
      <c r="C90" s="29" t="s">
        <v>21</v>
      </c>
      <c r="D90" s="36"/>
      <c r="E90" s="36"/>
      <c r="F90" s="27" t="str">
        <f>F12</f>
        <v>Česká národní banka, Na příkopě 864/28, 110 00 Pra</v>
      </c>
      <c r="G90" s="36"/>
      <c r="H90" s="36"/>
      <c r="I90" s="29" t="s">
        <v>23</v>
      </c>
      <c r="J90" s="59" t="str">
        <f>IF(J12="","",J12)</f>
        <v>1. 5. 2023</v>
      </c>
      <c r="K90" s="36"/>
      <c r="L90" s="106"/>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63" s="2" customFormat="1" ht="15.2" customHeight="1">
      <c r="A92" s="34"/>
      <c r="B92" s="35"/>
      <c r="C92" s="29" t="s">
        <v>25</v>
      </c>
      <c r="D92" s="36"/>
      <c r="E92" s="36"/>
      <c r="F92" s="27" t="str">
        <f>E15</f>
        <v>ČESKÁ NÁRODNÍ BANKA</v>
      </c>
      <c r="G92" s="36"/>
      <c r="H92" s="36"/>
      <c r="I92" s="29" t="s">
        <v>33</v>
      </c>
      <c r="J92" s="32" t="str">
        <f>E21</f>
        <v>Bohemik s.r.o.</v>
      </c>
      <c r="K92" s="36"/>
      <c r="L92" s="106"/>
      <c r="S92" s="34"/>
      <c r="T92" s="34"/>
      <c r="U92" s="34"/>
      <c r="V92" s="34"/>
      <c r="W92" s="34"/>
      <c r="X92" s="34"/>
      <c r="Y92" s="34"/>
      <c r="Z92" s="34"/>
      <c r="AA92" s="34"/>
      <c r="AB92" s="34"/>
      <c r="AC92" s="34"/>
      <c r="AD92" s="34"/>
      <c r="AE92" s="34"/>
    </row>
    <row r="93" spans="1:63" s="2" customFormat="1" ht="25.7" customHeight="1">
      <c r="A93" s="34"/>
      <c r="B93" s="35"/>
      <c r="C93" s="29" t="s">
        <v>31</v>
      </c>
      <c r="D93" s="36"/>
      <c r="E93" s="36"/>
      <c r="F93" s="27" t="str">
        <f>IF(E18="","",E18)</f>
        <v>Vyplň údaj</v>
      </c>
      <c r="G93" s="36"/>
      <c r="H93" s="36"/>
      <c r="I93" s="29" t="s">
        <v>38</v>
      </c>
      <c r="J93" s="32" t="str">
        <f>E24</f>
        <v>Ing. Zdeněk Edlman, B.Hudová</v>
      </c>
      <c r="K93" s="36"/>
      <c r="L93" s="106"/>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63" s="11" customFormat="1" ht="29.25" customHeight="1">
      <c r="A95" s="146"/>
      <c r="B95" s="147"/>
      <c r="C95" s="148" t="s">
        <v>125</v>
      </c>
      <c r="D95" s="149" t="s">
        <v>60</v>
      </c>
      <c r="E95" s="149" t="s">
        <v>56</v>
      </c>
      <c r="F95" s="149" t="s">
        <v>57</v>
      </c>
      <c r="G95" s="149" t="s">
        <v>126</v>
      </c>
      <c r="H95" s="149" t="s">
        <v>127</v>
      </c>
      <c r="I95" s="149" t="s">
        <v>128</v>
      </c>
      <c r="J95" s="149" t="s">
        <v>105</v>
      </c>
      <c r="K95" s="150" t="s">
        <v>129</v>
      </c>
      <c r="L95" s="151"/>
      <c r="M95" s="68" t="s">
        <v>18</v>
      </c>
      <c r="N95" s="69" t="s">
        <v>45</v>
      </c>
      <c r="O95" s="69" t="s">
        <v>130</v>
      </c>
      <c r="P95" s="69" t="s">
        <v>131</v>
      </c>
      <c r="Q95" s="69" t="s">
        <v>132</v>
      </c>
      <c r="R95" s="69" t="s">
        <v>133</v>
      </c>
      <c r="S95" s="69" t="s">
        <v>134</v>
      </c>
      <c r="T95" s="70" t="s">
        <v>135</v>
      </c>
      <c r="U95" s="146"/>
      <c r="V95" s="146"/>
      <c r="W95" s="146"/>
      <c r="X95" s="146"/>
      <c r="Y95" s="146"/>
      <c r="Z95" s="146"/>
      <c r="AA95" s="146"/>
      <c r="AB95" s="146"/>
      <c r="AC95" s="146"/>
      <c r="AD95" s="146"/>
      <c r="AE95" s="146"/>
    </row>
    <row r="96" spans="1:63" s="2" customFormat="1" ht="22.9" customHeight="1">
      <c r="A96" s="34"/>
      <c r="B96" s="35"/>
      <c r="C96" s="75" t="s">
        <v>136</v>
      </c>
      <c r="D96" s="36"/>
      <c r="E96" s="36"/>
      <c r="F96" s="36"/>
      <c r="G96" s="36"/>
      <c r="H96" s="36"/>
      <c r="I96" s="36"/>
      <c r="J96" s="152">
        <f>BK96</f>
        <v>0</v>
      </c>
      <c r="K96" s="36"/>
      <c r="L96" s="39"/>
      <c r="M96" s="71"/>
      <c r="N96" s="153"/>
      <c r="O96" s="72"/>
      <c r="P96" s="154">
        <f>P97+P216+P316</f>
        <v>0</v>
      </c>
      <c r="Q96" s="72"/>
      <c r="R96" s="154">
        <f>R97+R216+R316</f>
        <v>5.2751691999999997</v>
      </c>
      <c r="S96" s="72"/>
      <c r="T96" s="155">
        <f>T97+T216+T316</f>
        <v>8.0241150000000001</v>
      </c>
      <c r="U96" s="34"/>
      <c r="V96" s="34"/>
      <c r="W96" s="34"/>
      <c r="X96" s="34"/>
      <c r="Y96" s="34"/>
      <c r="Z96" s="34"/>
      <c r="AA96" s="34"/>
      <c r="AB96" s="34"/>
      <c r="AC96" s="34"/>
      <c r="AD96" s="34"/>
      <c r="AE96" s="34"/>
      <c r="AT96" s="17" t="s">
        <v>74</v>
      </c>
      <c r="AU96" s="17" t="s">
        <v>106</v>
      </c>
      <c r="BK96" s="156">
        <f>BK97+BK216+BK316</f>
        <v>0</v>
      </c>
    </row>
    <row r="97" spans="1:65" s="12" customFormat="1" ht="25.9" customHeight="1">
      <c r="B97" s="157"/>
      <c r="C97" s="158"/>
      <c r="D97" s="159" t="s">
        <v>74</v>
      </c>
      <c r="E97" s="160" t="s">
        <v>137</v>
      </c>
      <c r="F97" s="160" t="s">
        <v>138</v>
      </c>
      <c r="G97" s="158"/>
      <c r="H97" s="158"/>
      <c r="I97" s="161"/>
      <c r="J97" s="162">
        <f>BK97</f>
        <v>0</v>
      </c>
      <c r="K97" s="158"/>
      <c r="L97" s="163"/>
      <c r="M97" s="164"/>
      <c r="N97" s="165"/>
      <c r="O97" s="165"/>
      <c r="P97" s="166">
        <f>P98+P117+P164+P201+P213</f>
        <v>0</v>
      </c>
      <c r="Q97" s="165"/>
      <c r="R97" s="166">
        <f>R98+R117+R164+R201+R213</f>
        <v>3.8200072999999999</v>
      </c>
      <c r="S97" s="165"/>
      <c r="T97" s="167">
        <f>T98+T117+T164+T201+T213</f>
        <v>6.6289499999999997</v>
      </c>
      <c r="AR97" s="168" t="s">
        <v>83</v>
      </c>
      <c r="AT97" s="169" t="s">
        <v>74</v>
      </c>
      <c r="AU97" s="169" t="s">
        <v>75</v>
      </c>
      <c r="AY97" s="168" t="s">
        <v>139</v>
      </c>
      <c r="BK97" s="170">
        <f>BK98+BK117+BK164+BK201+BK213</f>
        <v>0</v>
      </c>
    </row>
    <row r="98" spans="1:65" s="12" customFormat="1" ht="22.9" customHeight="1">
      <c r="B98" s="157"/>
      <c r="C98" s="158"/>
      <c r="D98" s="159" t="s">
        <v>74</v>
      </c>
      <c r="E98" s="171" t="s">
        <v>140</v>
      </c>
      <c r="F98" s="171" t="s">
        <v>141</v>
      </c>
      <c r="G98" s="158"/>
      <c r="H98" s="158"/>
      <c r="I98" s="161"/>
      <c r="J98" s="172">
        <f>BK98</f>
        <v>0</v>
      </c>
      <c r="K98" s="158"/>
      <c r="L98" s="163"/>
      <c r="M98" s="164"/>
      <c r="N98" s="165"/>
      <c r="O98" s="165"/>
      <c r="P98" s="166">
        <f>SUM(P99:P116)</f>
        <v>0</v>
      </c>
      <c r="Q98" s="165"/>
      <c r="R98" s="166">
        <f>SUM(R99:R116)</f>
        <v>1.2348854</v>
      </c>
      <c r="S98" s="165"/>
      <c r="T98" s="167">
        <f>SUM(T99:T116)</f>
        <v>0</v>
      </c>
      <c r="AR98" s="168" t="s">
        <v>83</v>
      </c>
      <c r="AT98" s="169" t="s">
        <v>74</v>
      </c>
      <c r="AU98" s="169" t="s">
        <v>83</v>
      </c>
      <c r="AY98" s="168" t="s">
        <v>139</v>
      </c>
      <c r="BK98" s="170">
        <f>SUM(BK99:BK116)</f>
        <v>0</v>
      </c>
    </row>
    <row r="99" spans="1:65" s="2" customFormat="1" ht="37.9" customHeight="1">
      <c r="A99" s="34"/>
      <c r="B99" s="35"/>
      <c r="C99" s="173" t="s">
        <v>83</v>
      </c>
      <c r="D99" s="173" t="s">
        <v>142</v>
      </c>
      <c r="E99" s="174" t="s">
        <v>143</v>
      </c>
      <c r="F99" s="175" t="s">
        <v>144</v>
      </c>
      <c r="G99" s="176" t="s">
        <v>145</v>
      </c>
      <c r="H99" s="177">
        <v>0.01</v>
      </c>
      <c r="I99" s="178"/>
      <c r="J99" s="177">
        <f>ROUND((ROUND(I99,2))*(ROUND(H99,2)),2)</f>
        <v>0</v>
      </c>
      <c r="K99" s="175" t="s">
        <v>146</v>
      </c>
      <c r="L99" s="39"/>
      <c r="M99" s="179" t="s">
        <v>18</v>
      </c>
      <c r="N99" s="180" t="s">
        <v>46</v>
      </c>
      <c r="O99" s="64"/>
      <c r="P99" s="181">
        <f>O99*H99</f>
        <v>0</v>
      </c>
      <c r="Q99" s="181">
        <v>1.9539999999999998E-2</v>
      </c>
      <c r="R99" s="181">
        <f>Q99*H99</f>
        <v>1.9539999999999998E-4</v>
      </c>
      <c r="S99" s="181">
        <v>0</v>
      </c>
      <c r="T99" s="182">
        <f>S99*H99</f>
        <v>0</v>
      </c>
      <c r="U99" s="34"/>
      <c r="V99" s="34"/>
      <c r="W99" s="34"/>
      <c r="X99" s="34"/>
      <c r="Y99" s="34"/>
      <c r="Z99" s="34"/>
      <c r="AA99" s="34"/>
      <c r="AB99" s="34"/>
      <c r="AC99" s="34"/>
      <c r="AD99" s="34"/>
      <c r="AE99" s="34"/>
      <c r="AR99" s="183" t="s">
        <v>147</v>
      </c>
      <c r="AT99" s="183" t="s">
        <v>142</v>
      </c>
      <c r="AU99" s="183" t="s">
        <v>85</v>
      </c>
      <c r="AY99" s="17" t="s">
        <v>139</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147</v>
      </c>
      <c r="BM99" s="183" t="s">
        <v>148</v>
      </c>
    </row>
    <row r="100" spans="1:65" s="2" customFormat="1">
      <c r="A100" s="34"/>
      <c r="B100" s="35"/>
      <c r="C100" s="36"/>
      <c r="D100" s="185" t="s">
        <v>149</v>
      </c>
      <c r="E100" s="36"/>
      <c r="F100" s="186" t="s">
        <v>150</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149</v>
      </c>
      <c r="AU100" s="17" t="s">
        <v>85</v>
      </c>
    </row>
    <row r="101" spans="1:65" s="2" customFormat="1" ht="24.2" customHeight="1">
      <c r="A101" s="34"/>
      <c r="B101" s="35"/>
      <c r="C101" s="190" t="s">
        <v>85</v>
      </c>
      <c r="D101" s="190" t="s">
        <v>151</v>
      </c>
      <c r="E101" s="191" t="s">
        <v>152</v>
      </c>
      <c r="F101" s="192" t="s">
        <v>153</v>
      </c>
      <c r="G101" s="193" t="s">
        <v>145</v>
      </c>
      <c r="H101" s="194">
        <v>0.01</v>
      </c>
      <c r="I101" s="195"/>
      <c r="J101" s="194">
        <f>ROUND((ROUND(I101,2))*(ROUND(H101,2)),2)</f>
        <v>0</v>
      </c>
      <c r="K101" s="192" t="s">
        <v>146</v>
      </c>
      <c r="L101" s="196"/>
      <c r="M101" s="197" t="s">
        <v>18</v>
      </c>
      <c r="N101" s="198" t="s">
        <v>46</v>
      </c>
      <c r="O101" s="64"/>
      <c r="P101" s="181">
        <f>O101*H101</f>
        <v>0</v>
      </c>
      <c r="Q101" s="181">
        <v>1</v>
      </c>
      <c r="R101" s="181">
        <f>Q101*H101</f>
        <v>0.01</v>
      </c>
      <c r="S101" s="181">
        <v>0</v>
      </c>
      <c r="T101" s="182">
        <f>S101*H101</f>
        <v>0</v>
      </c>
      <c r="U101" s="34"/>
      <c r="V101" s="34"/>
      <c r="W101" s="34"/>
      <c r="X101" s="34"/>
      <c r="Y101" s="34"/>
      <c r="Z101" s="34"/>
      <c r="AA101" s="34"/>
      <c r="AB101" s="34"/>
      <c r="AC101" s="34"/>
      <c r="AD101" s="34"/>
      <c r="AE101" s="34"/>
      <c r="AR101" s="183" t="s">
        <v>154</v>
      </c>
      <c r="AT101" s="183" t="s">
        <v>151</v>
      </c>
      <c r="AU101" s="183" t="s">
        <v>85</v>
      </c>
      <c r="AY101" s="17" t="s">
        <v>139</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147</v>
      </c>
      <c r="BM101" s="183" t="s">
        <v>155</v>
      </c>
    </row>
    <row r="102" spans="1:65" s="13" customFormat="1">
      <c r="B102" s="199"/>
      <c r="C102" s="200"/>
      <c r="D102" s="201" t="s">
        <v>156</v>
      </c>
      <c r="E102" s="202" t="s">
        <v>18</v>
      </c>
      <c r="F102" s="203" t="s">
        <v>157</v>
      </c>
      <c r="G102" s="200"/>
      <c r="H102" s="204">
        <v>0.01</v>
      </c>
      <c r="I102" s="205"/>
      <c r="J102" s="200"/>
      <c r="K102" s="200"/>
      <c r="L102" s="206"/>
      <c r="M102" s="207"/>
      <c r="N102" s="208"/>
      <c r="O102" s="208"/>
      <c r="P102" s="208"/>
      <c r="Q102" s="208"/>
      <c r="R102" s="208"/>
      <c r="S102" s="208"/>
      <c r="T102" s="209"/>
      <c r="AT102" s="210" t="s">
        <v>156</v>
      </c>
      <c r="AU102" s="210" t="s">
        <v>85</v>
      </c>
      <c r="AV102" s="13" t="s">
        <v>85</v>
      </c>
      <c r="AW102" s="13" t="s">
        <v>37</v>
      </c>
      <c r="AX102" s="13" t="s">
        <v>83</v>
      </c>
      <c r="AY102" s="210" t="s">
        <v>139</v>
      </c>
    </row>
    <row r="103" spans="1:65" s="2" customFormat="1" ht="37.9" customHeight="1">
      <c r="A103" s="34"/>
      <c r="B103" s="35"/>
      <c r="C103" s="173" t="s">
        <v>140</v>
      </c>
      <c r="D103" s="173" t="s">
        <v>142</v>
      </c>
      <c r="E103" s="174" t="s">
        <v>158</v>
      </c>
      <c r="F103" s="175" t="s">
        <v>159</v>
      </c>
      <c r="G103" s="176" t="s">
        <v>160</v>
      </c>
      <c r="H103" s="177">
        <v>2</v>
      </c>
      <c r="I103" s="178"/>
      <c r="J103" s="177">
        <f>ROUND((ROUND(I103,2))*(ROUND(H103,2)),2)</f>
        <v>0</v>
      </c>
      <c r="K103" s="175" t="s">
        <v>146</v>
      </c>
      <c r="L103" s="39"/>
      <c r="M103" s="179" t="s">
        <v>18</v>
      </c>
      <c r="N103" s="180" t="s">
        <v>46</v>
      </c>
      <c r="O103" s="64"/>
      <c r="P103" s="181">
        <f>O103*H103</f>
        <v>0</v>
      </c>
      <c r="Q103" s="181">
        <v>2.3910000000000001E-2</v>
      </c>
      <c r="R103" s="181">
        <f>Q103*H103</f>
        <v>4.7820000000000001E-2</v>
      </c>
      <c r="S103" s="181">
        <v>0</v>
      </c>
      <c r="T103" s="182">
        <f>S103*H103</f>
        <v>0</v>
      </c>
      <c r="U103" s="34"/>
      <c r="V103" s="34"/>
      <c r="W103" s="34"/>
      <c r="X103" s="34"/>
      <c r="Y103" s="34"/>
      <c r="Z103" s="34"/>
      <c r="AA103" s="34"/>
      <c r="AB103" s="34"/>
      <c r="AC103" s="34"/>
      <c r="AD103" s="34"/>
      <c r="AE103" s="34"/>
      <c r="AR103" s="183" t="s">
        <v>147</v>
      </c>
      <c r="AT103" s="183" t="s">
        <v>142</v>
      </c>
      <c r="AU103" s="183" t="s">
        <v>85</v>
      </c>
      <c r="AY103" s="17" t="s">
        <v>139</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147</v>
      </c>
      <c r="BM103" s="183" t="s">
        <v>161</v>
      </c>
    </row>
    <row r="104" spans="1:65" s="2" customFormat="1">
      <c r="A104" s="34"/>
      <c r="B104" s="35"/>
      <c r="C104" s="36"/>
      <c r="D104" s="185" t="s">
        <v>149</v>
      </c>
      <c r="E104" s="36"/>
      <c r="F104" s="186" t="s">
        <v>162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149</v>
      </c>
      <c r="AU104" s="17" t="s">
        <v>85</v>
      </c>
    </row>
    <row r="105" spans="1:65" s="13" customFormat="1">
      <c r="B105" s="199"/>
      <c r="C105" s="200"/>
      <c r="D105" s="201" t="s">
        <v>156</v>
      </c>
      <c r="E105" s="202" t="s">
        <v>18</v>
      </c>
      <c r="F105" s="203" t="s">
        <v>163</v>
      </c>
      <c r="G105" s="200"/>
      <c r="H105" s="204">
        <v>2</v>
      </c>
      <c r="I105" s="205"/>
      <c r="J105" s="200"/>
      <c r="K105" s="200"/>
      <c r="L105" s="206"/>
      <c r="M105" s="207"/>
      <c r="N105" s="208"/>
      <c r="O105" s="208"/>
      <c r="P105" s="208"/>
      <c r="Q105" s="208"/>
      <c r="R105" s="208"/>
      <c r="S105" s="208"/>
      <c r="T105" s="209"/>
      <c r="AT105" s="210" t="s">
        <v>156</v>
      </c>
      <c r="AU105" s="210" t="s">
        <v>85</v>
      </c>
      <c r="AV105" s="13" t="s">
        <v>85</v>
      </c>
      <c r="AW105" s="13" t="s">
        <v>37</v>
      </c>
      <c r="AX105" s="13" t="s">
        <v>83</v>
      </c>
      <c r="AY105" s="210" t="s">
        <v>139</v>
      </c>
    </row>
    <row r="106" spans="1:65" s="2" customFormat="1" ht="37.9" customHeight="1">
      <c r="A106" s="34"/>
      <c r="B106" s="35"/>
      <c r="C106" s="173" t="s">
        <v>147</v>
      </c>
      <c r="D106" s="173" t="s">
        <v>142</v>
      </c>
      <c r="E106" s="174" t="s">
        <v>164</v>
      </c>
      <c r="F106" s="175" t="s">
        <v>165</v>
      </c>
      <c r="G106" s="176" t="s">
        <v>160</v>
      </c>
      <c r="H106" s="177">
        <v>2</v>
      </c>
      <c r="I106" s="178"/>
      <c r="J106" s="177">
        <f>ROUND((ROUND(I106,2))*(ROUND(H106,2)),2)</f>
        <v>0</v>
      </c>
      <c r="K106" s="175" t="s">
        <v>146</v>
      </c>
      <c r="L106" s="39"/>
      <c r="M106" s="179" t="s">
        <v>18</v>
      </c>
      <c r="N106" s="180" t="s">
        <v>46</v>
      </c>
      <c r="O106" s="64"/>
      <c r="P106" s="181">
        <f>O106*H106</f>
        <v>0</v>
      </c>
      <c r="Q106" s="181">
        <v>2.3689999999999999E-2</v>
      </c>
      <c r="R106" s="181">
        <f>Q106*H106</f>
        <v>4.7379999999999999E-2</v>
      </c>
      <c r="S106" s="181">
        <v>0</v>
      </c>
      <c r="T106" s="182">
        <f>S106*H106</f>
        <v>0</v>
      </c>
      <c r="U106" s="34"/>
      <c r="V106" s="34"/>
      <c r="W106" s="34"/>
      <c r="X106" s="34"/>
      <c r="Y106" s="34"/>
      <c r="Z106" s="34"/>
      <c r="AA106" s="34"/>
      <c r="AB106" s="34"/>
      <c r="AC106" s="34"/>
      <c r="AD106" s="34"/>
      <c r="AE106" s="34"/>
      <c r="AR106" s="183" t="s">
        <v>147</v>
      </c>
      <c r="AT106" s="183" t="s">
        <v>142</v>
      </c>
      <c r="AU106" s="183" t="s">
        <v>85</v>
      </c>
      <c r="AY106" s="17" t="s">
        <v>139</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147</v>
      </c>
      <c r="BM106" s="183" t="s">
        <v>166</v>
      </c>
    </row>
    <row r="107" spans="1:65" s="2" customFormat="1">
      <c r="A107" s="34"/>
      <c r="B107" s="35"/>
      <c r="C107" s="36"/>
      <c r="D107" s="185" t="s">
        <v>149</v>
      </c>
      <c r="E107" s="36"/>
      <c r="F107" s="186" t="s">
        <v>167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149</v>
      </c>
      <c r="AU107" s="17" t="s">
        <v>85</v>
      </c>
    </row>
    <row r="108" spans="1:65" s="13" customFormat="1">
      <c r="B108" s="199"/>
      <c r="C108" s="200"/>
      <c r="D108" s="201" t="s">
        <v>156</v>
      </c>
      <c r="E108" s="202" t="s">
        <v>18</v>
      </c>
      <c r="F108" s="203" t="s">
        <v>168</v>
      </c>
      <c r="G108" s="200"/>
      <c r="H108" s="204">
        <v>2</v>
      </c>
      <c r="I108" s="205"/>
      <c r="J108" s="200"/>
      <c r="K108" s="200"/>
      <c r="L108" s="206"/>
      <c r="M108" s="207"/>
      <c r="N108" s="208"/>
      <c r="O108" s="208"/>
      <c r="P108" s="208"/>
      <c r="Q108" s="208"/>
      <c r="R108" s="208"/>
      <c r="S108" s="208"/>
      <c r="T108" s="209"/>
      <c r="AT108" s="210" t="s">
        <v>156</v>
      </c>
      <c r="AU108" s="210" t="s">
        <v>85</v>
      </c>
      <c r="AV108" s="13" t="s">
        <v>85</v>
      </c>
      <c r="AW108" s="13" t="s">
        <v>37</v>
      </c>
      <c r="AX108" s="13" t="s">
        <v>83</v>
      </c>
      <c r="AY108" s="210" t="s">
        <v>139</v>
      </c>
    </row>
    <row r="109" spans="1:65" s="2" customFormat="1" ht="37.9" customHeight="1">
      <c r="A109" s="34"/>
      <c r="B109" s="35"/>
      <c r="C109" s="173" t="s">
        <v>169</v>
      </c>
      <c r="D109" s="173" t="s">
        <v>142</v>
      </c>
      <c r="E109" s="174" t="s">
        <v>170</v>
      </c>
      <c r="F109" s="175" t="s">
        <v>171</v>
      </c>
      <c r="G109" s="176" t="s">
        <v>160</v>
      </c>
      <c r="H109" s="177">
        <v>19</v>
      </c>
      <c r="I109" s="178"/>
      <c r="J109" s="177">
        <f>ROUND((ROUND(I109,2))*(ROUND(H109,2)),2)</f>
        <v>0</v>
      </c>
      <c r="K109" s="175" t="s">
        <v>146</v>
      </c>
      <c r="L109" s="39"/>
      <c r="M109" s="179" t="s">
        <v>18</v>
      </c>
      <c r="N109" s="180" t="s">
        <v>46</v>
      </c>
      <c r="O109" s="64"/>
      <c r="P109" s="181">
        <f>O109*H109</f>
        <v>0</v>
      </c>
      <c r="Q109" s="181">
        <v>4.6940000000000003E-2</v>
      </c>
      <c r="R109" s="181">
        <f>Q109*H109</f>
        <v>0.8918600000000001</v>
      </c>
      <c r="S109" s="181">
        <v>0</v>
      </c>
      <c r="T109" s="182">
        <f>S109*H109</f>
        <v>0</v>
      </c>
      <c r="U109" s="34"/>
      <c r="V109" s="34"/>
      <c r="W109" s="34"/>
      <c r="X109" s="34"/>
      <c r="Y109" s="34"/>
      <c r="Z109" s="34"/>
      <c r="AA109" s="34"/>
      <c r="AB109" s="34"/>
      <c r="AC109" s="34"/>
      <c r="AD109" s="34"/>
      <c r="AE109" s="34"/>
      <c r="AR109" s="183" t="s">
        <v>147</v>
      </c>
      <c r="AT109" s="183" t="s">
        <v>142</v>
      </c>
      <c r="AU109" s="183" t="s">
        <v>85</v>
      </c>
      <c r="AY109" s="17" t="s">
        <v>139</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147</v>
      </c>
      <c r="BM109" s="183" t="s">
        <v>172</v>
      </c>
    </row>
    <row r="110" spans="1:65" s="2" customFormat="1">
      <c r="A110" s="34"/>
      <c r="B110" s="35"/>
      <c r="C110" s="36"/>
      <c r="D110" s="185" t="s">
        <v>149</v>
      </c>
      <c r="E110" s="36"/>
      <c r="F110" s="186" t="s">
        <v>173</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149</v>
      </c>
      <c r="AU110" s="17" t="s">
        <v>85</v>
      </c>
    </row>
    <row r="111" spans="1:65" s="13" customFormat="1">
      <c r="B111" s="199"/>
      <c r="C111" s="200"/>
      <c r="D111" s="201" t="s">
        <v>156</v>
      </c>
      <c r="E111" s="202" t="s">
        <v>18</v>
      </c>
      <c r="F111" s="203" t="s">
        <v>174</v>
      </c>
      <c r="G111" s="200"/>
      <c r="H111" s="204">
        <v>8</v>
      </c>
      <c r="I111" s="205"/>
      <c r="J111" s="200"/>
      <c r="K111" s="200"/>
      <c r="L111" s="206"/>
      <c r="M111" s="207"/>
      <c r="N111" s="208"/>
      <c r="O111" s="208"/>
      <c r="P111" s="208"/>
      <c r="Q111" s="208"/>
      <c r="R111" s="208"/>
      <c r="S111" s="208"/>
      <c r="T111" s="209"/>
      <c r="AT111" s="210" t="s">
        <v>156</v>
      </c>
      <c r="AU111" s="210" t="s">
        <v>85</v>
      </c>
      <c r="AV111" s="13" t="s">
        <v>85</v>
      </c>
      <c r="AW111" s="13" t="s">
        <v>37</v>
      </c>
      <c r="AX111" s="13" t="s">
        <v>75</v>
      </c>
      <c r="AY111" s="210" t="s">
        <v>139</v>
      </c>
    </row>
    <row r="112" spans="1:65" s="13" customFormat="1">
      <c r="B112" s="199"/>
      <c r="C112" s="200"/>
      <c r="D112" s="201" t="s">
        <v>156</v>
      </c>
      <c r="E112" s="202" t="s">
        <v>18</v>
      </c>
      <c r="F112" s="203" t="s">
        <v>175</v>
      </c>
      <c r="G112" s="200"/>
      <c r="H112" s="204">
        <v>11</v>
      </c>
      <c r="I112" s="205"/>
      <c r="J112" s="200"/>
      <c r="K112" s="200"/>
      <c r="L112" s="206"/>
      <c r="M112" s="207"/>
      <c r="N112" s="208"/>
      <c r="O112" s="208"/>
      <c r="P112" s="208"/>
      <c r="Q112" s="208"/>
      <c r="R112" s="208"/>
      <c r="S112" s="208"/>
      <c r="T112" s="209"/>
      <c r="AT112" s="210" t="s">
        <v>156</v>
      </c>
      <c r="AU112" s="210" t="s">
        <v>85</v>
      </c>
      <c r="AV112" s="13" t="s">
        <v>85</v>
      </c>
      <c r="AW112" s="13" t="s">
        <v>37</v>
      </c>
      <c r="AX112" s="13" t="s">
        <v>75</v>
      </c>
      <c r="AY112" s="210" t="s">
        <v>139</v>
      </c>
    </row>
    <row r="113" spans="1:65" s="14" customFormat="1">
      <c r="B113" s="211"/>
      <c r="C113" s="212"/>
      <c r="D113" s="201" t="s">
        <v>156</v>
      </c>
      <c r="E113" s="213" t="s">
        <v>18</v>
      </c>
      <c r="F113" s="214" t="s">
        <v>176</v>
      </c>
      <c r="G113" s="212"/>
      <c r="H113" s="215">
        <v>19</v>
      </c>
      <c r="I113" s="216"/>
      <c r="J113" s="212"/>
      <c r="K113" s="212"/>
      <c r="L113" s="217"/>
      <c r="M113" s="218"/>
      <c r="N113" s="219"/>
      <c r="O113" s="219"/>
      <c r="P113" s="219"/>
      <c r="Q113" s="219"/>
      <c r="R113" s="219"/>
      <c r="S113" s="219"/>
      <c r="T113" s="220"/>
      <c r="AT113" s="221" t="s">
        <v>156</v>
      </c>
      <c r="AU113" s="221" t="s">
        <v>85</v>
      </c>
      <c r="AV113" s="14" t="s">
        <v>147</v>
      </c>
      <c r="AW113" s="14" t="s">
        <v>37</v>
      </c>
      <c r="AX113" s="14" t="s">
        <v>83</v>
      </c>
      <c r="AY113" s="221" t="s">
        <v>139</v>
      </c>
    </row>
    <row r="114" spans="1:65" s="2" customFormat="1" ht="49.15" customHeight="1">
      <c r="A114" s="34"/>
      <c r="B114" s="35"/>
      <c r="C114" s="173" t="s">
        <v>177</v>
      </c>
      <c r="D114" s="173" t="s">
        <v>142</v>
      </c>
      <c r="E114" s="174" t="s">
        <v>178</v>
      </c>
      <c r="F114" s="175" t="s">
        <v>179</v>
      </c>
      <c r="G114" s="176" t="s">
        <v>180</v>
      </c>
      <c r="H114" s="177">
        <v>3</v>
      </c>
      <c r="I114" s="178"/>
      <c r="J114" s="177">
        <f>ROUND((ROUND(I114,2))*(ROUND(H114,2)),2)</f>
        <v>0</v>
      </c>
      <c r="K114" s="175" t="s">
        <v>146</v>
      </c>
      <c r="L114" s="39"/>
      <c r="M114" s="179" t="s">
        <v>18</v>
      </c>
      <c r="N114" s="180" t="s">
        <v>46</v>
      </c>
      <c r="O114" s="64"/>
      <c r="P114" s="181">
        <f>O114*H114</f>
        <v>0</v>
      </c>
      <c r="Q114" s="181">
        <v>7.9210000000000003E-2</v>
      </c>
      <c r="R114" s="181">
        <f>Q114*H114</f>
        <v>0.23763000000000001</v>
      </c>
      <c r="S114" s="181">
        <v>0</v>
      </c>
      <c r="T114" s="182">
        <f>S114*H114</f>
        <v>0</v>
      </c>
      <c r="U114" s="34"/>
      <c r="V114" s="34"/>
      <c r="W114" s="34"/>
      <c r="X114" s="34"/>
      <c r="Y114" s="34"/>
      <c r="Z114" s="34"/>
      <c r="AA114" s="34"/>
      <c r="AB114" s="34"/>
      <c r="AC114" s="34"/>
      <c r="AD114" s="34"/>
      <c r="AE114" s="34"/>
      <c r="AR114" s="183" t="s">
        <v>147</v>
      </c>
      <c r="AT114" s="183" t="s">
        <v>142</v>
      </c>
      <c r="AU114" s="183" t="s">
        <v>85</v>
      </c>
      <c r="AY114" s="17" t="s">
        <v>139</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147</v>
      </c>
      <c r="BM114" s="183" t="s">
        <v>181</v>
      </c>
    </row>
    <row r="115" spans="1:65" s="2" customFormat="1">
      <c r="A115" s="34"/>
      <c r="B115" s="35"/>
      <c r="C115" s="36"/>
      <c r="D115" s="185" t="s">
        <v>149</v>
      </c>
      <c r="E115" s="36"/>
      <c r="F115" s="186" t="s">
        <v>182</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149</v>
      </c>
      <c r="AU115" s="17" t="s">
        <v>85</v>
      </c>
    </row>
    <row r="116" spans="1:65" s="13" customFormat="1">
      <c r="B116" s="199"/>
      <c r="C116" s="200"/>
      <c r="D116" s="201" t="s">
        <v>156</v>
      </c>
      <c r="E116" s="202" t="s">
        <v>18</v>
      </c>
      <c r="F116" s="203" t="s">
        <v>183</v>
      </c>
      <c r="G116" s="200"/>
      <c r="H116" s="204">
        <v>3</v>
      </c>
      <c r="I116" s="205"/>
      <c r="J116" s="200"/>
      <c r="K116" s="200"/>
      <c r="L116" s="206"/>
      <c r="M116" s="207"/>
      <c r="N116" s="208"/>
      <c r="O116" s="208"/>
      <c r="P116" s="208"/>
      <c r="Q116" s="208"/>
      <c r="R116" s="208"/>
      <c r="S116" s="208"/>
      <c r="T116" s="209"/>
      <c r="AT116" s="210" t="s">
        <v>156</v>
      </c>
      <c r="AU116" s="210" t="s">
        <v>85</v>
      </c>
      <c r="AV116" s="13" t="s">
        <v>85</v>
      </c>
      <c r="AW116" s="13" t="s">
        <v>37</v>
      </c>
      <c r="AX116" s="13" t="s">
        <v>83</v>
      </c>
      <c r="AY116" s="210" t="s">
        <v>139</v>
      </c>
    </row>
    <row r="117" spans="1:65" s="12" customFormat="1" ht="22.9" customHeight="1">
      <c r="B117" s="157"/>
      <c r="C117" s="158"/>
      <c r="D117" s="159" t="s">
        <v>74</v>
      </c>
      <c r="E117" s="171" t="s">
        <v>177</v>
      </c>
      <c r="F117" s="171" t="s">
        <v>184</v>
      </c>
      <c r="G117" s="158"/>
      <c r="H117" s="158"/>
      <c r="I117" s="161"/>
      <c r="J117" s="172">
        <f>BK117</f>
        <v>0</v>
      </c>
      <c r="K117" s="158"/>
      <c r="L117" s="163"/>
      <c r="M117" s="164"/>
      <c r="N117" s="165"/>
      <c r="O117" s="165"/>
      <c r="P117" s="166">
        <f>SUM(P118:P163)</f>
        <v>0</v>
      </c>
      <c r="Q117" s="165"/>
      <c r="R117" s="166">
        <f>SUM(R118:R163)</f>
        <v>2.5697744</v>
      </c>
      <c r="S117" s="165"/>
      <c r="T117" s="167">
        <f>SUM(T118:T163)</f>
        <v>3.0855200000000003</v>
      </c>
      <c r="AR117" s="168" t="s">
        <v>83</v>
      </c>
      <c r="AT117" s="169" t="s">
        <v>74</v>
      </c>
      <c r="AU117" s="169" t="s">
        <v>83</v>
      </c>
      <c r="AY117" s="168" t="s">
        <v>139</v>
      </c>
      <c r="BK117" s="170">
        <f>SUM(BK118:BK163)</f>
        <v>0</v>
      </c>
    </row>
    <row r="118" spans="1:65" s="2" customFormat="1" ht="33" customHeight="1">
      <c r="A118" s="34"/>
      <c r="B118" s="35"/>
      <c r="C118" s="173" t="s">
        <v>185</v>
      </c>
      <c r="D118" s="173" t="s">
        <v>142</v>
      </c>
      <c r="E118" s="174" t="s">
        <v>186</v>
      </c>
      <c r="F118" s="175" t="s">
        <v>187</v>
      </c>
      <c r="G118" s="176" t="s">
        <v>180</v>
      </c>
      <c r="H118" s="177">
        <v>4.4400000000000004</v>
      </c>
      <c r="I118" s="178"/>
      <c r="J118" s="177">
        <f>ROUND((ROUND(I118,2))*(ROUND(H118,2)),2)</f>
        <v>0</v>
      </c>
      <c r="K118" s="175" t="s">
        <v>146</v>
      </c>
      <c r="L118" s="39"/>
      <c r="M118" s="179" t="s">
        <v>18</v>
      </c>
      <c r="N118" s="180" t="s">
        <v>46</v>
      </c>
      <c r="O118" s="64"/>
      <c r="P118" s="181">
        <f>O118*H118</f>
        <v>0</v>
      </c>
      <c r="Q118" s="181">
        <v>7.3499999999999998E-3</v>
      </c>
      <c r="R118" s="181">
        <f>Q118*H118</f>
        <v>3.2634000000000003E-2</v>
      </c>
      <c r="S118" s="181">
        <v>0</v>
      </c>
      <c r="T118" s="182">
        <f>S118*H118</f>
        <v>0</v>
      </c>
      <c r="U118" s="34"/>
      <c r="V118" s="34"/>
      <c r="W118" s="34"/>
      <c r="X118" s="34"/>
      <c r="Y118" s="34"/>
      <c r="Z118" s="34"/>
      <c r="AA118" s="34"/>
      <c r="AB118" s="34"/>
      <c r="AC118" s="34"/>
      <c r="AD118" s="34"/>
      <c r="AE118" s="34"/>
      <c r="AR118" s="183" t="s">
        <v>147</v>
      </c>
      <c r="AT118" s="183" t="s">
        <v>142</v>
      </c>
      <c r="AU118" s="183" t="s">
        <v>85</v>
      </c>
      <c r="AY118" s="17" t="s">
        <v>139</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147</v>
      </c>
      <c r="BM118" s="183" t="s">
        <v>188</v>
      </c>
    </row>
    <row r="119" spans="1:65" s="2" customFormat="1">
      <c r="A119" s="34"/>
      <c r="B119" s="35"/>
      <c r="C119" s="36"/>
      <c r="D119" s="185" t="s">
        <v>149</v>
      </c>
      <c r="E119" s="36"/>
      <c r="F119" s="186" t="s">
        <v>189</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149</v>
      </c>
      <c r="AU119" s="17" t="s">
        <v>85</v>
      </c>
    </row>
    <row r="120" spans="1:65" s="13" customFormat="1">
      <c r="B120" s="199"/>
      <c r="C120" s="200"/>
      <c r="D120" s="201" t="s">
        <v>156</v>
      </c>
      <c r="E120" s="202" t="s">
        <v>18</v>
      </c>
      <c r="F120" s="203" t="s">
        <v>190</v>
      </c>
      <c r="G120" s="200"/>
      <c r="H120" s="204">
        <v>0.24</v>
      </c>
      <c r="I120" s="205"/>
      <c r="J120" s="200"/>
      <c r="K120" s="200"/>
      <c r="L120" s="206"/>
      <c r="M120" s="207"/>
      <c r="N120" s="208"/>
      <c r="O120" s="208"/>
      <c r="P120" s="208"/>
      <c r="Q120" s="208"/>
      <c r="R120" s="208"/>
      <c r="S120" s="208"/>
      <c r="T120" s="209"/>
      <c r="AT120" s="210" t="s">
        <v>156</v>
      </c>
      <c r="AU120" s="210" t="s">
        <v>85</v>
      </c>
      <c r="AV120" s="13" t="s">
        <v>85</v>
      </c>
      <c r="AW120" s="13" t="s">
        <v>37</v>
      </c>
      <c r="AX120" s="13" t="s">
        <v>75</v>
      </c>
      <c r="AY120" s="210" t="s">
        <v>139</v>
      </c>
    </row>
    <row r="121" spans="1:65" s="13" customFormat="1">
      <c r="B121" s="199"/>
      <c r="C121" s="200"/>
      <c r="D121" s="201" t="s">
        <v>156</v>
      </c>
      <c r="E121" s="202" t="s">
        <v>18</v>
      </c>
      <c r="F121" s="203" t="s">
        <v>191</v>
      </c>
      <c r="G121" s="200"/>
      <c r="H121" s="204">
        <v>1.6</v>
      </c>
      <c r="I121" s="205"/>
      <c r="J121" s="200"/>
      <c r="K121" s="200"/>
      <c r="L121" s="206"/>
      <c r="M121" s="207"/>
      <c r="N121" s="208"/>
      <c r="O121" s="208"/>
      <c r="P121" s="208"/>
      <c r="Q121" s="208"/>
      <c r="R121" s="208"/>
      <c r="S121" s="208"/>
      <c r="T121" s="209"/>
      <c r="AT121" s="210" t="s">
        <v>156</v>
      </c>
      <c r="AU121" s="210" t="s">
        <v>85</v>
      </c>
      <c r="AV121" s="13" t="s">
        <v>85</v>
      </c>
      <c r="AW121" s="13" t="s">
        <v>37</v>
      </c>
      <c r="AX121" s="13" t="s">
        <v>75</v>
      </c>
      <c r="AY121" s="210" t="s">
        <v>139</v>
      </c>
    </row>
    <row r="122" spans="1:65" s="13" customFormat="1">
      <c r="B122" s="199"/>
      <c r="C122" s="200"/>
      <c r="D122" s="201" t="s">
        <v>156</v>
      </c>
      <c r="E122" s="202" t="s">
        <v>18</v>
      </c>
      <c r="F122" s="203" t="s">
        <v>192</v>
      </c>
      <c r="G122" s="200"/>
      <c r="H122" s="204">
        <v>2.6</v>
      </c>
      <c r="I122" s="205"/>
      <c r="J122" s="200"/>
      <c r="K122" s="200"/>
      <c r="L122" s="206"/>
      <c r="M122" s="207"/>
      <c r="N122" s="208"/>
      <c r="O122" s="208"/>
      <c r="P122" s="208"/>
      <c r="Q122" s="208"/>
      <c r="R122" s="208"/>
      <c r="S122" s="208"/>
      <c r="T122" s="209"/>
      <c r="AT122" s="210" t="s">
        <v>156</v>
      </c>
      <c r="AU122" s="210" t="s">
        <v>85</v>
      </c>
      <c r="AV122" s="13" t="s">
        <v>85</v>
      </c>
      <c r="AW122" s="13" t="s">
        <v>37</v>
      </c>
      <c r="AX122" s="13" t="s">
        <v>75</v>
      </c>
      <c r="AY122" s="210" t="s">
        <v>139</v>
      </c>
    </row>
    <row r="123" spans="1:65" s="14" customFormat="1">
      <c r="B123" s="211"/>
      <c r="C123" s="212"/>
      <c r="D123" s="201" t="s">
        <v>156</v>
      </c>
      <c r="E123" s="213" t="s">
        <v>18</v>
      </c>
      <c r="F123" s="214" t="s">
        <v>176</v>
      </c>
      <c r="G123" s="212"/>
      <c r="H123" s="215">
        <v>4.4400000000000004</v>
      </c>
      <c r="I123" s="216"/>
      <c r="J123" s="212"/>
      <c r="K123" s="212"/>
      <c r="L123" s="217"/>
      <c r="M123" s="218"/>
      <c r="N123" s="219"/>
      <c r="O123" s="219"/>
      <c r="P123" s="219"/>
      <c r="Q123" s="219"/>
      <c r="R123" s="219"/>
      <c r="S123" s="219"/>
      <c r="T123" s="220"/>
      <c r="AT123" s="221" t="s">
        <v>156</v>
      </c>
      <c r="AU123" s="221" t="s">
        <v>85</v>
      </c>
      <c r="AV123" s="14" t="s">
        <v>147</v>
      </c>
      <c r="AW123" s="14" t="s">
        <v>37</v>
      </c>
      <c r="AX123" s="14" t="s">
        <v>83</v>
      </c>
      <c r="AY123" s="221" t="s">
        <v>139</v>
      </c>
    </row>
    <row r="124" spans="1:65" s="2" customFormat="1" ht="24.2" customHeight="1">
      <c r="A124" s="34"/>
      <c r="B124" s="35"/>
      <c r="C124" s="173" t="s">
        <v>154</v>
      </c>
      <c r="D124" s="173" t="s">
        <v>142</v>
      </c>
      <c r="E124" s="174" t="s">
        <v>193</v>
      </c>
      <c r="F124" s="175" t="s">
        <v>194</v>
      </c>
      <c r="G124" s="176" t="s">
        <v>180</v>
      </c>
      <c r="H124" s="177">
        <v>3</v>
      </c>
      <c r="I124" s="178"/>
      <c r="J124" s="177">
        <f>ROUND((ROUND(I124,2))*(ROUND(H124,2)),2)</f>
        <v>0</v>
      </c>
      <c r="K124" s="175" t="s">
        <v>146</v>
      </c>
      <c r="L124" s="39"/>
      <c r="M124" s="179" t="s">
        <v>18</v>
      </c>
      <c r="N124" s="180" t="s">
        <v>46</v>
      </c>
      <c r="O124" s="64"/>
      <c r="P124" s="181">
        <f>O124*H124</f>
        <v>0</v>
      </c>
      <c r="Q124" s="181">
        <v>2.5999999999999998E-4</v>
      </c>
      <c r="R124" s="181">
        <f>Q124*H124</f>
        <v>7.7999999999999988E-4</v>
      </c>
      <c r="S124" s="181">
        <v>0</v>
      </c>
      <c r="T124" s="182">
        <f>S124*H124</f>
        <v>0</v>
      </c>
      <c r="U124" s="34"/>
      <c r="V124" s="34"/>
      <c r="W124" s="34"/>
      <c r="X124" s="34"/>
      <c r="Y124" s="34"/>
      <c r="Z124" s="34"/>
      <c r="AA124" s="34"/>
      <c r="AB124" s="34"/>
      <c r="AC124" s="34"/>
      <c r="AD124" s="34"/>
      <c r="AE124" s="34"/>
      <c r="AR124" s="183" t="s">
        <v>147</v>
      </c>
      <c r="AT124" s="183" t="s">
        <v>142</v>
      </c>
      <c r="AU124" s="183" t="s">
        <v>85</v>
      </c>
      <c r="AY124" s="17" t="s">
        <v>139</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147</v>
      </c>
      <c r="BM124" s="183" t="s">
        <v>195</v>
      </c>
    </row>
    <row r="125" spans="1:65" s="2" customFormat="1">
      <c r="A125" s="34"/>
      <c r="B125" s="35"/>
      <c r="C125" s="36"/>
      <c r="D125" s="185" t="s">
        <v>149</v>
      </c>
      <c r="E125" s="36"/>
      <c r="F125" s="186" t="s">
        <v>196</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149</v>
      </c>
      <c r="AU125" s="17" t="s">
        <v>85</v>
      </c>
    </row>
    <row r="126" spans="1:65" s="2" customFormat="1" ht="37.9" customHeight="1">
      <c r="A126" s="34"/>
      <c r="B126" s="35"/>
      <c r="C126" s="173" t="s">
        <v>197</v>
      </c>
      <c r="D126" s="173" t="s">
        <v>142</v>
      </c>
      <c r="E126" s="174" t="s">
        <v>198</v>
      </c>
      <c r="F126" s="175" t="s">
        <v>199</v>
      </c>
      <c r="G126" s="176" t="s">
        <v>180</v>
      </c>
      <c r="H126" s="177">
        <v>3</v>
      </c>
      <c r="I126" s="178"/>
      <c r="J126" s="177">
        <f>ROUND((ROUND(I126,2))*(ROUND(H126,2)),2)</f>
        <v>0</v>
      </c>
      <c r="K126" s="175" t="s">
        <v>146</v>
      </c>
      <c r="L126" s="39"/>
      <c r="M126" s="179" t="s">
        <v>18</v>
      </c>
      <c r="N126" s="180" t="s">
        <v>46</v>
      </c>
      <c r="O126" s="64"/>
      <c r="P126" s="181">
        <f>O126*H126</f>
        <v>0</v>
      </c>
      <c r="Q126" s="181">
        <v>4.3800000000000002E-3</v>
      </c>
      <c r="R126" s="181">
        <f>Q126*H126</f>
        <v>1.3140000000000001E-2</v>
      </c>
      <c r="S126" s="181">
        <v>0</v>
      </c>
      <c r="T126" s="182">
        <f>S126*H126</f>
        <v>0</v>
      </c>
      <c r="U126" s="34"/>
      <c r="V126" s="34"/>
      <c r="W126" s="34"/>
      <c r="X126" s="34"/>
      <c r="Y126" s="34"/>
      <c r="Z126" s="34"/>
      <c r="AA126" s="34"/>
      <c r="AB126" s="34"/>
      <c r="AC126" s="34"/>
      <c r="AD126" s="34"/>
      <c r="AE126" s="34"/>
      <c r="AR126" s="183" t="s">
        <v>147</v>
      </c>
      <c r="AT126" s="183" t="s">
        <v>142</v>
      </c>
      <c r="AU126" s="183" t="s">
        <v>85</v>
      </c>
      <c r="AY126" s="17" t="s">
        <v>139</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147</v>
      </c>
      <c r="BM126" s="183" t="s">
        <v>200</v>
      </c>
    </row>
    <row r="127" spans="1:65" s="2" customFormat="1">
      <c r="A127" s="34"/>
      <c r="B127" s="35"/>
      <c r="C127" s="36"/>
      <c r="D127" s="185" t="s">
        <v>149</v>
      </c>
      <c r="E127" s="36"/>
      <c r="F127" s="186" t="s">
        <v>201</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149</v>
      </c>
      <c r="AU127" s="17" t="s">
        <v>85</v>
      </c>
    </row>
    <row r="128" spans="1:65" s="13" customFormat="1">
      <c r="B128" s="199"/>
      <c r="C128" s="200"/>
      <c r="D128" s="201" t="s">
        <v>156</v>
      </c>
      <c r="E128" s="202" t="s">
        <v>18</v>
      </c>
      <c r="F128" s="203" t="s">
        <v>183</v>
      </c>
      <c r="G128" s="200"/>
      <c r="H128" s="204">
        <v>3</v>
      </c>
      <c r="I128" s="205"/>
      <c r="J128" s="200"/>
      <c r="K128" s="200"/>
      <c r="L128" s="206"/>
      <c r="M128" s="207"/>
      <c r="N128" s="208"/>
      <c r="O128" s="208"/>
      <c r="P128" s="208"/>
      <c r="Q128" s="208"/>
      <c r="R128" s="208"/>
      <c r="S128" s="208"/>
      <c r="T128" s="209"/>
      <c r="AT128" s="210" t="s">
        <v>156</v>
      </c>
      <c r="AU128" s="210" t="s">
        <v>85</v>
      </c>
      <c r="AV128" s="13" t="s">
        <v>85</v>
      </c>
      <c r="AW128" s="13" t="s">
        <v>37</v>
      </c>
      <c r="AX128" s="13" t="s">
        <v>83</v>
      </c>
      <c r="AY128" s="210" t="s">
        <v>139</v>
      </c>
    </row>
    <row r="129" spans="1:65" s="2" customFormat="1" ht="37.9" customHeight="1">
      <c r="A129" s="34"/>
      <c r="B129" s="35"/>
      <c r="C129" s="173" t="s">
        <v>202</v>
      </c>
      <c r="D129" s="173" t="s">
        <v>142</v>
      </c>
      <c r="E129" s="174" t="s">
        <v>203</v>
      </c>
      <c r="F129" s="175" t="s">
        <v>204</v>
      </c>
      <c r="G129" s="176" t="s">
        <v>180</v>
      </c>
      <c r="H129" s="177">
        <v>3</v>
      </c>
      <c r="I129" s="178"/>
      <c r="J129" s="177">
        <f>ROUND((ROUND(I129,2))*(ROUND(H129,2)),2)</f>
        <v>0</v>
      </c>
      <c r="K129" s="175" t="s">
        <v>146</v>
      </c>
      <c r="L129" s="39"/>
      <c r="M129" s="179" t="s">
        <v>18</v>
      </c>
      <c r="N129" s="180" t="s">
        <v>46</v>
      </c>
      <c r="O129" s="64"/>
      <c r="P129" s="181">
        <f>O129*H129</f>
        <v>0</v>
      </c>
      <c r="Q129" s="181">
        <v>1.103E-2</v>
      </c>
      <c r="R129" s="181">
        <f>Q129*H129</f>
        <v>3.3090000000000001E-2</v>
      </c>
      <c r="S129" s="181">
        <v>0</v>
      </c>
      <c r="T129" s="182">
        <f>S129*H129</f>
        <v>0</v>
      </c>
      <c r="U129" s="34"/>
      <c r="V129" s="34"/>
      <c r="W129" s="34"/>
      <c r="X129" s="34"/>
      <c r="Y129" s="34"/>
      <c r="Z129" s="34"/>
      <c r="AA129" s="34"/>
      <c r="AB129" s="34"/>
      <c r="AC129" s="34"/>
      <c r="AD129" s="34"/>
      <c r="AE129" s="34"/>
      <c r="AR129" s="183" t="s">
        <v>147</v>
      </c>
      <c r="AT129" s="183" t="s">
        <v>142</v>
      </c>
      <c r="AU129" s="183" t="s">
        <v>85</v>
      </c>
      <c r="AY129" s="17" t="s">
        <v>139</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147</v>
      </c>
      <c r="BM129" s="183" t="s">
        <v>205</v>
      </c>
    </row>
    <row r="130" spans="1:65" s="2" customFormat="1">
      <c r="A130" s="34"/>
      <c r="B130" s="35"/>
      <c r="C130" s="36"/>
      <c r="D130" s="185" t="s">
        <v>149</v>
      </c>
      <c r="E130" s="36"/>
      <c r="F130" s="186" t="s">
        <v>206</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149</v>
      </c>
      <c r="AU130" s="17" t="s">
        <v>85</v>
      </c>
    </row>
    <row r="131" spans="1:65" s="13" customFormat="1">
      <c r="B131" s="199"/>
      <c r="C131" s="200"/>
      <c r="D131" s="201" t="s">
        <v>156</v>
      </c>
      <c r="E131" s="202" t="s">
        <v>18</v>
      </c>
      <c r="F131" s="203" t="s">
        <v>183</v>
      </c>
      <c r="G131" s="200"/>
      <c r="H131" s="204">
        <v>3</v>
      </c>
      <c r="I131" s="205"/>
      <c r="J131" s="200"/>
      <c r="K131" s="200"/>
      <c r="L131" s="206"/>
      <c r="M131" s="207"/>
      <c r="N131" s="208"/>
      <c r="O131" s="208"/>
      <c r="P131" s="208"/>
      <c r="Q131" s="208"/>
      <c r="R131" s="208"/>
      <c r="S131" s="208"/>
      <c r="T131" s="209"/>
      <c r="AT131" s="210" t="s">
        <v>156</v>
      </c>
      <c r="AU131" s="210" t="s">
        <v>85</v>
      </c>
      <c r="AV131" s="13" t="s">
        <v>85</v>
      </c>
      <c r="AW131" s="13" t="s">
        <v>37</v>
      </c>
      <c r="AX131" s="13" t="s">
        <v>83</v>
      </c>
      <c r="AY131" s="210" t="s">
        <v>139</v>
      </c>
    </row>
    <row r="132" spans="1:65" s="2" customFormat="1" ht="37.9" customHeight="1">
      <c r="A132" s="34"/>
      <c r="B132" s="35"/>
      <c r="C132" s="173" t="s">
        <v>207</v>
      </c>
      <c r="D132" s="173" t="s">
        <v>142</v>
      </c>
      <c r="E132" s="174" t="s">
        <v>208</v>
      </c>
      <c r="F132" s="175" t="s">
        <v>209</v>
      </c>
      <c r="G132" s="176" t="s">
        <v>160</v>
      </c>
      <c r="H132" s="177">
        <v>4</v>
      </c>
      <c r="I132" s="178"/>
      <c r="J132" s="177">
        <f>ROUND((ROUND(I132,2))*(ROUND(H132,2)),2)</f>
        <v>0</v>
      </c>
      <c r="K132" s="175" t="s">
        <v>146</v>
      </c>
      <c r="L132" s="39"/>
      <c r="M132" s="179" t="s">
        <v>18</v>
      </c>
      <c r="N132" s="180" t="s">
        <v>46</v>
      </c>
      <c r="O132" s="64"/>
      <c r="P132" s="181">
        <f>O132*H132</f>
        <v>0</v>
      </c>
      <c r="Q132" s="181">
        <v>2.0200000000000001E-3</v>
      </c>
      <c r="R132" s="181">
        <f>Q132*H132</f>
        <v>8.0800000000000004E-3</v>
      </c>
      <c r="S132" s="181">
        <v>0</v>
      </c>
      <c r="T132" s="182">
        <f>S132*H132</f>
        <v>0</v>
      </c>
      <c r="U132" s="34"/>
      <c r="V132" s="34"/>
      <c r="W132" s="34"/>
      <c r="X132" s="34"/>
      <c r="Y132" s="34"/>
      <c r="Z132" s="34"/>
      <c r="AA132" s="34"/>
      <c r="AB132" s="34"/>
      <c r="AC132" s="34"/>
      <c r="AD132" s="34"/>
      <c r="AE132" s="34"/>
      <c r="AR132" s="183" t="s">
        <v>147</v>
      </c>
      <c r="AT132" s="183" t="s">
        <v>142</v>
      </c>
      <c r="AU132" s="183" t="s">
        <v>85</v>
      </c>
      <c r="AY132" s="17" t="s">
        <v>139</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147</v>
      </c>
      <c r="BM132" s="183" t="s">
        <v>210</v>
      </c>
    </row>
    <row r="133" spans="1:65" s="2" customFormat="1">
      <c r="A133" s="34"/>
      <c r="B133" s="35"/>
      <c r="C133" s="36"/>
      <c r="D133" s="185" t="s">
        <v>149</v>
      </c>
      <c r="E133" s="36"/>
      <c r="F133" s="186" t="s">
        <v>211</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149</v>
      </c>
      <c r="AU133" s="17" t="s">
        <v>85</v>
      </c>
    </row>
    <row r="134" spans="1:65" s="13" customFormat="1">
      <c r="B134" s="199"/>
      <c r="C134" s="200"/>
      <c r="D134" s="201" t="s">
        <v>156</v>
      </c>
      <c r="E134" s="202" t="s">
        <v>18</v>
      </c>
      <c r="F134" s="203" t="s">
        <v>212</v>
      </c>
      <c r="G134" s="200"/>
      <c r="H134" s="204">
        <v>4</v>
      </c>
      <c r="I134" s="205"/>
      <c r="J134" s="200"/>
      <c r="K134" s="200"/>
      <c r="L134" s="206"/>
      <c r="M134" s="207"/>
      <c r="N134" s="208"/>
      <c r="O134" s="208"/>
      <c r="P134" s="208"/>
      <c r="Q134" s="208"/>
      <c r="R134" s="208"/>
      <c r="S134" s="208"/>
      <c r="T134" s="209"/>
      <c r="AT134" s="210" t="s">
        <v>156</v>
      </c>
      <c r="AU134" s="210" t="s">
        <v>85</v>
      </c>
      <c r="AV134" s="13" t="s">
        <v>85</v>
      </c>
      <c r="AW134" s="13" t="s">
        <v>37</v>
      </c>
      <c r="AX134" s="13" t="s">
        <v>83</v>
      </c>
      <c r="AY134" s="210" t="s">
        <v>139</v>
      </c>
    </row>
    <row r="135" spans="1:65" s="2" customFormat="1" ht="37.9" customHeight="1">
      <c r="A135" s="34"/>
      <c r="B135" s="35"/>
      <c r="C135" s="173" t="s">
        <v>213</v>
      </c>
      <c r="D135" s="173" t="s">
        <v>142</v>
      </c>
      <c r="E135" s="174" t="s">
        <v>214</v>
      </c>
      <c r="F135" s="175" t="s">
        <v>215</v>
      </c>
      <c r="G135" s="176" t="s">
        <v>160</v>
      </c>
      <c r="H135" s="177">
        <v>42</v>
      </c>
      <c r="I135" s="178"/>
      <c r="J135" s="177">
        <f>ROUND((ROUND(I135,2))*(ROUND(H135,2)),2)</f>
        <v>0</v>
      </c>
      <c r="K135" s="175" t="s">
        <v>146</v>
      </c>
      <c r="L135" s="39"/>
      <c r="M135" s="179" t="s">
        <v>18</v>
      </c>
      <c r="N135" s="180" t="s">
        <v>46</v>
      </c>
      <c r="O135" s="64"/>
      <c r="P135" s="181">
        <f>O135*H135</f>
        <v>0</v>
      </c>
      <c r="Q135" s="181">
        <v>5.5700000000000003E-3</v>
      </c>
      <c r="R135" s="181">
        <f>Q135*H135</f>
        <v>0.23394000000000001</v>
      </c>
      <c r="S135" s="181">
        <v>0</v>
      </c>
      <c r="T135" s="182">
        <f>S135*H135</f>
        <v>0</v>
      </c>
      <c r="U135" s="34"/>
      <c r="V135" s="34"/>
      <c r="W135" s="34"/>
      <c r="X135" s="34"/>
      <c r="Y135" s="34"/>
      <c r="Z135" s="34"/>
      <c r="AA135" s="34"/>
      <c r="AB135" s="34"/>
      <c r="AC135" s="34"/>
      <c r="AD135" s="34"/>
      <c r="AE135" s="34"/>
      <c r="AR135" s="183" t="s">
        <v>147</v>
      </c>
      <c r="AT135" s="183" t="s">
        <v>142</v>
      </c>
      <c r="AU135" s="183" t="s">
        <v>85</v>
      </c>
      <c r="AY135" s="17" t="s">
        <v>139</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147</v>
      </c>
      <c r="BM135" s="183" t="s">
        <v>216</v>
      </c>
    </row>
    <row r="136" spans="1:65" s="2" customFormat="1">
      <c r="A136" s="34"/>
      <c r="B136" s="35"/>
      <c r="C136" s="36"/>
      <c r="D136" s="185" t="s">
        <v>149</v>
      </c>
      <c r="E136" s="36"/>
      <c r="F136" s="186" t="s">
        <v>217</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149</v>
      </c>
      <c r="AU136" s="17" t="s">
        <v>85</v>
      </c>
    </row>
    <row r="137" spans="1:65" s="13" customFormat="1">
      <c r="B137" s="199"/>
      <c r="C137" s="200"/>
      <c r="D137" s="201" t="s">
        <v>156</v>
      </c>
      <c r="E137" s="202" t="s">
        <v>18</v>
      </c>
      <c r="F137" s="203" t="s">
        <v>218</v>
      </c>
      <c r="G137" s="200"/>
      <c r="H137" s="204">
        <v>16</v>
      </c>
      <c r="I137" s="205"/>
      <c r="J137" s="200"/>
      <c r="K137" s="200"/>
      <c r="L137" s="206"/>
      <c r="M137" s="207"/>
      <c r="N137" s="208"/>
      <c r="O137" s="208"/>
      <c r="P137" s="208"/>
      <c r="Q137" s="208"/>
      <c r="R137" s="208"/>
      <c r="S137" s="208"/>
      <c r="T137" s="209"/>
      <c r="AT137" s="210" t="s">
        <v>156</v>
      </c>
      <c r="AU137" s="210" t="s">
        <v>85</v>
      </c>
      <c r="AV137" s="13" t="s">
        <v>85</v>
      </c>
      <c r="AW137" s="13" t="s">
        <v>37</v>
      </c>
      <c r="AX137" s="13" t="s">
        <v>75</v>
      </c>
      <c r="AY137" s="210" t="s">
        <v>139</v>
      </c>
    </row>
    <row r="138" spans="1:65" s="13" customFormat="1">
      <c r="B138" s="199"/>
      <c r="C138" s="200"/>
      <c r="D138" s="201" t="s">
        <v>156</v>
      </c>
      <c r="E138" s="202" t="s">
        <v>18</v>
      </c>
      <c r="F138" s="203" t="s">
        <v>219</v>
      </c>
      <c r="G138" s="200"/>
      <c r="H138" s="204">
        <v>26</v>
      </c>
      <c r="I138" s="205"/>
      <c r="J138" s="200"/>
      <c r="K138" s="200"/>
      <c r="L138" s="206"/>
      <c r="M138" s="207"/>
      <c r="N138" s="208"/>
      <c r="O138" s="208"/>
      <c r="P138" s="208"/>
      <c r="Q138" s="208"/>
      <c r="R138" s="208"/>
      <c r="S138" s="208"/>
      <c r="T138" s="209"/>
      <c r="AT138" s="210" t="s">
        <v>156</v>
      </c>
      <c r="AU138" s="210" t="s">
        <v>85</v>
      </c>
      <c r="AV138" s="13" t="s">
        <v>85</v>
      </c>
      <c r="AW138" s="13" t="s">
        <v>37</v>
      </c>
      <c r="AX138" s="13" t="s">
        <v>75</v>
      </c>
      <c r="AY138" s="210" t="s">
        <v>139</v>
      </c>
    </row>
    <row r="139" spans="1:65" s="14" customFormat="1">
      <c r="B139" s="211"/>
      <c r="C139" s="212"/>
      <c r="D139" s="201" t="s">
        <v>156</v>
      </c>
      <c r="E139" s="213" t="s">
        <v>18</v>
      </c>
      <c r="F139" s="214" t="s">
        <v>176</v>
      </c>
      <c r="G139" s="212"/>
      <c r="H139" s="215">
        <v>42</v>
      </c>
      <c r="I139" s="216"/>
      <c r="J139" s="212"/>
      <c r="K139" s="212"/>
      <c r="L139" s="217"/>
      <c r="M139" s="218"/>
      <c r="N139" s="219"/>
      <c r="O139" s="219"/>
      <c r="P139" s="219"/>
      <c r="Q139" s="219"/>
      <c r="R139" s="219"/>
      <c r="S139" s="219"/>
      <c r="T139" s="220"/>
      <c r="AT139" s="221" t="s">
        <v>156</v>
      </c>
      <c r="AU139" s="221" t="s">
        <v>85</v>
      </c>
      <c r="AV139" s="14" t="s">
        <v>147</v>
      </c>
      <c r="AW139" s="14" t="s">
        <v>37</v>
      </c>
      <c r="AX139" s="14" t="s">
        <v>83</v>
      </c>
      <c r="AY139" s="221" t="s">
        <v>139</v>
      </c>
    </row>
    <row r="140" spans="1:65" s="2" customFormat="1" ht="37.9" customHeight="1">
      <c r="A140" s="34"/>
      <c r="B140" s="35"/>
      <c r="C140" s="173" t="s">
        <v>220</v>
      </c>
      <c r="D140" s="173" t="s">
        <v>142</v>
      </c>
      <c r="E140" s="174" t="s">
        <v>221</v>
      </c>
      <c r="F140" s="175" t="s">
        <v>222</v>
      </c>
      <c r="G140" s="176" t="s">
        <v>180</v>
      </c>
      <c r="H140" s="177">
        <v>217</v>
      </c>
      <c r="I140" s="178"/>
      <c r="J140" s="177">
        <f>ROUND((ROUND(I140,2))*(ROUND(H140,2)),2)</f>
        <v>0</v>
      </c>
      <c r="K140" s="175" t="s">
        <v>146</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147</v>
      </c>
      <c r="AT140" s="183" t="s">
        <v>142</v>
      </c>
      <c r="AU140" s="183" t="s">
        <v>85</v>
      </c>
      <c r="AY140" s="17" t="s">
        <v>139</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147</v>
      </c>
      <c r="BM140" s="183" t="s">
        <v>223</v>
      </c>
    </row>
    <row r="141" spans="1:65" s="2" customFormat="1">
      <c r="A141" s="34"/>
      <c r="B141" s="35"/>
      <c r="C141" s="36"/>
      <c r="D141" s="185" t="s">
        <v>149</v>
      </c>
      <c r="E141" s="36"/>
      <c r="F141" s="186" t="s">
        <v>224</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149</v>
      </c>
      <c r="AU141" s="17" t="s">
        <v>85</v>
      </c>
    </row>
    <row r="142" spans="1:65" s="2" customFormat="1" ht="37.9" customHeight="1">
      <c r="A142" s="34"/>
      <c r="B142" s="35"/>
      <c r="C142" s="173" t="s">
        <v>225</v>
      </c>
      <c r="D142" s="173" t="s">
        <v>142</v>
      </c>
      <c r="E142" s="174" t="s">
        <v>226</v>
      </c>
      <c r="F142" s="175" t="s">
        <v>227</v>
      </c>
      <c r="G142" s="176" t="s">
        <v>180</v>
      </c>
      <c r="H142" s="177">
        <v>114</v>
      </c>
      <c r="I142" s="178"/>
      <c r="J142" s="177">
        <f>ROUND((ROUND(I142,2))*(ROUND(H142,2)),2)</f>
        <v>0</v>
      </c>
      <c r="K142" s="175" t="s">
        <v>146</v>
      </c>
      <c r="L142" s="39"/>
      <c r="M142" s="179" t="s">
        <v>18</v>
      </c>
      <c r="N142" s="180" t="s">
        <v>46</v>
      </c>
      <c r="O142" s="64"/>
      <c r="P142" s="181">
        <f>O142*H142</f>
        <v>0</v>
      </c>
      <c r="Q142" s="181">
        <v>1.7639999999999999E-2</v>
      </c>
      <c r="R142" s="181">
        <f>Q142*H142</f>
        <v>2.0109599999999999</v>
      </c>
      <c r="S142" s="181">
        <v>0.02</v>
      </c>
      <c r="T142" s="182">
        <f>S142*H142</f>
        <v>2.2800000000000002</v>
      </c>
      <c r="U142" s="34"/>
      <c r="V142" s="34"/>
      <c r="W142" s="34"/>
      <c r="X142" s="34"/>
      <c r="Y142" s="34"/>
      <c r="Z142" s="34"/>
      <c r="AA142" s="34"/>
      <c r="AB142" s="34"/>
      <c r="AC142" s="34"/>
      <c r="AD142" s="34"/>
      <c r="AE142" s="34"/>
      <c r="AR142" s="183" t="s">
        <v>147</v>
      </c>
      <c r="AT142" s="183" t="s">
        <v>142</v>
      </c>
      <c r="AU142" s="183" t="s">
        <v>85</v>
      </c>
      <c r="AY142" s="17" t="s">
        <v>139</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147</v>
      </c>
      <c r="BM142" s="183" t="s">
        <v>228</v>
      </c>
    </row>
    <row r="143" spans="1:65" s="2" customFormat="1">
      <c r="A143" s="34"/>
      <c r="B143" s="35"/>
      <c r="C143" s="36"/>
      <c r="D143" s="185" t="s">
        <v>149</v>
      </c>
      <c r="E143" s="36"/>
      <c r="F143" s="186" t="s">
        <v>229</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149</v>
      </c>
      <c r="AU143" s="17" t="s">
        <v>85</v>
      </c>
    </row>
    <row r="144" spans="1:65" s="13" customFormat="1">
      <c r="B144" s="199"/>
      <c r="C144" s="200"/>
      <c r="D144" s="201" t="s">
        <v>156</v>
      </c>
      <c r="E144" s="202" t="s">
        <v>18</v>
      </c>
      <c r="F144" s="203" t="s">
        <v>230</v>
      </c>
      <c r="G144" s="200"/>
      <c r="H144" s="204">
        <v>64</v>
      </c>
      <c r="I144" s="205"/>
      <c r="J144" s="200"/>
      <c r="K144" s="200"/>
      <c r="L144" s="206"/>
      <c r="M144" s="207"/>
      <c r="N144" s="208"/>
      <c r="O144" s="208"/>
      <c r="P144" s="208"/>
      <c r="Q144" s="208"/>
      <c r="R144" s="208"/>
      <c r="S144" s="208"/>
      <c r="T144" s="209"/>
      <c r="AT144" s="210" t="s">
        <v>156</v>
      </c>
      <c r="AU144" s="210" t="s">
        <v>85</v>
      </c>
      <c r="AV144" s="13" t="s">
        <v>85</v>
      </c>
      <c r="AW144" s="13" t="s">
        <v>37</v>
      </c>
      <c r="AX144" s="13" t="s">
        <v>75</v>
      </c>
      <c r="AY144" s="210" t="s">
        <v>139</v>
      </c>
    </row>
    <row r="145" spans="1:65" s="13" customFormat="1">
      <c r="B145" s="199"/>
      <c r="C145" s="200"/>
      <c r="D145" s="201" t="s">
        <v>156</v>
      </c>
      <c r="E145" s="202" t="s">
        <v>18</v>
      </c>
      <c r="F145" s="203" t="s">
        <v>231</v>
      </c>
      <c r="G145" s="200"/>
      <c r="H145" s="204">
        <v>50</v>
      </c>
      <c r="I145" s="205"/>
      <c r="J145" s="200"/>
      <c r="K145" s="200"/>
      <c r="L145" s="206"/>
      <c r="M145" s="207"/>
      <c r="N145" s="208"/>
      <c r="O145" s="208"/>
      <c r="P145" s="208"/>
      <c r="Q145" s="208"/>
      <c r="R145" s="208"/>
      <c r="S145" s="208"/>
      <c r="T145" s="209"/>
      <c r="AT145" s="210" t="s">
        <v>156</v>
      </c>
      <c r="AU145" s="210" t="s">
        <v>85</v>
      </c>
      <c r="AV145" s="13" t="s">
        <v>85</v>
      </c>
      <c r="AW145" s="13" t="s">
        <v>37</v>
      </c>
      <c r="AX145" s="13" t="s">
        <v>75</v>
      </c>
      <c r="AY145" s="210" t="s">
        <v>139</v>
      </c>
    </row>
    <row r="146" spans="1:65" s="14" customFormat="1">
      <c r="B146" s="211"/>
      <c r="C146" s="212"/>
      <c r="D146" s="201" t="s">
        <v>156</v>
      </c>
      <c r="E146" s="213" t="s">
        <v>18</v>
      </c>
      <c r="F146" s="214" t="s">
        <v>176</v>
      </c>
      <c r="G146" s="212"/>
      <c r="H146" s="215">
        <v>114</v>
      </c>
      <c r="I146" s="216"/>
      <c r="J146" s="212"/>
      <c r="K146" s="212"/>
      <c r="L146" s="217"/>
      <c r="M146" s="218"/>
      <c r="N146" s="219"/>
      <c r="O146" s="219"/>
      <c r="P146" s="219"/>
      <c r="Q146" s="219"/>
      <c r="R146" s="219"/>
      <c r="S146" s="219"/>
      <c r="T146" s="220"/>
      <c r="AT146" s="221" t="s">
        <v>156</v>
      </c>
      <c r="AU146" s="221" t="s">
        <v>85</v>
      </c>
      <c r="AV146" s="14" t="s">
        <v>147</v>
      </c>
      <c r="AW146" s="14" t="s">
        <v>37</v>
      </c>
      <c r="AX146" s="14" t="s">
        <v>83</v>
      </c>
      <c r="AY146" s="221" t="s">
        <v>139</v>
      </c>
    </row>
    <row r="147" spans="1:65" s="2" customFormat="1" ht="37.9" customHeight="1">
      <c r="A147" s="34"/>
      <c r="B147" s="35"/>
      <c r="C147" s="173" t="s">
        <v>8</v>
      </c>
      <c r="D147" s="173" t="s">
        <v>142</v>
      </c>
      <c r="E147" s="174" t="s">
        <v>232</v>
      </c>
      <c r="F147" s="175" t="s">
        <v>233</v>
      </c>
      <c r="G147" s="176" t="s">
        <v>180</v>
      </c>
      <c r="H147" s="177">
        <v>5.52</v>
      </c>
      <c r="I147" s="178"/>
      <c r="J147" s="177">
        <f>ROUND((ROUND(I147,2))*(ROUND(H147,2)),2)</f>
        <v>0</v>
      </c>
      <c r="K147" s="175" t="s">
        <v>146</v>
      </c>
      <c r="L147" s="39"/>
      <c r="M147" s="179" t="s">
        <v>18</v>
      </c>
      <c r="N147" s="180" t="s">
        <v>46</v>
      </c>
      <c r="O147" s="64"/>
      <c r="P147" s="181">
        <f>O147*H147</f>
        <v>0</v>
      </c>
      <c r="Q147" s="181">
        <v>2.9770000000000001E-2</v>
      </c>
      <c r="R147" s="181">
        <f>Q147*H147</f>
        <v>0.16433039999999999</v>
      </c>
      <c r="S147" s="181">
        <v>2.5999999999999999E-2</v>
      </c>
      <c r="T147" s="182">
        <f>S147*H147</f>
        <v>0.14351999999999998</v>
      </c>
      <c r="U147" s="34"/>
      <c r="V147" s="34"/>
      <c r="W147" s="34"/>
      <c r="X147" s="34"/>
      <c r="Y147" s="34"/>
      <c r="Z147" s="34"/>
      <c r="AA147" s="34"/>
      <c r="AB147" s="34"/>
      <c r="AC147" s="34"/>
      <c r="AD147" s="34"/>
      <c r="AE147" s="34"/>
      <c r="AR147" s="183" t="s">
        <v>147</v>
      </c>
      <c r="AT147" s="183" t="s">
        <v>142</v>
      </c>
      <c r="AU147" s="183" t="s">
        <v>85</v>
      </c>
      <c r="AY147" s="17" t="s">
        <v>139</v>
      </c>
      <c r="BE147" s="184">
        <f>IF(N147="základní",J147,0)</f>
        <v>0</v>
      </c>
      <c r="BF147" s="184">
        <f>IF(N147="snížená",J147,0)</f>
        <v>0</v>
      </c>
      <c r="BG147" s="184">
        <f>IF(N147="zákl. přenesená",J147,0)</f>
        <v>0</v>
      </c>
      <c r="BH147" s="184">
        <f>IF(N147="sníž. přenesená",J147,0)</f>
        <v>0</v>
      </c>
      <c r="BI147" s="184">
        <f>IF(N147="nulová",J147,0)</f>
        <v>0</v>
      </c>
      <c r="BJ147" s="17" t="s">
        <v>83</v>
      </c>
      <c r="BK147" s="184">
        <f>ROUND((ROUND(I147,2))*(ROUND(H147,2)),2)</f>
        <v>0</v>
      </c>
      <c r="BL147" s="17" t="s">
        <v>147</v>
      </c>
      <c r="BM147" s="183" t="s">
        <v>234</v>
      </c>
    </row>
    <row r="148" spans="1:65" s="2" customFormat="1">
      <c r="A148" s="34"/>
      <c r="B148" s="35"/>
      <c r="C148" s="36"/>
      <c r="D148" s="185" t="s">
        <v>149</v>
      </c>
      <c r="E148" s="36"/>
      <c r="F148" s="186" t="s">
        <v>235</v>
      </c>
      <c r="G148" s="36"/>
      <c r="H148" s="36"/>
      <c r="I148" s="187"/>
      <c r="J148" s="36"/>
      <c r="K148" s="36"/>
      <c r="L148" s="39"/>
      <c r="M148" s="188"/>
      <c r="N148" s="189"/>
      <c r="O148" s="64"/>
      <c r="P148" s="64"/>
      <c r="Q148" s="64"/>
      <c r="R148" s="64"/>
      <c r="S148" s="64"/>
      <c r="T148" s="65"/>
      <c r="U148" s="34"/>
      <c r="V148" s="34"/>
      <c r="W148" s="34"/>
      <c r="X148" s="34"/>
      <c r="Y148" s="34"/>
      <c r="Z148" s="34"/>
      <c r="AA148" s="34"/>
      <c r="AB148" s="34"/>
      <c r="AC148" s="34"/>
      <c r="AD148" s="34"/>
      <c r="AE148" s="34"/>
      <c r="AT148" s="17" t="s">
        <v>149</v>
      </c>
      <c r="AU148" s="17" t="s">
        <v>85</v>
      </c>
    </row>
    <row r="149" spans="1:65" s="13" customFormat="1">
      <c r="B149" s="199"/>
      <c r="C149" s="200"/>
      <c r="D149" s="201" t="s">
        <v>156</v>
      </c>
      <c r="E149" s="202" t="s">
        <v>18</v>
      </c>
      <c r="F149" s="203" t="s">
        <v>236</v>
      </c>
      <c r="G149" s="200"/>
      <c r="H149" s="204">
        <v>5.52</v>
      </c>
      <c r="I149" s="205"/>
      <c r="J149" s="200"/>
      <c r="K149" s="200"/>
      <c r="L149" s="206"/>
      <c r="M149" s="207"/>
      <c r="N149" s="208"/>
      <c r="O149" s="208"/>
      <c r="P149" s="208"/>
      <c r="Q149" s="208"/>
      <c r="R149" s="208"/>
      <c r="S149" s="208"/>
      <c r="T149" s="209"/>
      <c r="AT149" s="210" t="s">
        <v>156</v>
      </c>
      <c r="AU149" s="210" t="s">
        <v>85</v>
      </c>
      <c r="AV149" s="13" t="s">
        <v>85</v>
      </c>
      <c r="AW149" s="13" t="s">
        <v>37</v>
      </c>
      <c r="AX149" s="13" t="s">
        <v>83</v>
      </c>
      <c r="AY149" s="210" t="s">
        <v>139</v>
      </c>
    </row>
    <row r="150" spans="1:65" s="2" customFormat="1" ht="37.9" customHeight="1">
      <c r="A150" s="34"/>
      <c r="B150" s="35"/>
      <c r="C150" s="173" t="s">
        <v>237</v>
      </c>
      <c r="D150" s="173" t="s">
        <v>142</v>
      </c>
      <c r="E150" s="174" t="s">
        <v>238</v>
      </c>
      <c r="F150" s="175" t="s">
        <v>239</v>
      </c>
      <c r="G150" s="176" t="s">
        <v>180</v>
      </c>
      <c r="H150" s="177">
        <v>331</v>
      </c>
      <c r="I150" s="178"/>
      <c r="J150" s="177">
        <f>ROUND((ROUND(I150,2))*(ROUND(H150,2)),2)</f>
        <v>0</v>
      </c>
      <c r="K150" s="175" t="s">
        <v>146</v>
      </c>
      <c r="L150" s="39"/>
      <c r="M150" s="179" t="s">
        <v>18</v>
      </c>
      <c r="N150" s="180" t="s">
        <v>46</v>
      </c>
      <c r="O150" s="64"/>
      <c r="P150" s="181">
        <f>O150*H150</f>
        <v>0</v>
      </c>
      <c r="Q150" s="181">
        <v>2.2000000000000001E-4</v>
      </c>
      <c r="R150" s="181">
        <f>Q150*H150</f>
        <v>7.2819999999999996E-2</v>
      </c>
      <c r="S150" s="181">
        <v>2E-3</v>
      </c>
      <c r="T150" s="182">
        <f>S150*H150</f>
        <v>0.66200000000000003</v>
      </c>
      <c r="U150" s="34"/>
      <c r="V150" s="34"/>
      <c r="W150" s="34"/>
      <c r="X150" s="34"/>
      <c r="Y150" s="34"/>
      <c r="Z150" s="34"/>
      <c r="AA150" s="34"/>
      <c r="AB150" s="34"/>
      <c r="AC150" s="34"/>
      <c r="AD150" s="34"/>
      <c r="AE150" s="34"/>
      <c r="AR150" s="183" t="s">
        <v>147</v>
      </c>
      <c r="AT150" s="183" t="s">
        <v>142</v>
      </c>
      <c r="AU150" s="183" t="s">
        <v>85</v>
      </c>
      <c r="AY150" s="17" t="s">
        <v>139</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147</v>
      </c>
      <c r="BM150" s="183" t="s">
        <v>240</v>
      </c>
    </row>
    <row r="151" spans="1:65" s="2" customFormat="1">
      <c r="A151" s="34"/>
      <c r="B151" s="35"/>
      <c r="C151" s="36"/>
      <c r="D151" s="185" t="s">
        <v>149</v>
      </c>
      <c r="E151" s="36"/>
      <c r="F151" s="186" t="s">
        <v>241</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149</v>
      </c>
      <c r="AU151" s="17" t="s">
        <v>85</v>
      </c>
    </row>
    <row r="152" spans="1:65" s="13" customFormat="1">
      <c r="B152" s="199"/>
      <c r="C152" s="200"/>
      <c r="D152" s="201" t="s">
        <v>156</v>
      </c>
      <c r="E152" s="202" t="s">
        <v>18</v>
      </c>
      <c r="F152" s="203" t="s">
        <v>242</v>
      </c>
      <c r="G152" s="200"/>
      <c r="H152" s="204">
        <v>70</v>
      </c>
      <c r="I152" s="205"/>
      <c r="J152" s="200"/>
      <c r="K152" s="200"/>
      <c r="L152" s="206"/>
      <c r="M152" s="207"/>
      <c r="N152" s="208"/>
      <c r="O152" s="208"/>
      <c r="P152" s="208"/>
      <c r="Q152" s="208"/>
      <c r="R152" s="208"/>
      <c r="S152" s="208"/>
      <c r="T152" s="209"/>
      <c r="AT152" s="210" t="s">
        <v>156</v>
      </c>
      <c r="AU152" s="210" t="s">
        <v>85</v>
      </c>
      <c r="AV152" s="13" t="s">
        <v>85</v>
      </c>
      <c r="AW152" s="13" t="s">
        <v>37</v>
      </c>
      <c r="AX152" s="13" t="s">
        <v>75</v>
      </c>
      <c r="AY152" s="210" t="s">
        <v>139</v>
      </c>
    </row>
    <row r="153" spans="1:65" s="13" customFormat="1">
      <c r="B153" s="199"/>
      <c r="C153" s="200"/>
      <c r="D153" s="201" t="s">
        <v>156</v>
      </c>
      <c r="E153" s="202" t="s">
        <v>18</v>
      </c>
      <c r="F153" s="203" t="s">
        <v>243</v>
      </c>
      <c r="G153" s="200"/>
      <c r="H153" s="204">
        <v>112</v>
      </c>
      <c r="I153" s="205"/>
      <c r="J153" s="200"/>
      <c r="K153" s="200"/>
      <c r="L153" s="206"/>
      <c r="M153" s="207"/>
      <c r="N153" s="208"/>
      <c r="O153" s="208"/>
      <c r="P153" s="208"/>
      <c r="Q153" s="208"/>
      <c r="R153" s="208"/>
      <c r="S153" s="208"/>
      <c r="T153" s="209"/>
      <c r="AT153" s="210" t="s">
        <v>156</v>
      </c>
      <c r="AU153" s="210" t="s">
        <v>85</v>
      </c>
      <c r="AV153" s="13" t="s">
        <v>85</v>
      </c>
      <c r="AW153" s="13" t="s">
        <v>37</v>
      </c>
      <c r="AX153" s="13" t="s">
        <v>75</v>
      </c>
      <c r="AY153" s="210" t="s">
        <v>139</v>
      </c>
    </row>
    <row r="154" spans="1:65" s="13" customFormat="1">
      <c r="B154" s="199"/>
      <c r="C154" s="200"/>
      <c r="D154" s="201" t="s">
        <v>156</v>
      </c>
      <c r="E154" s="202" t="s">
        <v>18</v>
      </c>
      <c r="F154" s="203" t="s">
        <v>244</v>
      </c>
      <c r="G154" s="200"/>
      <c r="H154" s="204">
        <v>35</v>
      </c>
      <c r="I154" s="205"/>
      <c r="J154" s="200"/>
      <c r="K154" s="200"/>
      <c r="L154" s="206"/>
      <c r="M154" s="207"/>
      <c r="N154" s="208"/>
      <c r="O154" s="208"/>
      <c r="P154" s="208"/>
      <c r="Q154" s="208"/>
      <c r="R154" s="208"/>
      <c r="S154" s="208"/>
      <c r="T154" s="209"/>
      <c r="AT154" s="210" t="s">
        <v>156</v>
      </c>
      <c r="AU154" s="210" t="s">
        <v>85</v>
      </c>
      <c r="AV154" s="13" t="s">
        <v>85</v>
      </c>
      <c r="AW154" s="13" t="s">
        <v>37</v>
      </c>
      <c r="AX154" s="13" t="s">
        <v>75</v>
      </c>
      <c r="AY154" s="210" t="s">
        <v>139</v>
      </c>
    </row>
    <row r="155" spans="1:65" s="15" customFormat="1">
      <c r="B155" s="222"/>
      <c r="C155" s="223"/>
      <c r="D155" s="201" t="s">
        <v>156</v>
      </c>
      <c r="E155" s="224" t="s">
        <v>18</v>
      </c>
      <c r="F155" s="225" t="s">
        <v>245</v>
      </c>
      <c r="G155" s="223"/>
      <c r="H155" s="226">
        <v>217</v>
      </c>
      <c r="I155" s="227"/>
      <c r="J155" s="223"/>
      <c r="K155" s="223"/>
      <c r="L155" s="228"/>
      <c r="M155" s="229"/>
      <c r="N155" s="230"/>
      <c r="O155" s="230"/>
      <c r="P155" s="230"/>
      <c r="Q155" s="230"/>
      <c r="R155" s="230"/>
      <c r="S155" s="230"/>
      <c r="T155" s="231"/>
      <c r="AT155" s="232" t="s">
        <v>156</v>
      </c>
      <c r="AU155" s="232" t="s">
        <v>85</v>
      </c>
      <c r="AV155" s="15" t="s">
        <v>140</v>
      </c>
      <c r="AW155" s="15" t="s">
        <v>37</v>
      </c>
      <c r="AX155" s="15" t="s">
        <v>75</v>
      </c>
      <c r="AY155" s="232" t="s">
        <v>139</v>
      </c>
    </row>
    <row r="156" spans="1:65" s="13" customFormat="1">
      <c r="B156" s="199"/>
      <c r="C156" s="200"/>
      <c r="D156" s="201" t="s">
        <v>156</v>
      </c>
      <c r="E156" s="202" t="s">
        <v>18</v>
      </c>
      <c r="F156" s="203" t="s">
        <v>246</v>
      </c>
      <c r="G156" s="200"/>
      <c r="H156" s="204">
        <v>114</v>
      </c>
      <c r="I156" s="205"/>
      <c r="J156" s="200"/>
      <c r="K156" s="200"/>
      <c r="L156" s="206"/>
      <c r="M156" s="207"/>
      <c r="N156" s="208"/>
      <c r="O156" s="208"/>
      <c r="P156" s="208"/>
      <c r="Q156" s="208"/>
      <c r="R156" s="208"/>
      <c r="S156" s="208"/>
      <c r="T156" s="209"/>
      <c r="AT156" s="210" t="s">
        <v>156</v>
      </c>
      <c r="AU156" s="210" t="s">
        <v>85</v>
      </c>
      <c r="AV156" s="13" t="s">
        <v>85</v>
      </c>
      <c r="AW156" s="13" t="s">
        <v>37</v>
      </c>
      <c r="AX156" s="13" t="s">
        <v>75</v>
      </c>
      <c r="AY156" s="210" t="s">
        <v>139</v>
      </c>
    </row>
    <row r="157" spans="1:65" s="14" customFormat="1">
      <c r="B157" s="211"/>
      <c r="C157" s="212"/>
      <c r="D157" s="201" t="s">
        <v>156</v>
      </c>
      <c r="E157" s="213" t="s">
        <v>18</v>
      </c>
      <c r="F157" s="214" t="s">
        <v>176</v>
      </c>
      <c r="G157" s="212"/>
      <c r="H157" s="215">
        <v>331</v>
      </c>
      <c r="I157" s="216"/>
      <c r="J157" s="212"/>
      <c r="K157" s="212"/>
      <c r="L157" s="217"/>
      <c r="M157" s="218"/>
      <c r="N157" s="219"/>
      <c r="O157" s="219"/>
      <c r="P157" s="219"/>
      <c r="Q157" s="219"/>
      <c r="R157" s="219"/>
      <c r="S157" s="219"/>
      <c r="T157" s="220"/>
      <c r="AT157" s="221" t="s">
        <v>156</v>
      </c>
      <c r="AU157" s="221" t="s">
        <v>85</v>
      </c>
      <c r="AV157" s="14" t="s">
        <v>147</v>
      </c>
      <c r="AW157" s="14" t="s">
        <v>37</v>
      </c>
      <c r="AX157" s="14" t="s">
        <v>83</v>
      </c>
      <c r="AY157" s="221" t="s">
        <v>139</v>
      </c>
    </row>
    <row r="158" spans="1:65" s="2" customFormat="1" ht="37.9" customHeight="1">
      <c r="A158" s="34"/>
      <c r="B158" s="35"/>
      <c r="C158" s="173" t="s">
        <v>247</v>
      </c>
      <c r="D158" s="173" t="s">
        <v>142</v>
      </c>
      <c r="E158" s="174" t="s">
        <v>248</v>
      </c>
      <c r="F158" s="175" t="s">
        <v>249</v>
      </c>
      <c r="G158" s="176" t="s">
        <v>160</v>
      </c>
      <c r="H158" s="177">
        <v>4</v>
      </c>
      <c r="I158" s="178"/>
      <c r="J158" s="177">
        <f>ROUND((ROUND(I158,2))*(ROUND(H158,2)),2)</f>
        <v>0</v>
      </c>
      <c r="K158" s="175" t="s">
        <v>146</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147</v>
      </c>
      <c r="AT158" s="183" t="s">
        <v>142</v>
      </c>
      <c r="AU158" s="183" t="s">
        <v>85</v>
      </c>
      <c r="AY158" s="17" t="s">
        <v>139</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147</v>
      </c>
      <c r="BM158" s="183" t="s">
        <v>250</v>
      </c>
    </row>
    <row r="159" spans="1:65" s="2" customFormat="1">
      <c r="A159" s="34"/>
      <c r="B159" s="35"/>
      <c r="C159" s="36"/>
      <c r="D159" s="185" t="s">
        <v>149</v>
      </c>
      <c r="E159" s="36"/>
      <c r="F159" s="186" t="s">
        <v>251</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149</v>
      </c>
      <c r="AU159" s="17" t="s">
        <v>85</v>
      </c>
    </row>
    <row r="160" spans="1:65" s="13" customFormat="1">
      <c r="B160" s="199"/>
      <c r="C160" s="200"/>
      <c r="D160" s="201" t="s">
        <v>156</v>
      </c>
      <c r="E160" s="202" t="s">
        <v>18</v>
      </c>
      <c r="F160" s="203" t="s">
        <v>252</v>
      </c>
      <c r="G160" s="200"/>
      <c r="H160" s="204">
        <v>2</v>
      </c>
      <c r="I160" s="205"/>
      <c r="J160" s="200"/>
      <c r="K160" s="200"/>
      <c r="L160" s="206"/>
      <c r="M160" s="207"/>
      <c r="N160" s="208"/>
      <c r="O160" s="208"/>
      <c r="P160" s="208"/>
      <c r="Q160" s="208"/>
      <c r="R160" s="208"/>
      <c r="S160" s="208"/>
      <c r="T160" s="209"/>
      <c r="AT160" s="210" t="s">
        <v>156</v>
      </c>
      <c r="AU160" s="210" t="s">
        <v>85</v>
      </c>
      <c r="AV160" s="13" t="s">
        <v>85</v>
      </c>
      <c r="AW160" s="13" t="s">
        <v>37</v>
      </c>
      <c r="AX160" s="13" t="s">
        <v>75</v>
      </c>
      <c r="AY160" s="210" t="s">
        <v>139</v>
      </c>
    </row>
    <row r="161" spans="1:65" s="13" customFormat="1">
      <c r="B161" s="199"/>
      <c r="C161" s="200"/>
      <c r="D161" s="201" t="s">
        <v>156</v>
      </c>
      <c r="E161" s="202" t="s">
        <v>18</v>
      </c>
      <c r="F161" s="203" t="s">
        <v>253</v>
      </c>
      <c r="G161" s="200"/>
      <c r="H161" s="204">
        <v>2</v>
      </c>
      <c r="I161" s="205"/>
      <c r="J161" s="200"/>
      <c r="K161" s="200"/>
      <c r="L161" s="206"/>
      <c r="M161" s="207"/>
      <c r="N161" s="208"/>
      <c r="O161" s="208"/>
      <c r="P161" s="208"/>
      <c r="Q161" s="208"/>
      <c r="R161" s="208"/>
      <c r="S161" s="208"/>
      <c r="T161" s="209"/>
      <c r="AT161" s="210" t="s">
        <v>156</v>
      </c>
      <c r="AU161" s="210" t="s">
        <v>85</v>
      </c>
      <c r="AV161" s="13" t="s">
        <v>85</v>
      </c>
      <c r="AW161" s="13" t="s">
        <v>37</v>
      </c>
      <c r="AX161" s="13" t="s">
        <v>75</v>
      </c>
      <c r="AY161" s="210" t="s">
        <v>139</v>
      </c>
    </row>
    <row r="162" spans="1:65" s="14" customFormat="1">
      <c r="B162" s="211"/>
      <c r="C162" s="212"/>
      <c r="D162" s="201" t="s">
        <v>156</v>
      </c>
      <c r="E162" s="213" t="s">
        <v>18</v>
      </c>
      <c r="F162" s="214" t="s">
        <v>176</v>
      </c>
      <c r="G162" s="212"/>
      <c r="H162" s="215">
        <v>4</v>
      </c>
      <c r="I162" s="216"/>
      <c r="J162" s="212"/>
      <c r="K162" s="212"/>
      <c r="L162" s="217"/>
      <c r="M162" s="218"/>
      <c r="N162" s="219"/>
      <c r="O162" s="219"/>
      <c r="P162" s="219"/>
      <c r="Q162" s="219"/>
      <c r="R162" s="219"/>
      <c r="S162" s="219"/>
      <c r="T162" s="220"/>
      <c r="AT162" s="221" t="s">
        <v>156</v>
      </c>
      <c r="AU162" s="221" t="s">
        <v>85</v>
      </c>
      <c r="AV162" s="14" t="s">
        <v>147</v>
      </c>
      <c r="AW162" s="14" t="s">
        <v>37</v>
      </c>
      <c r="AX162" s="14" t="s">
        <v>83</v>
      </c>
      <c r="AY162" s="221" t="s">
        <v>139</v>
      </c>
    </row>
    <row r="163" spans="1:65" s="2" customFormat="1" ht="37.9" customHeight="1">
      <c r="A163" s="34"/>
      <c r="B163" s="35"/>
      <c r="C163" s="190" t="s">
        <v>254</v>
      </c>
      <c r="D163" s="190" t="s">
        <v>151</v>
      </c>
      <c r="E163" s="191" t="s">
        <v>255</v>
      </c>
      <c r="F163" s="192" t="s">
        <v>256</v>
      </c>
      <c r="G163" s="193" t="s">
        <v>160</v>
      </c>
      <c r="H163" s="194">
        <v>4</v>
      </c>
      <c r="I163" s="195"/>
      <c r="J163" s="194">
        <f>ROUND((ROUND(I163,2))*(ROUND(H163,2)),2)</f>
        <v>0</v>
      </c>
      <c r="K163" s="192" t="s">
        <v>146</v>
      </c>
      <c r="L163" s="196"/>
      <c r="M163" s="197" t="s">
        <v>18</v>
      </c>
      <c r="N163" s="198"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154</v>
      </c>
      <c r="AT163" s="183" t="s">
        <v>151</v>
      </c>
      <c r="AU163" s="183" t="s">
        <v>85</v>
      </c>
      <c r="AY163" s="17" t="s">
        <v>139</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147</v>
      </c>
      <c r="BM163" s="183" t="s">
        <v>257</v>
      </c>
    </row>
    <row r="164" spans="1:65" s="12" customFormat="1" ht="22.9" customHeight="1">
      <c r="B164" s="157"/>
      <c r="C164" s="158"/>
      <c r="D164" s="159" t="s">
        <v>74</v>
      </c>
      <c r="E164" s="171" t="s">
        <v>197</v>
      </c>
      <c r="F164" s="171" t="s">
        <v>258</v>
      </c>
      <c r="G164" s="158"/>
      <c r="H164" s="158"/>
      <c r="I164" s="161"/>
      <c r="J164" s="172">
        <f>BK164</f>
        <v>0</v>
      </c>
      <c r="K164" s="158"/>
      <c r="L164" s="163"/>
      <c r="M164" s="164"/>
      <c r="N164" s="165"/>
      <c r="O164" s="165"/>
      <c r="P164" s="166">
        <f>SUM(P165:P200)</f>
        <v>0</v>
      </c>
      <c r="Q164" s="165"/>
      <c r="R164" s="166">
        <f>SUM(R165:R200)</f>
        <v>1.5347499999999998E-2</v>
      </c>
      <c r="S164" s="165"/>
      <c r="T164" s="167">
        <f>SUM(T165:T200)</f>
        <v>3.5434299999999999</v>
      </c>
      <c r="AR164" s="168" t="s">
        <v>83</v>
      </c>
      <c r="AT164" s="169" t="s">
        <v>74</v>
      </c>
      <c r="AU164" s="169" t="s">
        <v>83</v>
      </c>
      <c r="AY164" s="168" t="s">
        <v>139</v>
      </c>
      <c r="BK164" s="170">
        <f>SUM(BK165:BK200)</f>
        <v>0</v>
      </c>
    </row>
    <row r="165" spans="1:65" s="2" customFormat="1" ht="24.2" customHeight="1">
      <c r="A165" s="34"/>
      <c r="B165" s="35"/>
      <c r="C165" s="173" t="s">
        <v>259</v>
      </c>
      <c r="D165" s="173" t="s">
        <v>142</v>
      </c>
      <c r="E165" s="174" t="s">
        <v>260</v>
      </c>
      <c r="F165" s="175" t="s">
        <v>261</v>
      </c>
      <c r="G165" s="176" t="s">
        <v>262</v>
      </c>
      <c r="H165" s="177">
        <v>6</v>
      </c>
      <c r="I165" s="178"/>
      <c r="J165" s="177">
        <f>ROUND((ROUND(I165,2))*(ROUND(H165,2)),2)</f>
        <v>0</v>
      </c>
      <c r="K165" s="175" t="s">
        <v>263</v>
      </c>
      <c r="L165" s="39"/>
      <c r="M165" s="179" t="s">
        <v>18</v>
      </c>
      <c r="N165" s="180" t="s">
        <v>46</v>
      </c>
      <c r="O165" s="64"/>
      <c r="P165" s="181">
        <f>O165*H165</f>
        <v>0</v>
      </c>
      <c r="Q165" s="181">
        <v>5.5999999999999995E-4</v>
      </c>
      <c r="R165" s="181">
        <f>Q165*H165</f>
        <v>3.3599999999999997E-3</v>
      </c>
      <c r="S165" s="181">
        <v>0</v>
      </c>
      <c r="T165" s="182">
        <f>S165*H165</f>
        <v>0</v>
      </c>
      <c r="U165" s="34"/>
      <c r="V165" s="34"/>
      <c r="W165" s="34"/>
      <c r="X165" s="34"/>
      <c r="Y165" s="34"/>
      <c r="Z165" s="34"/>
      <c r="AA165" s="34"/>
      <c r="AB165" s="34"/>
      <c r="AC165" s="34"/>
      <c r="AD165" s="34"/>
      <c r="AE165" s="34"/>
      <c r="AR165" s="183" t="s">
        <v>147</v>
      </c>
      <c r="AT165" s="183" t="s">
        <v>142</v>
      </c>
      <c r="AU165" s="183" t="s">
        <v>85</v>
      </c>
      <c r="AY165" s="17" t="s">
        <v>139</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147</v>
      </c>
      <c r="BM165" s="183" t="s">
        <v>264</v>
      </c>
    </row>
    <row r="166" spans="1:65" s="2" customFormat="1" ht="24.2" customHeight="1">
      <c r="A166" s="34"/>
      <c r="B166" s="35"/>
      <c r="C166" s="173" t="s">
        <v>265</v>
      </c>
      <c r="D166" s="173" t="s">
        <v>142</v>
      </c>
      <c r="E166" s="174" t="s">
        <v>266</v>
      </c>
      <c r="F166" s="175" t="s">
        <v>261</v>
      </c>
      <c r="G166" s="176" t="s">
        <v>262</v>
      </c>
      <c r="H166" s="177">
        <v>6</v>
      </c>
      <c r="I166" s="178"/>
      <c r="J166" s="177">
        <f>ROUND((ROUND(I166,2))*(ROUND(H166,2)),2)</f>
        <v>0</v>
      </c>
      <c r="K166" s="175" t="s">
        <v>263</v>
      </c>
      <c r="L166" s="39"/>
      <c r="M166" s="179" t="s">
        <v>18</v>
      </c>
      <c r="N166" s="180" t="s">
        <v>46</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147</v>
      </c>
      <c r="AT166" s="183" t="s">
        <v>142</v>
      </c>
      <c r="AU166" s="183" t="s">
        <v>85</v>
      </c>
      <c r="AY166" s="17" t="s">
        <v>139</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147</v>
      </c>
      <c r="BM166" s="183" t="s">
        <v>267</v>
      </c>
    </row>
    <row r="167" spans="1:65" s="2" customFormat="1" ht="37.9" customHeight="1">
      <c r="A167" s="34"/>
      <c r="B167" s="35"/>
      <c r="C167" s="173" t="s">
        <v>7</v>
      </c>
      <c r="D167" s="173" t="s">
        <v>142</v>
      </c>
      <c r="E167" s="174" t="s">
        <v>268</v>
      </c>
      <c r="F167" s="175" t="s">
        <v>269</v>
      </c>
      <c r="G167" s="176" t="s">
        <v>262</v>
      </c>
      <c r="H167" s="177">
        <v>6</v>
      </c>
      <c r="I167" s="178"/>
      <c r="J167" s="177">
        <f>ROUND((ROUND(I167,2))*(ROUND(H167,2)),2)</f>
        <v>0</v>
      </c>
      <c r="K167" s="175" t="s">
        <v>263</v>
      </c>
      <c r="L167" s="39"/>
      <c r="M167" s="179" t="s">
        <v>18</v>
      </c>
      <c r="N167" s="180" t="s">
        <v>46</v>
      </c>
      <c r="O167" s="64"/>
      <c r="P167" s="181">
        <f>O167*H167</f>
        <v>0</v>
      </c>
      <c r="Q167" s="181">
        <v>2.9999999999999997E-4</v>
      </c>
      <c r="R167" s="181">
        <f>Q167*H167</f>
        <v>1.8E-3</v>
      </c>
      <c r="S167" s="181">
        <v>0</v>
      </c>
      <c r="T167" s="182">
        <f>S167*H167</f>
        <v>0</v>
      </c>
      <c r="U167" s="34"/>
      <c r="V167" s="34"/>
      <c r="W167" s="34"/>
      <c r="X167" s="34"/>
      <c r="Y167" s="34"/>
      <c r="Z167" s="34"/>
      <c r="AA167" s="34"/>
      <c r="AB167" s="34"/>
      <c r="AC167" s="34"/>
      <c r="AD167" s="34"/>
      <c r="AE167" s="34"/>
      <c r="AR167" s="183" t="s">
        <v>147</v>
      </c>
      <c r="AT167" s="183" t="s">
        <v>142</v>
      </c>
      <c r="AU167" s="183" t="s">
        <v>85</v>
      </c>
      <c r="AY167" s="17" t="s">
        <v>139</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147</v>
      </c>
      <c r="BM167" s="183" t="s">
        <v>270</v>
      </c>
    </row>
    <row r="168" spans="1:65" s="13" customFormat="1">
      <c r="B168" s="199"/>
      <c r="C168" s="200"/>
      <c r="D168" s="201" t="s">
        <v>156</v>
      </c>
      <c r="E168" s="202" t="s">
        <v>18</v>
      </c>
      <c r="F168" s="203" t="s">
        <v>271</v>
      </c>
      <c r="G168" s="200"/>
      <c r="H168" s="204">
        <v>1.5</v>
      </c>
      <c r="I168" s="205"/>
      <c r="J168" s="200"/>
      <c r="K168" s="200"/>
      <c r="L168" s="206"/>
      <c r="M168" s="207"/>
      <c r="N168" s="208"/>
      <c r="O168" s="208"/>
      <c r="P168" s="208"/>
      <c r="Q168" s="208"/>
      <c r="R168" s="208"/>
      <c r="S168" s="208"/>
      <c r="T168" s="209"/>
      <c r="AT168" s="210" t="s">
        <v>156</v>
      </c>
      <c r="AU168" s="210" t="s">
        <v>85</v>
      </c>
      <c r="AV168" s="13" t="s">
        <v>85</v>
      </c>
      <c r="AW168" s="13" t="s">
        <v>37</v>
      </c>
      <c r="AX168" s="13" t="s">
        <v>75</v>
      </c>
      <c r="AY168" s="210" t="s">
        <v>139</v>
      </c>
    </row>
    <row r="169" spans="1:65" s="13" customFormat="1">
      <c r="B169" s="199"/>
      <c r="C169" s="200"/>
      <c r="D169" s="201" t="s">
        <v>156</v>
      </c>
      <c r="E169" s="202" t="s">
        <v>18</v>
      </c>
      <c r="F169" s="203" t="s">
        <v>272</v>
      </c>
      <c r="G169" s="200"/>
      <c r="H169" s="204">
        <v>2.5</v>
      </c>
      <c r="I169" s="205"/>
      <c r="J169" s="200"/>
      <c r="K169" s="200"/>
      <c r="L169" s="206"/>
      <c r="M169" s="207"/>
      <c r="N169" s="208"/>
      <c r="O169" s="208"/>
      <c r="P169" s="208"/>
      <c r="Q169" s="208"/>
      <c r="R169" s="208"/>
      <c r="S169" s="208"/>
      <c r="T169" s="209"/>
      <c r="AT169" s="210" t="s">
        <v>156</v>
      </c>
      <c r="AU169" s="210" t="s">
        <v>85</v>
      </c>
      <c r="AV169" s="13" t="s">
        <v>85</v>
      </c>
      <c r="AW169" s="13" t="s">
        <v>37</v>
      </c>
      <c r="AX169" s="13" t="s">
        <v>75</v>
      </c>
      <c r="AY169" s="210" t="s">
        <v>139</v>
      </c>
    </row>
    <row r="170" spans="1:65" s="13" customFormat="1">
      <c r="B170" s="199"/>
      <c r="C170" s="200"/>
      <c r="D170" s="201" t="s">
        <v>156</v>
      </c>
      <c r="E170" s="202" t="s">
        <v>18</v>
      </c>
      <c r="F170" s="203" t="s">
        <v>273</v>
      </c>
      <c r="G170" s="200"/>
      <c r="H170" s="204">
        <v>2</v>
      </c>
      <c r="I170" s="205"/>
      <c r="J170" s="200"/>
      <c r="K170" s="200"/>
      <c r="L170" s="206"/>
      <c r="M170" s="207"/>
      <c r="N170" s="208"/>
      <c r="O170" s="208"/>
      <c r="P170" s="208"/>
      <c r="Q170" s="208"/>
      <c r="R170" s="208"/>
      <c r="S170" s="208"/>
      <c r="T170" s="209"/>
      <c r="AT170" s="210" t="s">
        <v>156</v>
      </c>
      <c r="AU170" s="210" t="s">
        <v>85</v>
      </c>
      <c r="AV170" s="13" t="s">
        <v>85</v>
      </c>
      <c r="AW170" s="13" t="s">
        <v>37</v>
      </c>
      <c r="AX170" s="13" t="s">
        <v>75</v>
      </c>
      <c r="AY170" s="210" t="s">
        <v>139</v>
      </c>
    </row>
    <row r="171" spans="1:65" s="14" customFormat="1">
      <c r="B171" s="211"/>
      <c r="C171" s="212"/>
      <c r="D171" s="201" t="s">
        <v>156</v>
      </c>
      <c r="E171" s="213" t="s">
        <v>18</v>
      </c>
      <c r="F171" s="214" t="s">
        <v>176</v>
      </c>
      <c r="G171" s="212"/>
      <c r="H171" s="215">
        <v>6</v>
      </c>
      <c r="I171" s="216"/>
      <c r="J171" s="212"/>
      <c r="K171" s="212"/>
      <c r="L171" s="217"/>
      <c r="M171" s="218"/>
      <c r="N171" s="219"/>
      <c r="O171" s="219"/>
      <c r="P171" s="219"/>
      <c r="Q171" s="219"/>
      <c r="R171" s="219"/>
      <c r="S171" s="219"/>
      <c r="T171" s="220"/>
      <c r="AT171" s="221" t="s">
        <v>156</v>
      </c>
      <c r="AU171" s="221" t="s">
        <v>85</v>
      </c>
      <c r="AV171" s="14" t="s">
        <v>147</v>
      </c>
      <c r="AW171" s="14" t="s">
        <v>37</v>
      </c>
      <c r="AX171" s="14" t="s">
        <v>83</v>
      </c>
      <c r="AY171" s="221" t="s">
        <v>139</v>
      </c>
    </row>
    <row r="172" spans="1:65" s="2" customFormat="1" ht="37.9" customHeight="1">
      <c r="A172" s="34"/>
      <c r="B172" s="35"/>
      <c r="C172" s="173" t="s">
        <v>274</v>
      </c>
      <c r="D172" s="173" t="s">
        <v>142</v>
      </c>
      <c r="E172" s="174" t="s">
        <v>275</v>
      </c>
      <c r="F172" s="175" t="s">
        <v>269</v>
      </c>
      <c r="G172" s="176" t="s">
        <v>262</v>
      </c>
      <c r="H172" s="177">
        <v>6</v>
      </c>
      <c r="I172" s="178"/>
      <c r="J172" s="177">
        <f>ROUND((ROUND(I172,2))*(ROUND(H172,2)),2)</f>
        <v>0</v>
      </c>
      <c r="K172" s="175" t="s">
        <v>263</v>
      </c>
      <c r="L172" s="39"/>
      <c r="M172" s="179" t="s">
        <v>18</v>
      </c>
      <c r="N172" s="180" t="s">
        <v>46</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147</v>
      </c>
      <c r="AT172" s="183" t="s">
        <v>142</v>
      </c>
      <c r="AU172" s="183" t="s">
        <v>85</v>
      </c>
      <c r="AY172" s="17" t="s">
        <v>139</v>
      </c>
      <c r="BE172" s="184">
        <f>IF(N172="základní",J172,0)</f>
        <v>0</v>
      </c>
      <c r="BF172" s="184">
        <f>IF(N172="snížená",J172,0)</f>
        <v>0</v>
      </c>
      <c r="BG172" s="184">
        <f>IF(N172="zákl. přenesená",J172,0)</f>
        <v>0</v>
      </c>
      <c r="BH172" s="184">
        <f>IF(N172="sníž. přenesená",J172,0)</f>
        <v>0</v>
      </c>
      <c r="BI172" s="184">
        <f>IF(N172="nulová",J172,0)</f>
        <v>0</v>
      </c>
      <c r="BJ172" s="17" t="s">
        <v>83</v>
      </c>
      <c r="BK172" s="184">
        <f>ROUND((ROUND(I172,2))*(ROUND(H172,2)),2)</f>
        <v>0</v>
      </c>
      <c r="BL172" s="17" t="s">
        <v>147</v>
      </c>
      <c r="BM172" s="183" t="s">
        <v>276</v>
      </c>
    </row>
    <row r="173" spans="1:65" s="2" customFormat="1" ht="33" customHeight="1">
      <c r="A173" s="34"/>
      <c r="B173" s="35"/>
      <c r="C173" s="173" t="s">
        <v>277</v>
      </c>
      <c r="D173" s="173" t="s">
        <v>142</v>
      </c>
      <c r="E173" s="174" t="s">
        <v>278</v>
      </c>
      <c r="F173" s="175" t="s">
        <v>279</v>
      </c>
      <c r="G173" s="176" t="s">
        <v>280</v>
      </c>
      <c r="H173" s="177">
        <v>1</v>
      </c>
      <c r="I173" s="178"/>
      <c r="J173" s="177">
        <f>ROUND((ROUND(I173,2))*(ROUND(H173,2)),2)</f>
        <v>0</v>
      </c>
      <c r="K173" s="175" t="s">
        <v>263</v>
      </c>
      <c r="L173" s="39"/>
      <c r="M173" s="179" t="s">
        <v>18</v>
      </c>
      <c r="N173" s="180" t="s">
        <v>46</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147</v>
      </c>
      <c r="AT173" s="183" t="s">
        <v>142</v>
      </c>
      <c r="AU173" s="183" t="s">
        <v>85</v>
      </c>
      <c r="AY173" s="17" t="s">
        <v>139</v>
      </c>
      <c r="BE173" s="184">
        <f>IF(N173="základní",J173,0)</f>
        <v>0</v>
      </c>
      <c r="BF173" s="184">
        <f>IF(N173="snížená",J173,0)</f>
        <v>0</v>
      </c>
      <c r="BG173" s="184">
        <f>IF(N173="zákl. přenesená",J173,0)</f>
        <v>0</v>
      </c>
      <c r="BH173" s="184">
        <f>IF(N173="sníž. přenesená",J173,0)</f>
        <v>0</v>
      </c>
      <c r="BI173" s="184">
        <f>IF(N173="nulová",J173,0)</f>
        <v>0</v>
      </c>
      <c r="BJ173" s="17" t="s">
        <v>83</v>
      </c>
      <c r="BK173" s="184">
        <f>ROUND((ROUND(I173,2))*(ROUND(H173,2)),2)</f>
        <v>0</v>
      </c>
      <c r="BL173" s="17" t="s">
        <v>147</v>
      </c>
      <c r="BM173" s="183" t="s">
        <v>281</v>
      </c>
    </row>
    <row r="174" spans="1:65" s="2" customFormat="1" ht="37.9" customHeight="1">
      <c r="A174" s="34"/>
      <c r="B174" s="35"/>
      <c r="C174" s="173" t="s">
        <v>282</v>
      </c>
      <c r="D174" s="173" t="s">
        <v>142</v>
      </c>
      <c r="E174" s="174" t="s">
        <v>283</v>
      </c>
      <c r="F174" s="175" t="s">
        <v>284</v>
      </c>
      <c r="G174" s="176" t="s">
        <v>180</v>
      </c>
      <c r="H174" s="177">
        <v>59</v>
      </c>
      <c r="I174" s="178"/>
      <c r="J174" s="177">
        <f>ROUND((ROUND(I174,2))*(ROUND(H174,2)),2)</f>
        <v>0</v>
      </c>
      <c r="K174" s="175" t="s">
        <v>146</v>
      </c>
      <c r="L174" s="39"/>
      <c r="M174" s="179" t="s">
        <v>18</v>
      </c>
      <c r="N174" s="180" t="s">
        <v>46</v>
      </c>
      <c r="O174" s="64"/>
      <c r="P174" s="181">
        <f>O174*H174</f>
        <v>0</v>
      </c>
      <c r="Q174" s="181">
        <v>1.2999999999999999E-4</v>
      </c>
      <c r="R174" s="181">
        <f>Q174*H174</f>
        <v>7.6699999999999997E-3</v>
      </c>
      <c r="S174" s="181">
        <v>0</v>
      </c>
      <c r="T174" s="182">
        <f>S174*H174</f>
        <v>0</v>
      </c>
      <c r="U174" s="34"/>
      <c r="V174" s="34"/>
      <c r="W174" s="34"/>
      <c r="X174" s="34"/>
      <c r="Y174" s="34"/>
      <c r="Z174" s="34"/>
      <c r="AA174" s="34"/>
      <c r="AB174" s="34"/>
      <c r="AC174" s="34"/>
      <c r="AD174" s="34"/>
      <c r="AE174" s="34"/>
      <c r="AR174" s="183" t="s">
        <v>147</v>
      </c>
      <c r="AT174" s="183" t="s">
        <v>142</v>
      </c>
      <c r="AU174" s="183" t="s">
        <v>85</v>
      </c>
      <c r="AY174" s="17" t="s">
        <v>139</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147</v>
      </c>
      <c r="BM174" s="183" t="s">
        <v>285</v>
      </c>
    </row>
    <row r="175" spans="1:65" s="2" customFormat="1">
      <c r="A175" s="34"/>
      <c r="B175" s="35"/>
      <c r="C175" s="36"/>
      <c r="D175" s="185" t="s">
        <v>149</v>
      </c>
      <c r="E175" s="36"/>
      <c r="F175" s="186" t="s">
        <v>286</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149</v>
      </c>
      <c r="AU175" s="17" t="s">
        <v>85</v>
      </c>
    </row>
    <row r="176" spans="1:65" s="13" customFormat="1">
      <c r="B176" s="199"/>
      <c r="C176" s="200"/>
      <c r="D176" s="201" t="s">
        <v>156</v>
      </c>
      <c r="E176" s="202" t="s">
        <v>18</v>
      </c>
      <c r="F176" s="203" t="s">
        <v>287</v>
      </c>
      <c r="G176" s="200"/>
      <c r="H176" s="204">
        <v>44</v>
      </c>
      <c r="I176" s="205"/>
      <c r="J176" s="200"/>
      <c r="K176" s="200"/>
      <c r="L176" s="206"/>
      <c r="M176" s="207"/>
      <c r="N176" s="208"/>
      <c r="O176" s="208"/>
      <c r="P176" s="208"/>
      <c r="Q176" s="208"/>
      <c r="R176" s="208"/>
      <c r="S176" s="208"/>
      <c r="T176" s="209"/>
      <c r="AT176" s="210" t="s">
        <v>156</v>
      </c>
      <c r="AU176" s="210" t="s">
        <v>85</v>
      </c>
      <c r="AV176" s="13" t="s">
        <v>85</v>
      </c>
      <c r="AW176" s="13" t="s">
        <v>37</v>
      </c>
      <c r="AX176" s="13" t="s">
        <v>75</v>
      </c>
      <c r="AY176" s="210" t="s">
        <v>139</v>
      </c>
    </row>
    <row r="177" spans="1:65" s="13" customFormat="1">
      <c r="B177" s="199"/>
      <c r="C177" s="200"/>
      <c r="D177" s="201" t="s">
        <v>156</v>
      </c>
      <c r="E177" s="202" t="s">
        <v>18</v>
      </c>
      <c r="F177" s="203" t="s">
        <v>288</v>
      </c>
      <c r="G177" s="200"/>
      <c r="H177" s="204">
        <v>15</v>
      </c>
      <c r="I177" s="205"/>
      <c r="J177" s="200"/>
      <c r="K177" s="200"/>
      <c r="L177" s="206"/>
      <c r="M177" s="207"/>
      <c r="N177" s="208"/>
      <c r="O177" s="208"/>
      <c r="P177" s="208"/>
      <c r="Q177" s="208"/>
      <c r="R177" s="208"/>
      <c r="S177" s="208"/>
      <c r="T177" s="209"/>
      <c r="AT177" s="210" t="s">
        <v>156</v>
      </c>
      <c r="AU177" s="210" t="s">
        <v>85</v>
      </c>
      <c r="AV177" s="13" t="s">
        <v>85</v>
      </c>
      <c r="AW177" s="13" t="s">
        <v>37</v>
      </c>
      <c r="AX177" s="13" t="s">
        <v>75</v>
      </c>
      <c r="AY177" s="210" t="s">
        <v>139</v>
      </c>
    </row>
    <row r="178" spans="1:65" s="14" customFormat="1">
      <c r="B178" s="211"/>
      <c r="C178" s="212"/>
      <c r="D178" s="201" t="s">
        <v>156</v>
      </c>
      <c r="E178" s="213" t="s">
        <v>18</v>
      </c>
      <c r="F178" s="214" t="s">
        <v>176</v>
      </c>
      <c r="G178" s="212"/>
      <c r="H178" s="215">
        <v>59</v>
      </c>
      <c r="I178" s="216"/>
      <c r="J178" s="212"/>
      <c r="K178" s="212"/>
      <c r="L178" s="217"/>
      <c r="M178" s="218"/>
      <c r="N178" s="219"/>
      <c r="O178" s="219"/>
      <c r="P178" s="219"/>
      <c r="Q178" s="219"/>
      <c r="R178" s="219"/>
      <c r="S178" s="219"/>
      <c r="T178" s="220"/>
      <c r="AT178" s="221" t="s">
        <v>156</v>
      </c>
      <c r="AU178" s="221" t="s">
        <v>85</v>
      </c>
      <c r="AV178" s="14" t="s">
        <v>147</v>
      </c>
      <c r="AW178" s="14" t="s">
        <v>37</v>
      </c>
      <c r="AX178" s="14" t="s">
        <v>83</v>
      </c>
      <c r="AY178" s="221" t="s">
        <v>139</v>
      </c>
    </row>
    <row r="179" spans="1:65" s="2" customFormat="1" ht="37.9" customHeight="1">
      <c r="A179" s="34"/>
      <c r="B179" s="35"/>
      <c r="C179" s="173" t="s">
        <v>289</v>
      </c>
      <c r="D179" s="173" t="s">
        <v>142</v>
      </c>
      <c r="E179" s="174" t="s">
        <v>290</v>
      </c>
      <c r="F179" s="175" t="s">
        <v>291</v>
      </c>
      <c r="G179" s="176" t="s">
        <v>180</v>
      </c>
      <c r="H179" s="177">
        <v>59</v>
      </c>
      <c r="I179" s="178"/>
      <c r="J179" s="177">
        <f>ROUND((ROUND(I179,2))*(ROUND(H179,2)),2)</f>
        <v>0</v>
      </c>
      <c r="K179" s="175" t="s">
        <v>146</v>
      </c>
      <c r="L179" s="39"/>
      <c r="M179" s="179" t="s">
        <v>18</v>
      </c>
      <c r="N179" s="180" t="s">
        <v>46</v>
      </c>
      <c r="O179" s="64"/>
      <c r="P179" s="181">
        <f>O179*H179</f>
        <v>0</v>
      </c>
      <c r="Q179" s="181">
        <v>4.0000000000000003E-5</v>
      </c>
      <c r="R179" s="181">
        <f>Q179*H179</f>
        <v>2.3600000000000001E-3</v>
      </c>
      <c r="S179" s="181">
        <v>0</v>
      </c>
      <c r="T179" s="182">
        <f>S179*H179</f>
        <v>0</v>
      </c>
      <c r="U179" s="34"/>
      <c r="V179" s="34"/>
      <c r="W179" s="34"/>
      <c r="X179" s="34"/>
      <c r="Y179" s="34"/>
      <c r="Z179" s="34"/>
      <c r="AA179" s="34"/>
      <c r="AB179" s="34"/>
      <c r="AC179" s="34"/>
      <c r="AD179" s="34"/>
      <c r="AE179" s="34"/>
      <c r="AR179" s="183" t="s">
        <v>147</v>
      </c>
      <c r="AT179" s="183" t="s">
        <v>142</v>
      </c>
      <c r="AU179" s="183" t="s">
        <v>85</v>
      </c>
      <c r="AY179" s="17" t="s">
        <v>139</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147</v>
      </c>
      <c r="BM179" s="183" t="s">
        <v>292</v>
      </c>
    </row>
    <row r="180" spans="1:65" s="2" customFormat="1">
      <c r="A180" s="34"/>
      <c r="B180" s="35"/>
      <c r="C180" s="36"/>
      <c r="D180" s="185" t="s">
        <v>149</v>
      </c>
      <c r="E180" s="36"/>
      <c r="F180" s="186" t="s">
        <v>293</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149</v>
      </c>
      <c r="AU180" s="17" t="s">
        <v>85</v>
      </c>
    </row>
    <row r="181" spans="1:65" s="2" customFormat="1" ht="55.5" customHeight="1">
      <c r="A181" s="34"/>
      <c r="B181" s="35"/>
      <c r="C181" s="173" t="s">
        <v>294</v>
      </c>
      <c r="D181" s="173" t="s">
        <v>142</v>
      </c>
      <c r="E181" s="174" t="s">
        <v>295</v>
      </c>
      <c r="F181" s="175" t="s">
        <v>296</v>
      </c>
      <c r="G181" s="176" t="s">
        <v>160</v>
      </c>
      <c r="H181" s="177">
        <v>1</v>
      </c>
      <c r="I181" s="178"/>
      <c r="J181" s="177">
        <f>ROUND((ROUND(I181,2))*(ROUND(H181,2)),2)</f>
        <v>0</v>
      </c>
      <c r="K181" s="175" t="s">
        <v>146</v>
      </c>
      <c r="L181" s="39"/>
      <c r="M181" s="179" t="s">
        <v>18</v>
      </c>
      <c r="N181" s="180" t="s">
        <v>46</v>
      </c>
      <c r="O181" s="64"/>
      <c r="P181" s="181">
        <f>O181*H181</f>
        <v>0</v>
      </c>
      <c r="Q181" s="181">
        <v>0</v>
      </c>
      <c r="R181" s="181">
        <f>Q181*H181</f>
        <v>0</v>
      </c>
      <c r="S181" s="181">
        <v>2.5000000000000001E-2</v>
      </c>
      <c r="T181" s="182">
        <f>S181*H181</f>
        <v>2.5000000000000001E-2</v>
      </c>
      <c r="U181" s="34"/>
      <c r="V181" s="34"/>
      <c r="W181" s="34"/>
      <c r="X181" s="34"/>
      <c r="Y181" s="34"/>
      <c r="Z181" s="34"/>
      <c r="AA181" s="34"/>
      <c r="AB181" s="34"/>
      <c r="AC181" s="34"/>
      <c r="AD181" s="34"/>
      <c r="AE181" s="34"/>
      <c r="AR181" s="183" t="s">
        <v>147</v>
      </c>
      <c r="AT181" s="183" t="s">
        <v>142</v>
      </c>
      <c r="AU181" s="183" t="s">
        <v>85</v>
      </c>
      <c r="AY181" s="17" t="s">
        <v>139</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147</v>
      </c>
      <c r="BM181" s="183" t="s">
        <v>297</v>
      </c>
    </row>
    <row r="182" spans="1:65" s="2" customFormat="1">
      <c r="A182" s="34"/>
      <c r="B182" s="35"/>
      <c r="C182" s="36"/>
      <c r="D182" s="185" t="s">
        <v>149</v>
      </c>
      <c r="E182" s="36"/>
      <c r="F182" s="186" t="s">
        <v>298</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149</v>
      </c>
      <c r="AU182" s="17" t="s">
        <v>85</v>
      </c>
    </row>
    <row r="183" spans="1:65" s="13" customFormat="1">
      <c r="B183" s="199"/>
      <c r="C183" s="200"/>
      <c r="D183" s="201" t="s">
        <v>156</v>
      </c>
      <c r="E183" s="202" t="s">
        <v>18</v>
      </c>
      <c r="F183" s="203" t="s">
        <v>299</v>
      </c>
      <c r="G183" s="200"/>
      <c r="H183" s="204">
        <v>1</v>
      </c>
      <c r="I183" s="205"/>
      <c r="J183" s="200"/>
      <c r="K183" s="200"/>
      <c r="L183" s="206"/>
      <c r="M183" s="207"/>
      <c r="N183" s="208"/>
      <c r="O183" s="208"/>
      <c r="P183" s="208"/>
      <c r="Q183" s="208"/>
      <c r="R183" s="208"/>
      <c r="S183" s="208"/>
      <c r="T183" s="209"/>
      <c r="AT183" s="210" t="s">
        <v>156</v>
      </c>
      <c r="AU183" s="210" t="s">
        <v>85</v>
      </c>
      <c r="AV183" s="13" t="s">
        <v>85</v>
      </c>
      <c r="AW183" s="13" t="s">
        <v>37</v>
      </c>
      <c r="AX183" s="13" t="s">
        <v>83</v>
      </c>
      <c r="AY183" s="210" t="s">
        <v>139</v>
      </c>
    </row>
    <row r="184" spans="1:65" s="2" customFormat="1" ht="55.5" customHeight="1">
      <c r="A184" s="34"/>
      <c r="B184" s="35"/>
      <c r="C184" s="173" t="s">
        <v>300</v>
      </c>
      <c r="D184" s="173" t="s">
        <v>142</v>
      </c>
      <c r="E184" s="174" t="s">
        <v>301</v>
      </c>
      <c r="F184" s="175" t="s">
        <v>302</v>
      </c>
      <c r="G184" s="176" t="s">
        <v>160</v>
      </c>
      <c r="H184" s="177">
        <v>1</v>
      </c>
      <c r="I184" s="178"/>
      <c r="J184" s="177">
        <f>ROUND((ROUND(I184,2))*(ROUND(H184,2)),2)</f>
        <v>0</v>
      </c>
      <c r="K184" s="175" t="s">
        <v>146</v>
      </c>
      <c r="L184" s="39"/>
      <c r="M184" s="179" t="s">
        <v>18</v>
      </c>
      <c r="N184" s="180" t="s">
        <v>46</v>
      </c>
      <c r="O184" s="64"/>
      <c r="P184" s="181">
        <f>O184*H184</f>
        <v>0</v>
      </c>
      <c r="Q184" s="181">
        <v>0</v>
      </c>
      <c r="R184" s="181">
        <f>Q184*H184</f>
        <v>0</v>
      </c>
      <c r="S184" s="181">
        <v>5.3999999999999999E-2</v>
      </c>
      <c r="T184" s="182">
        <f>S184*H184</f>
        <v>5.3999999999999999E-2</v>
      </c>
      <c r="U184" s="34"/>
      <c r="V184" s="34"/>
      <c r="W184" s="34"/>
      <c r="X184" s="34"/>
      <c r="Y184" s="34"/>
      <c r="Z184" s="34"/>
      <c r="AA184" s="34"/>
      <c r="AB184" s="34"/>
      <c r="AC184" s="34"/>
      <c r="AD184" s="34"/>
      <c r="AE184" s="34"/>
      <c r="AR184" s="183" t="s">
        <v>147</v>
      </c>
      <c r="AT184" s="183" t="s">
        <v>142</v>
      </c>
      <c r="AU184" s="183" t="s">
        <v>85</v>
      </c>
      <c r="AY184" s="17" t="s">
        <v>139</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147</v>
      </c>
      <c r="BM184" s="183" t="s">
        <v>303</v>
      </c>
    </row>
    <row r="185" spans="1:65" s="2" customFormat="1">
      <c r="A185" s="34"/>
      <c r="B185" s="35"/>
      <c r="C185" s="36"/>
      <c r="D185" s="185" t="s">
        <v>149</v>
      </c>
      <c r="E185" s="36"/>
      <c r="F185" s="186" t="s">
        <v>304</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149</v>
      </c>
      <c r="AU185" s="17" t="s">
        <v>85</v>
      </c>
    </row>
    <row r="186" spans="1:65" s="13" customFormat="1">
      <c r="B186" s="199"/>
      <c r="C186" s="200"/>
      <c r="D186" s="201" t="s">
        <v>156</v>
      </c>
      <c r="E186" s="202" t="s">
        <v>18</v>
      </c>
      <c r="F186" s="203" t="s">
        <v>299</v>
      </c>
      <c r="G186" s="200"/>
      <c r="H186" s="204">
        <v>1</v>
      </c>
      <c r="I186" s="205"/>
      <c r="J186" s="200"/>
      <c r="K186" s="200"/>
      <c r="L186" s="206"/>
      <c r="M186" s="207"/>
      <c r="N186" s="208"/>
      <c r="O186" s="208"/>
      <c r="P186" s="208"/>
      <c r="Q186" s="208"/>
      <c r="R186" s="208"/>
      <c r="S186" s="208"/>
      <c r="T186" s="209"/>
      <c r="AT186" s="210" t="s">
        <v>156</v>
      </c>
      <c r="AU186" s="210" t="s">
        <v>85</v>
      </c>
      <c r="AV186" s="13" t="s">
        <v>85</v>
      </c>
      <c r="AW186" s="13" t="s">
        <v>37</v>
      </c>
      <c r="AX186" s="13" t="s">
        <v>83</v>
      </c>
      <c r="AY186" s="210" t="s">
        <v>139</v>
      </c>
    </row>
    <row r="187" spans="1:65" s="2" customFormat="1" ht="55.5" customHeight="1">
      <c r="A187" s="34"/>
      <c r="B187" s="35"/>
      <c r="C187" s="173" t="s">
        <v>305</v>
      </c>
      <c r="D187" s="173" t="s">
        <v>142</v>
      </c>
      <c r="E187" s="174" t="s">
        <v>306</v>
      </c>
      <c r="F187" s="175" t="s">
        <v>307</v>
      </c>
      <c r="G187" s="176" t="s">
        <v>160</v>
      </c>
      <c r="H187" s="177">
        <v>13</v>
      </c>
      <c r="I187" s="178"/>
      <c r="J187" s="177">
        <f>ROUND((ROUND(I187,2))*(ROUND(H187,2)),2)</f>
        <v>0</v>
      </c>
      <c r="K187" s="175" t="s">
        <v>146</v>
      </c>
      <c r="L187" s="39"/>
      <c r="M187" s="179" t="s">
        <v>18</v>
      </c>
      <c r="N187" s="180" t="s">
        <v>46</v>
      </c>
      <c r="O187" s="64"/>
      <c r="P187" s="181">
        <f>O187*H187</f>
        <v>0</v>
      </c>
      <c r="Q187" s="181">
        <v>0</v>
      </c>
      <c r="R187" s="181">
        <f>Q187*H187</f>
        <v>0</v>
      </c>
      <c r="S187" s="181">
        <v>6.9000000000000006E-2</v>
      </c>
      <c r="T187" s="182">
        <f>S187*H187</f>
        <v>0.89700000000000002</v>
      </c>
      <c r="U187" s="34"/>
      <c r="V187" s="34"/>
      <c r="W187" s="34"/>
      <c r="X187" s="34"/>
      <c r="Y187" s="34"/>
      <c r="Z187" s="34"/>
      <c r="AA187" s="34"/>
      <c r="AB187" s="34"/>
      <c r="AC187" s="34"/>
      <c r="AD187" s="34"/>
      <c r="AE187" s="34"/>
      <c r="AR187" s="183" t="s">
        <v>147</v>
      </c>
      <c r="AT187" s="183" t="s">
        <v>142</v>
      </c>
      <c r="AU187" s="183" t="s">
        <v>85</v>
      </c>
      <c r="AY187" s="17" t="s">
        <v>139</v>
      </c>
      <c r="BE187" s="184">
        <f>IF(N187="základní",J187,0)</f>
        <v>0</v>
      </c>
      <c r="BF187" s="184">
        <f>IF(N187="snížená",J187,0)</f>
        <v>0</v>
      </c>
      <c r="BG187" s="184">
        <f>IF(N187="zákl. přenesená",J187,0)</f>
        <v>0</v>
      </c>
      <c r="BH187" s="184">
        <f>IF(N187="sníž. přenesená",J187,0)</f>
        <v>0</v>
      </c>
      <c r="BI187" s="184">
        <f>IF(N187="nulová",J187,0)</f>
        <v>0</v>
      </c>
      <c r="BJ187" s="17" t="s">
        <v>83</v>
      </c>
      <c r="BK187" s="184">
        <f>ROUND((ROUND(I187,2))*(ROUND(H187,2)),2)</f>
        <v>0</v>
      </c>
      <c r="BL187" s="17" t="s">
        <v>147</v>
      </c>
      <c r="BM187" s="183" t="s">
        <v>308</v>
      </c>
    </row>
    <row r="188" spans="1:65" s="2" customFormat="1">
      <c r="A188" s="34"/>
      <c r="B188" s="35"/>
      <c r="C188" s="36"/>
      <c r="D188" s="185" t="s">
        <v>149</v>
      </c>
      <c r="E188" s="36"/>
      <c r="F188" s="186" t="s">
        <v>309</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149</v>
      </c>
      <c r="AU188" s="17" t="s">
        <v>85</v>
      </c>
    </row>
    <row r="189" spans="1:65" s="13" customFormat="1">
      <c r="B189" s="199"/>
      <c r="C189" s="200"/>
      <c r="D189" s="201" t="s">
        <v>156</v>
      </c>
      <c r="E189" s="202" t="s">
        <v>18</v>
      </c>
      <c r="F189" s="203" t="s">
        <v>310</v>
      </c>
      <c r="G189" s="200"/>
      <c r="H189" s="204">
        <v>13</v>
      </c>
      <c r="I189" s="205"/>
      <c r="J189" s="200"/>
      <c r="K189" s="200"/>
      <c r="L189" s="206"/>
      <c r="M189" s="207"/>
      <c r="N189" s="208"/>
      <c r="O189" s="208"/>
      <c r="P189" s="208"/>
      <c r="Q189" s="208"/>
      <c r="R189" s="208"/>
      <c r="S189" s="208"/>
      <c r="T189" s="209"/>
      <c r="AT189" s="210" t="s">
        <v>156</v>
      </c>
      <c r="AU189" s="210" t="s">
        <v>85</v>
      </c>
      <c r="AV189" s="13" t="s">
        <v>85</v>
      </c>
      <c r="AW189" s="13" t="s">
        <v>37</v>
      </c>
      <c r="AX189" s="13" t="s">
        <v>83</v>
      </c>
      <c r="AY189" s="210" t="s">
        <v>139</v>
      </c>
    </row>
    <row r="190" spans="1:65" s="2" customFormat="1" ht="55.5" customHeight="1">
      <c r="A190" s="34"/>
      <c r="B190" s="35"/>
      <c r="C190" s="173" t="s">
        <v>311</v>
      </c>
      <c r="D190" s="173" t="s">
        <v>142</v>
      </c>
      <c r="E190" s="174" t="s">
        <v>312</v>
      </c>
      <c r="F190" s="175" t="s">
        <v>313</v>
      </c>
      <c r="G190" s="176" t="s">
        <v>160</v>
      </c>
      <c r="H190" s="177">
        <v>8</v>
      </c>
      <c r="I190" s="178"/>
      <c r="J190" s="177">
        <f>ROUND((ROUND(I190,2))*(ROUND(H190,2)),2)</f>
        <v>0</v>
      </c>
      <c r="K190" s="175" t="s">
        <v>146</v>
      </c>
      <c r="L190" s="39"/>
      <c r="M190" s="179" t="s">
        <v>18</v>
      </c>
      <c r="N190" s="180" t="s">
        <v>46</v>
      </c>
      <c r="O190" s="64"/>
      <c r="P190" s="181">
        <f>O190*H190</f>
        <v>0</v>
      </c>
      <c r="Q190" s="181">
        <v>0</v>
      </c>
      <c r="R190" s="181">
        <f>Q190*H190</f>
        <v>0</v>
      </c>
      <c r="S190" s="181">
        <v>0.13800000000000001</v>
      </c>
      <c r="T190" s="182">
        <f>S190*H190</f>
        <v>1.1040000000000001</v>
      </c>
      <c r="U190" s="34"/>
      <c r="V190" s="34"/>
      <c r="W190" s="34"/>
      <c r="X190" s="34"/>
      <c r="Y190" s="34"/>
      <c r="Z190" s="34"/>
      <c r="AA190" s="34"/>
      <c r="AB190" s="34"/>
      <c r="AC190" s="34"/>
      <c r="AD190" s="34"/>
      <c r="AE190" s="34"/>
      <c r="AR190" s="183" t="s">
        <v>147</v>
      </c>
      <c r="AT190" s="183" t="s">
        <v>142</v>
      </c>
      <c r="AU190" s="183" t="s">
        <v>85</v>
      </c>
      <c r="AY190" s="17" t="s">
        <v>139</v>
      </c>
      <c r="BE190" s="184">
        <f>IF(N190="základní",J190,0)</f>
        <v>0</v>
      </c>
      <c r="BF190" s="184">
        <f>IF(N190="snížená",J190,0)</f>
        <v>0</v>
      </c>
      <c r="BG190" s="184">
        <f>IF(N190="zákl. přenesená",J190,0)</f>
        <v>0</v>
      </c>
      <c r="BH190" s="184">
        <f>IF(N190="sníž. přenesená",J190,0)</f>
        <v>0</v>
      </c>
      <c r="BI190" s="184">
        <f>IF(N190="nulová",J190,0)</f>
        <v>0</v>
      </c>
      <c r="BJ190" s="17" t="s">
        <v>83</v>
      </c>
      <c r="BK190" s="184">
        <f>ROUND((ROUND(I190,2))*(ROUND(H190,2)),2)</f>
        <v>0</v>
      </c>
      <c r="BL190" s="17" t="s">
        <v>147</v>
      </c>
      <c r="BM190" s="183" t="s">
        <v>314</v>
      </c>
    </row>
    <row r="191" spans="1:65" s="2" customFormat="1">
      <c r="A191" s="34"/>
      <c r="B191" s="35"/>
      <c r="C191" s="36"/>
      <c r="D191" s="185" t="s">
        <v>149</v>
      </c>
      <c r="E191" s="36"/>
      <c r="F191" s="186" t="s">
        <v>315</v>
      </c>
      <c r="G191" s="36"/>
      <c r="H191" s="36"/>
      <c r="I191" s="187"/>
      <c r="J191" s="36"/>
      <c r="K191" s="36"/>
      <c r="L191" s="39"/>
      <c r="M191" s="188"/>
      <c r="N191" s="189"/>
      <c r="O191" s="64"/>
      <c r="P191" s="64"/>
      <c r="Q191" s="64"/>
      <c r="R191" s="64"/>
      <c r="S191" s="64"/>
      <c r="T191" s="65"/>
      <c r="U191" s="34"/>
      <c r="V191" s="34"/>
      <c r="W191" s="34"/>
      <c r="X191" s="34"/>
      <c r="Y191" s="34"/>
      <c r="Z191" s="34"/>
      <c r="AA191" s="34"/>
      <c r="AB191" s="34"/>
      <c r="AC191" s="34"/>
      <c r="AD191" s="34"/>
      <c r="AE191" s="34"/>
      <c r="AT191" s="17" t="s">
        <v>149</v>
      </c>
      <c r="AU191" s="17" t="s">
        <v>85</v>
      </c>
    </row>
    <row r="192" spans="1:65" s="13" customFormat="1">
      <c r="B192" s="199"/>
      <c r="C192" s="200"/>
      <c r="D192" s="201" t="s">
        <v>156</v>
      </c>
      <c r="E192" s="202" t="s">
        <v>18</v>
      </c>
      <c r="F192" s="203" t="s">
        <v>174</v>
      </c>
      <c r="G192" s="200"/>
      <c r="H192" s="204">
        <v>8</v>
      </c>
      <c r="I192" s="205"/>
      <c r="J192" s="200"/>
      <c r="K192" s="200"/>
      <c r="L192" s="206"/>
      <c r="M192" s="207"/>
      <c r="N192" s="208"/>
      <c r="O192" s="208"/>
      <c r="P192" s="208"/>
      <c r="Q192" s="208"/>
      <c r="R192" s="208"/>
      <c r="S192" s="208"/>
      <c r="T192" s="209"/>
      <c r="AT192" s="210" t="s">
        <v>156</v>
      </c>
      <c r="AU192" s="210" t="s">
        <v>85</v>
      </c>
      <c r="AV192" s="13" t="s">
        <v>85</v>
      </c>
      <c r="AW192" s="13" t="s">
        <v>37</v>
      </c>
      <c r="AX192" s="13" t="s">
        <v>83</v>
      </c>
      <c r="AY192" s="210" t="s">
        <v>139</v>
      </c>
    </row>
    <row r="193" spans="1:65" s="2" customFormat="1" ht="49.15" customHeight="1">
      <c r="A193" s="34"/>
      <c r="B193" s="35"/>
      <c r="C193" s="173" t="s">
        <v>316</v>
      </c>
      <c r="D193" s="173" t="s">
        <v>142</v>
      </c>
      <c r="E193" s="174" t="s">
        <v>317</v>
      </c>
      <c r="F193" s="175" t="s">
        <v>318</v>
      </c>
      <c r="G193" s="176" t="s">
        <v>319</v>
      </c>
      <c r="H193" s="177">
        <v>0.75</v>
      </c>
      <c r="I193" s="178"/>
      <c r="J193" s="177">
        <f>ROUND((ROUND(I193,2))*(ROUND(H193,2)),2)</f>
        <v>0</v>
      </c>
      <c r="K193" s="175" t="s">
        <v>146</v>
      </c>
      <c r="L193" s="39"/>
      <c r="M193" s="179" t="s">
        <v>18</v>
      </c>
      <c r="N193" s="180" t="s">
        <v>46</v>
      </c>
      <c r="O193" s="64"/>
      <c r="P193" s="181">
        <f>O193*H193</f>
        <v>0</v>
      </c>
      <c r="Q193" s="181">
        <v>0</v>
      </c>
      <c r="R193" s="181">
        <f>Q193*H193</f>
        <v>0</v>
      </c>
      <c r="S193" s="181">
        <v>1.95</v>
      </c>
      <c r="T193" s="182">
        <f>S193*H193</f>
        <v>1.4624999999999999</v>
      </c>
      <c r="U193" s="34"/>
      <c r="V193" s="34"/>
      <c r="W193" s="34"/>
      <c r="X193" s="34"/>
      <c r="Y193" s="34"/>
      <c r="Z193" s="34"/>
      <c r="AA193" s="34"/>
      <c r="AB193" s="34"/>
      <c r="AC193" s="34"/>
      <c r="AD193" s="34"/>
      <c r="AE193" s="34"/>
      <c r="AR193" s="183" t="s">
        <v>147</v>
      </c>
      <c r="AT193" s="183" t="s">
        <v>142</v>
      </c>
      <c r="AU193" s="183" t="s">
        <v>85</v>
      </c>
      <c r="AY193" s="17" t="s">
        <v>139</v>
      </c>
      <c r="BE193" s="184">
        <f>IF(N193="základní",J193,0)</f>
        <v>0</v>
      </c>
      <c r="BF193" s="184">
        <f>IF(N193="snížená",J193,0)</f>
        <v>0</v>
      </c>
      <c r="BG193" s="184">
        <f>IF(N193="zákl. přenesená",J193,0)</f>
        <v>0</v>
      </c>
      <c r="BH193" s="184">
        <f>IF(N193="sníž. přenesená",J193,0)</f>
        <v>0</v>
      </c>
      <c r="BI193" s="184">
        <f>IF(N193="nulová",J193,0)</f>
        <v>0</v>
      </c>
      <c r="BJ193" s="17" t="s">
        <v>83</v>
      </c>
      <c r="BK193" s="184">
        <f>ROUND((ROUND(I193,2))*(ROUND(H193,2)),2)</f>
        <v>0</v>
      </c>
      <c r="BL193" s="17" t="s">
        <v>147</v>
      </c>
      <c r="BM193" s="183" t="s">
        <v>320</v>
      </c>
    </row>
    <row r="194" spans="1:65" s="2" customFormat="1">
      <c r="A194" s="34"/>
      <c r="B194" s="35"/>
      <c r="C194" s="36"/>
      <c r="D194" s="185" t="s">
        <v>149</v>
      </c>
      <c r="E194" s="36"/>
      <c r="F194" s="186" t="s">
        <v>321</v>
      </c>
      <c r="G194" s="36"/>
      <c r="H194" s="36"/>
      <c r="I194" s="187"/>
      <c r="J194" s="36"/>
      <c r="K194" s="36"/>
      <c r="L194" s="39"/>
      <c r="M194" s="188"/>
      <c r="N194" s="189"/>
      <c r="O194" s="64"/>
      <c r="P194" s="64"/>
      <c r="Q194" s="64"/>
      <c r="R194" s="64"/>
      <c r="S194" s="64"/>
      <c r="T194" s="65"/>
      <c r="U194" s="34"/>
      <c r="V194" s="34"/>
      <c r="W194" s="34"/>
      <c r="X194" s="34"/>
      <c r="Y194" s="34"/>
      <c r="Z194" s="34"/>
      <c r="AA194" s="34"/>
      <c r="AB194" s="34"/>
      <c r="AC194" s="34"/>
      <c r="AD194" s="34"/>
      <c r="AE194" s="34"/>
      <c r="AT194" s="17" t="s">
        <v>149</v>
      </c>
      <c r="AU194" s="17" t="s">
        <v>85</v>
      </c>
    </row>
    <row r="195" spans="1:65" s="13" customFormat="1">
      <c r="B195" s="199"/>
      <c r="C195" s="200"/>
      <c r="D195" s="201" t="s">
        <v>156</v>
      </c>
      <c r="E195" s="202" t="s">
        <v>18</v>
      </c>
      <c r="F195" s="203" t="s">
        <v>322</v>
      </c>
      <c r="G195" s="200"/>
      <c r="H195" s="204">
        <v>0.3</v>
      </c>
      <c r="I195" s="205"/>
      <c r="J195" s="200"/>
      <c r="K195" s="200"/>
      <c r="L195" s="206"/>
      <c r="M195" s="207"/>
      <c r="N195" s="208"/>
      <c r="O195" s="208"/>
      <c r="P195" s="208"/>
      <c r="Q195" s="208"/>
      <c r="R195" s="208"/>
      <c r="S195" s="208"/>
      <c r="T195" s="209"/>
      <c r="AT195" s="210" t="s">
        <v>156</v>
      </c>
      <c r="AU195" s="210" t="s">
        <v>85</v>
      </c>
      <c r="AV195" s="13" t="s">
        <v>85</v>
      </c>
      <c r="AW195" s="13" t="s">
        <v>37</v>
      </c>
      <c r="AX195" s="13" t="s">
        <v>75</v>
      </c>
      <c r="AY195" s="210" t="s">
        <v>139</v>
      </c>
    </row>
    <row r="196" spans="1:65" s="13" customFormat="1">
      <c r="B196" s="199"/>
      <c r="C196" s="200"/>
      <c r="D196" s="201" t="s">
        <v>156</v>
      </c>
      <c r="E196" s="202" t="s">
        <v>18</v>
      </c>
      <c r="F196" s="203" t="s">
        <v>323</v>
      </c>
      <c r="G196" s="200"/>
      <c r="H196" s="204">
        <v>0.45</v>
      </c>
      <c r="I196" s="205"/>
      <c r="J196" s="200"/>
      <c r="K196" s="200"/>
      <c r="L196" s="206"/>
      <c r="M196" s="207"/>
      <c r="N196" s="208"/>
      <c r="O196" s="208"/>
      <c r="P196" s="208"/>
      <c r="Q196" s="208"/>
      <c r="R196" s="208"/>
      <c r="S196" s="208"/>
      <c r="T196" s="209"/>
      <c r="AT196" s="210" t="s">
        <v>156</v>
      </c>
      <c r="AU196" s="210" t="s">
        <v>85</v>
      </c>
      <c r="AV196" s="13" t="s">
        <v>85</v>
      </c>
      <c r="AW196" s="13" t="s">
        <v>37</v>
      </c>
      <c r="AX196" s="13" t="s">
        <v>75</v>
      </c>
      <c r="AY196" s="210" t="s">
        <v>139</v>
      </c>
    </row>
    <row r="197" spans="1:65" s="14" customFormat="1">
      <c r="B197" s="211"/>
      <c r="C197" s="212"/>
      <c r="D197" s="201" t="s">
        <v>156</v>
      </c>
      <c r="E197" s="213" t="s">
        <v>18</v>
      </c>
      <c r="F197" s="214" t="s">
        <v>176</v>
      </c>
      <c r="G197" s="212"/>
      <c r="H197" s="215">
        <v>0.75</v>
      </c>
      <c r="I197" s="216"/>
      <c r="J197" s="212"/>
      <c r="K197" s="212"/>
      <c r="L197" s="217"/>
      <c r="M197" s="218"/>
      <c r="N197" s="219"/>
      <c r="O197" s="219"/>
      <c r="P197" s="219"/>
      <c r="Q197" s="219"/>
      <c r="R197" s="219"/>
      <c r="S197" s="219"/>
      <c r="T197" s="220"/>
      <c r="AT197" s="221" t="s">
        <v>156</v>
      </c>
      <c r="AU197" s="221" t="s">
        <v>85</v>
      </c>
      <c r="AV197" s="14" t="s">
        <v>147</v>
      </c>
      <c r="AW197" s="14" t="s">
        <v>37</v>
      </c>
      <c r="AX197" s="14" t="s">
        <v>83</v>
      </c>
      <c r="AY197" s="221" t="s">
        <v>139</v>
      </c>
    </row>
    <row r="198" spans="1:65" s="2" customFormat="1" ht="44.25" customHeight="1">
      <c r="A198" s="34"/>
      <c r="B198" s="35"/>
      <c r="C198" s="173" t="s">
        <v>324</v>
      </c>
      <c r="D198" s="173" t="s">
        <v>142</v>
      </c>
      <c r="E198" s="174" t="s">
        <v>325</v>
      </c>
      <c r="F198" s="175" t="s">
        <v>326</v>
      </c>
      <c r="G198" s="176" t="s">
        <v>262</v>
      </c>
      <c r="H198" s="177">
        <v>0.15</v>
      </c>
      <c r="I198" s="178"/>
      <c r="J198" s="177">
        <f>ROUND((ROUND(I198,2))*(ROUND(H198,2)),2)</f>
        <v>0</v>
      </c>
      <c r="K198" s="175" t="s">
        <v>146</v>
      </c>
      <c r="L198" s="39"/>
      <c r="M198" s="179" t="s">
        <v>18</v>
      </c>
      <c r="N198" s="180" t="s">
        <v>46</v>
      </c>
      <c r="O198" s="64"/>
      <c r="P198" s="181">
        <f>O198*H198</f>
        <v>0</v>
      </c>
      <c r="Q198" s="181">
        <v>1.0499999999999999E-3</v>
      </c>
      <c r="R198" s="181">
        <f>Q198*H198</f>
        <v>1.5749999999999998E-4</v>
      </c>
      <c r="S198" s="181">
        <v>6.1999999999999998E-3</v>
      </c>
      <c r="T198" s="182">
        <f>S198*H198</f>
        <v>9.2999999999999995E-4</v>
      </c>
      <c r="U198" s="34"/>
      <c r="V198" s="34"/>
      <c r="W198" s="34"/>
      <c r="X198" s="34"/>
      <c r="Y198" s="34"/>
      <c r="Z198" s="34"/>
      <c r="AA198" s="34"/>
      <c r="AB198" s="34"/>
      <c r="AC198" s="34"/>
      <c r="AD198" s="34"/>
      <c r="AE198" s="34"/>
      <c r="AR198" s="183" t="s">
        <v>147</v>
      </c>
      <c r="AT198" s="183" t="s">
        <v>142</v>
      </c>
      <c r="AU198" s="183" t="s">
        <v>85</v>
      </c>
      <c r="AY198" s="17" t="s">
        <v>139</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147</v>
      </c>
      <c r="BM198" s="183" t="s">
        <v>327</v>
      </c>
    </row>
    <row r="199" spans="1:65" s="2" customFormat="1">
      <c r="A199" s="34"/>
      <c r="B199" s="35"/>
      <c r="C199" s="36"/>
      <c r="D199" s="185" t="s">
        <v>149</v>
      </c>
      <c r="E199" s="36"/>
      <c r="F199" s="186" t="s">
        <v>328</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149</v>
      </c>
      <c r="AU199" s="17" t="s">
        <v>85</v>
      </c>
    </row>
    <row r="200" spans="1:65" s="13" customFormat="1">
      <c r="B200" s="199"/>
      <c r="C200" s="200"/>
      <c r="D200" s="201" t="s">
        <v>156</v>
      </c>
      <c r="E200" s="202" t="s">
        <v>18</v>
      </c>
      <c r="F200" s="203" t="s">
        <v>329</v>
      </c>
      <c r="G200" s="200"/>
      <c r="H200" s="204">
        <v>0.15</v>
      </c>
      <c r="I200" s="205"/>
      <c r="J200" s="200"/>
      <c r="K200" s="200"/>
      <c r="L200" s="206"/>
      <c r="M200" s="207"/>
      <c r="N200" s="208"/>
      <c r="O200" s="208"/>
      <c r="P200" s="208"/>
      <c r="Q200" s="208"/>
      <c r="R200" s="208"/>
      <c r="S200" s="208"/>
      <c r="T200" s="209"/>
      <c r="AT200" s="210" t="s">
        <v>156</v>
      </c>
      <c r="AU200" s="210" t="s">
        <v>85</v>
      </c>
      <c r="AV200" s="13" t="s">
        <v>85</v>
      </c>
      <c r="AW200" s="13" t="s">
        <v>37</v>
      </c>
      <c r="AX200" s="13" t="s">
        <v>83</v>
      </c>
      <c r="AY200" s="210" t="s">
        <v>139</v>
      </c>
    </row>
    <row r="201" spans="1:65" s="12" customFormat="1" ht="22.9" customHeight="1">
      <c r="B201" s="157"/>
      <c r="C201" s="158"/>
      <c r="D201" s="159" t="s">
        <v>74</v>
      </c>
      <c r="E201" s="171" t="s">
        <v>330</v>
      </c>
      <c r="F201" s="171" t="s">
        <v>331</v>
      </c>
      <c r="G201" s="158"/>
      <c r="H201" s="158"/>
      <c r="I201" s="161"/>
      <c r="J201" s="172">
        <f>BK201</f>
        <v>0</v>
      </c>
      <c r="K201" s="158"/>
      <c r="L201" s="163"/>
      <c r="M201" s="164"/>
      <c r="N201" s="165"/>
      <c r="O201" s="165"/>
      <c r="P201" s="166">
        <f>SUM(P202:P212)</f>
        <v>0</v>
      </c>
      <c r="Q201" s="165"/>
      <c r="R201" s="166">
        <f>SUM(R202:R212)</f>
        <v>0</v>
      </c>
      <c r="S201" s="165"/>
      <c r="T201" s="167">
        <f>SUM(T202:T212)</f>
        <v>0</v>
      </c>
      <c r="AR201" s="168" t="s">
        <v>83</v>
      </c>
      <c r="AT201" s="169" t="s">
        <v>74</v>
      </c>
      <c r="AU201" s="169" t="s">
        <v>83</v>
      </c>
      <c r="AY201" s="168" t="s">
        <v>139</v>
      </c>
      <c r="BK201" s="170">
        <f>SUM(BK202:BK212)</f>
        <v>0</v>
      </c>
    </row>
    <row r="202" spans="1:65" s="2" customFormat="1" ht="37.9" customHeight="1">
      <c r="A202" s="34"/>
      <c r="B202" s="35"/>
      <c r="C202" s="173" t="s">
        <v>332</v>
      </c>
      <c r="D202" s="173" t="s">
        <v>142</v>
      </c>
      <c r="E202" s="174" t="s">
        <v>333</v>
      </c>
      <c r="F202" s="175" t="s">
        <v>334</v>
      </c>
      <c r="G202" s="176" t="s">
        <v>145</v>
      </c>
      <c r="H202" s="177">
        <v>8.02</v>
      </c>
      <c r="I202" s="178"/>
      <c r="J202" s="177">
        <f>ROUND((ROUND(I202,2))*(ROUND(H202,2)),2)</f>
        <v>0</v>
      </c>
      <c r="K202" s="175" t="s">
        <v>146</v>
      </c>
      <c r="L202" s="39"/>
      <c r="M202" s="179" t="s">
        <v>18</v>
      </c>
      <c r="N202" s="180" t="s">
        <v>46</v>
      </c>
      <c r="O202" s="64"/>
      <c r="P202" s="181">
        <f>O202*H202</f>
        <v>0</v>
      </c>
      <c r="Q202" s="181">
        <v>0</v>
      </c>
      <c r="R202" s="181">
        <f>Q202*H202</f>
        <v>0</v>
      </c>
      <c r="S202" s="181">
        <v>0</v>
      </c>
      <c r="T202" s="182">
        <f>S202*H202</f>
        <v>0</v>
      </c>
      <c r="U202" s="34"/>
      <c r="V202" s="34"/>
      <c r="W202" s="34"/>
      <c r="X202" s="34"/>
      <c r="Y202" s="34"/>
      <c r="Z202" s="34"/>
      <c r="AA202" s="34"/>
      <c r="AB202" s="34"/>
      <c r="AC202" s="34"/>
      <c r="AD202" s="34"/>
      <c r="AE202" s="34"/>
      <c r="AR202" s="183" t="s">
        <v>147</v>
      </c>
      <c r="AT202" s="183" t="s">
        <v>142</v>
      </c>
      <c r="AU202" s="183" t="s">
        <v>85</v>
      </c>
      <c r="AY202" s="17" t="s">
        <v>139</v>
      </c>
      <c r="BE202" s="184">
        <f>IF(N202="základní",J202,0)</f>
        <v>0</v>
      </c>
      <c r="BF202" s="184">
        <f>IF(N202="snížená",J202,0)</f>
        <v>0</v>
      </c>
      <c r="BG202" s="184">
        <f>IF(N202="zákl. přenesená",J202,0)</f>
        <v>0</v>
      </c>
      <c r="BH202" s="184">
        <f>IF(N202="sníž. přenesená",J202,0)</f>
        <v>0</v>
      </c>
      <c r="BI202" s="184">
        <f>IF(N202="nulová",J202,0)</f>
        <v>0</v>
      </c>
      <c r="BJ202" s="17" t="s">
        <v>83</v>
      </c>
      <c r="BK202" s="184">
        <f>ROUND((ROUND(I202,2))*(ROUND(H202,2)),2)</f>
        <v>0</v>
      </c>
      <c r="BL202" s="17" t="s">
        <v>147</v>
      </c>
      <c r="BM202" s="183" t="s">
        <v>335</v>
      </c>
    </row>
    <row r="203" spans="1:65" s="2" customFormat="1">
      <c r="A203" s="34"/>
      <c r="B203" s="35"/>
      <c r="C203" s="36"/>
      <c r="D203" s="185" t="s">
        <v>149</v>
      </c>
      <c r="E203" s="36"/>
      <c r="F203" s="186" t="s">
        <v>336</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149</v>
      </c>
      <c r="AU203" s="17" t="s">
        <v>85</v>
      </c>
    </row>
    <row r="204" spans="1:65" s="2" customFormat="1" ht="62.65" customHeight="1">
      <c r="A204" s="34"/>
      <c r="B204" s="35"/>
      <c r="C204" s="173" t="s">
        <v>337</v>
      </c>
      <c r="D204" s="173" t="s">
        <v>142</v>
      </c>
      <c r="E204" s="174" t="s">
        <v>338</v>
      </c>
      <c r="F204" s="175" t="s">
        <v>339</v>
      </c>
      <c r="G204" s="176" t="s">
        <v>145</v>
      </c>
      <c r="H204" s="177">
        <v>8.02</v>
      </c>
      <c r="I204" s="178"/>
      <c r="J204" s="177">
        <f>ROUND((ROUND(I204,2))*(ROUND(H204,2)),2)</f>
        <v>0</v>
      </c>
      <c r="K204" s="175" t="s">
        <v>146</v>
      </c>
      <c r="L204" s="39"/>
      <c r="M204" s="179" t="s">
        <v>18</v>
      </c>
      <c r="N204" s="180" t="s">
        <v>46</v>
      </c>
      <c r="O204" s="64"/>
      <c r="P204" s="181">
        <f>O204*H204</f>
        <v>0</v>
      </c>
      <c r="Q204" s="181">
        <v>0</v>
      </c>
      <c r="R204" s="181">
        <f>Q204*H204</f>
        <v>0</v>
      </c>
      <c r="S204" s="181">
        <v>0</v>
      </c>
      <c r="T204" s="182">
        <f>S204*H204</f>
        <v>0</v>
      </c>
      <c r="U204" s="34"/>
      <c r="V204" s="34"/>
      <c r="W204" s="34"/>
      <c r="X204" s="34"/>
      <c r="Y204" s="34"/>
      <c r="Z204" s="34"/>
      <c r="AA204" s="34"/>
      <c r="AB204" s="34"/>
      <c r="AC204" s="34"/>
      <c r="AD204" s="34"/>
      <c r="AE204" s="34"/>
      <c r="AR204" s="183" t="s">
        <v>147</v>
      </c>
      <c r="AT204" s="183" t="s">
        <v>142</v>
      </c>
      <c r="AU204" s="183" t="s">
        <v>85</v>
      </c>
      <c r="AY204" s="17" t="s">
        <v>139</v>
      </c>
      <c r="BE204" s="184">
        <f>IF(N204="základní",J204,0)</f>
        <v>0</v>
      </c>
      <c r="BF204" s="184">
        <f>IF(N204="snížená",J204,0)</f>
        <v>0</v>
      </c>
      <c r="BG204" s="184">
        <f>IF(N204="zákl. přenesená",J204,0)</f>
        <v>0</v>
      </c>
      <c r="BH204" s="184">
        <f>IF(N204="sníž. přenesená",J204,0)</f>
        <v>0</v>
      </c>
      <c r="BI204" s="184">
        <f>IF(N204="nulová",J204,0)</f>
        <v>0</v>
      </c>
      <c r="BJ204" s="17" t="s">
        <v>83</v>
      </c>
      <c r="BK204" s="184">
        <f>ROUND((ROUND(I204,2))*(ROUND(H204,2)),2)</f>
        <v>0</v>
      </c>
      <c r="BL204" s="17" t="s">
        <v>147</v>
      </c>
      <c r="BM204" s="183" t="s">
        <v>340</v>
      </c>
    </row>
    <row r="205" spans="1:65" s="2" customFormat="1">
      <c r="A205" s="34"/>
      <c r="B205" s="35"/>
      <c r="C205" s="36"/>
      <c r="D205" s="185" t="s">
        <v>149</v>
      </c>
      <c r="E205" s="36"/>
      <c r="F205" s="186" t="s">
        <v>341</v>
      </c>
      <c r="G205" s="36"/>
      <c r="H205" s="36"/>
      <c r="I205" s="187"/>
      <c r="J205" s="36"/>
      <c r="K205" s="36"/>
      <c r="L205" s="39"/>
      <c r="M205" s="188"/>
      <c r="N205" s="189"/>
      <c r="O205" s="64"/>
      <c r="P205" s="64"/>
      <c r="Q205" s="64"/>
      <c r="R205" s="64"/>
      <c r="S205" s="64"/>
      <c r="T205" s="65"/>
      <c r="U205" s="34"/>
      <c r="V205" s="34"/>
      <c r="W205" s="34"/>
      <c r="X205" s="34"/>
      <c r="Y205" s="34"/>
      <c r="Z205" s="34"/>
      <c r="AA205" s="34"/>
      <c r="AB205" s="34"/>
      <c r="AC205" s="34"/>
      <c r="AD205" s="34"/>
      <c r="AE205" s="34"/>
      <c r="AT205" s="17" t="s">
        <v>149</v>
      </c>
      <c r="AU205" s="17" t="s">
        <v>85</v>
      </c>
    </row>
    <row r="206" spans="1:65" s="2" customFormat="1" ht="44.25" customHeight="1">
      <c r="A206" s="34"/>
      <c r="B206" s="35"/>
      <c r="C206" s="173" t="s">
        <v>342</v>
      </c>
      <c r="D206" s="173" t="s">
        <v>142</v>
      </c>
      <c r="E206" s="174" t="s">
        <v>343</v>
      </c>
      <c r="F206" s="175" t="s">
        <v>344</v>
      </c>
      <c r="G206" s="176" t="s">
        <v>145</v>
      </c>
      <c r="H206" s="177">
        <v>120.3</v>
      </c>
      <c r="I206" s="178"/>
      <c r="J206" s="177">
        <f>ROUND((ROUND(I206,2))*(ROUND(H206,2)),2)</f>
        <v>0</v>
      </c>
      <c r="K206" s="175" t="s">
        <v>146</v>
      </c>
      <c r="L206" s="39"/>
      <c r="M206" s="179" t="s">
        <v>18</v>
      </c>
      <c r="N206" s="180" t="s">
        <v>46</v>
      </c>
      <c r="O206" s="64"/>
      <c r="P206" s="181">
        <f>O206*H206</f>
        <v>0</v>
      </c>
      <c r="Q206" s="181">
        <v>0</v>
      </c>
      <c r="R206" s="181">
        <f>Q206*H206</f>
        <v>0</v>
      </c>
      <c r="S206" s="181">
        <v>0</v>
      </c>
      <c r="T206" s="182">
        <f>S206*H206</f>
        <v>0</v>
      </c>
      <c r="U206" s="34"/>
      <c r="V206" s="34"/>
      <c r="W206" s="34"/>
      <c r="X206" s="34"/>
      <c r="Y206" s="34"/>
      <c r="Z206" s="34"/>
      <c r="AA206" s="34"/>
      <c r="AB206" s="34"/>
      <c r="AC206" s="34"/>
      <c r="AD206" s="34"/>
      <c r="AE206" s="34"/>
      <c r="AR206" s="183" t="s">
        <v>147</v>
      </c>
      <c r="AT206" s="183" t="s">
        <v>142</v>
      </c>
      <c r="AU206" s="183" t="s">
        <v>85</v>
      </c>
      <c r="AY206" s="17" t="s">
        <v>139</v>
      </c>
      <c r="BE206" s="184">
        <f>IF(N206="základní",J206,0)</f>
        <v>0</v>
      </c>
      <c r="BF206" s="184">
        <f>IF(N206="snížená",J206,0)</f>
        <v>0</v>
      </c>
      <c r="BG206" s="184">
        <f>IF(N206="zákl. přenesená",J206,0)</f>
        <v>0</v>
      </c>
      <c r="BH206" s="184">
        <f>IF(N206="sníž. přenesená",J206,0)</f>
        <v>0</v>
      </c>
      <c r="BI206" s="184">
        <f>IF(N206="nulová",J206,0)</f>
        <v>0</v>
      </c>
      <c r="BJ206" s="17" t="s">
        <v>83</v>
      </c>
      <c r="BK206" s="184">
        <f>ROUND((ROUND(I206,2))*(ROUND(H206,2)),2)</f>
        <v>0</v>
      </c>
      <c r="BL206" s="17" t="s">
        <v>147</v>
      </c>
      <c r="BM206" s="183" t="s">
        <v>345</v>
      </c>
    </row>
    <row r="207" spans="1:65" s="2" customFormat="1">
      <c r="A207" s="34"/>
      <c r="B207" s="35"/>
      <c r="C207" s="36"/>
      <c r="D207" s="185" t="s">
        <v>149</v>
      </c>
      <c r="E207" s="36"/>
      <c r="F207" s="186" t="s">
        <v>346</v>
      </c>
      <c r="G207" s="36"/>
      <c r="H207" s="36"/>
      <c r="I207" s="187"/>
      <c r="J207" s="36"/>
      <c r="K207" s="36"/>
      <c r="L207" s="39"/>
      <c r="M207" s="188"/>
      <c r="N207" s="189"/>
      <c r="O207" s="64"/>
      <c r="P207" s="64"/>
      <c r="Q207" s="64"/>
      <c r="R207" s="64"/>
      <c r="S207" s="64"/>
      <c r="T207" s="65"/>
      <c r="U207" s="34"/>
      <c r="V207" s="34"/>
      <c r="W207" s="34"/>
      <c r="X207" s="34"/>
      <c r="Y207" s="34"/>
      <c r="Z207" s="34"/>
      <c r="AA207" s="34"/>
      <c r="AB207" s="34"/>
      <c r="AC207" s="34"/>
      <c r="AD207" s="34"/>
      <c r="AE207" s="34"/>
      <c r="AT207" s="17" t="s">
        <v>149</v>
      </c>
      <c r="AU207" s="17" t="s">
        <v>85</v>
      </c>
    </row>
    <row r="208" spans="1:65" s="13" customFormat="1">
      <c r="B208" s="199"/>
      <c r="C208" s="200"/>
      <c r="D208" s="201" t="s">
        <v>156</v>
      </c>
      <c r="E208" s="200"/>
      <c r="F208" s="203" t="s">
        <v>347</v>
      </c>
      <c r="G208" s="200"/>
      <c r="H208" s="204">
        <v>120.3</v>
      </c>
      <c r="I208" s="205"/>
      <c r="J208" s="200"/>
      <c r="K208" s="200"/>
      <c r="L208" s="206"/>
      <c r="M208" s="207"/>
      <c r="N208" s="208"/>
      <c r="O208" s="208"/>
      <c r="P208" s="208"/>
      <c r="Q208" s="208"/>
      <c r="R208" s="208"/>
      <c r="S208" s="208"/>
      <c r="T208" s="209"/>
      <c r="AT208" s="210" t="s">
        <v>156</v>
      </c>
      <c r="AU208" s="210" t="s">
        <v>85</v>
      </c>
      <c r="AV208" s="13" t="s">
        <v>85</v>
      </c>
      <c r="AW208" s="13" t="s">
        <v>4</v>
      </c>
      <c r="AX208" s="13" t="s">
        <v>83</v>
      </c>
      <c r="AY208" s="210" t="s">
        <v>139</v>
      </c>
    </row>
    <row r="209" spans="1:65" s="2" customFormat="1" ht="37.9" customHeight="1">
      <c r="A209" s="34"/>
      <c r="B209" s="35"/>
      <c r="C209" s="173" t="s">
        <v>348</v>
      </c>
      <c r="D209" s="173" t="s">
        <v>142</v>
      </c>
      <c r="E209" s="174" t="s">
        <v>349</v>
      </c>
      <c r="F209" s="175" t="s">
        <v>350</v>
      </c>
      <c r="G209" s="176" t="s">
        <v>145</v>
      </c>
      <c r="H209" s="177">
        <v>8.02</v>
      </c>
      <c r="I209" s="178"/>
      <c r="J209" s="177">
        <f>ROUND((ROUND(I209,2))*(ROUND(H209,2)),2)</f>
        <v>0</v>
      </c>
      <c r="K209" s="175" t="s">
        <v>146</v>
      </c>
      <c r="L209" s="39"/>
      <c r="M209" s="179" t="s">
        <v>18</v>
      </c>
      <c r="N209" s="180" t="s">
        <v>46</v>
      </c>
      <c r="O209" s="64"/>
      <c r="P209" s="181">
        <f>O209*H209</f>
        <v>0</v>
      </c>
      <c r="Q209" s="181">
        <v>0</v>
      </c>
      <c r="R209" s="181">
        <f>Q209*H209</f>
        <v>0</v>
      </c>
      <c r="S209" s="181">
        <v>0</v>
      </c>
      <c r="T209" s="182">
        <f>S209*H209</f>
        <v>0</v>
      </c>
      <c r="U209" s="34"/>
      <c r="V209" s="34"/>
      <c r="W209" s="34"/>
      <c r="X209" s="34"/>
      <c r="Y209" s="34"/>
      <c r="Z209" s="34"/>
      <c r="AA209" s="34"/>
      <c r="AB209" s="34"/>
      <c r="AC209" s="34"/>
      <c r="AD209" s="34"/>
      <c r="AE209" s="34"/>
      <c r="AR209" s="183" t="s">
        <v>147</v>
      </c>
      <c r="AT209" s="183" t="s">
        <v>142</v>
      </c>
      <c r="AU209" s="183" t="s">
        <v>85</v>
      </c>
      <c r="AY209" s="17" t="s">
        <v>139</v>
      </c>
      <c r="BE209" s="184">
        <f>IF(N209="základní",J209,0)</f>
        <v>0</v>
      </c>
      <c r="BF209" s="184">
        <f>IF(N209="snížená",J209,0)</f>
        <v>0</v>
      </c>
      <c r="BG209" s="184">
        <f>IF(N209="zákl. přenesená",J209,0)</f>
        <v>0</v>
      </c>
      <c r="BH209" s="184">
        <f>IF(N209="sníž. přenesená",J209,0)</f>
        <v>0</v>
      </c>
      <c r="BI209" s="184">
        <f>IF(N209="nulová",J209,0)</f>
        <v>0</v>
      </c>
      <c r="BJ209" s="17" t="s">
        <v>83</v>
      </c>
      <c r="BK209" s="184">
        <f>ROUND((ROUND(I209,2))*(ROUND(H209,2)),2)</f>
        <v>0</v>
      </c>
      <c r="BL209" s="17" t="s">
        <v>147</v>
      </c>
      <c r="BM209" s="183" t="s">
        <v>351</v>
      </c>
    </row>
    <row r="210" spans="1:65" s="2" customFormat="1">
      <c r="A210" s="34"/>
      <c r="B210" s="35"/>
      <c r="C210" s="36"/>
      <c r="D210" s="185" t="s">
        <v>149</v>
      </c>
      <c r="E210" s="36"/>
      <c r="F210" s="186" t="s">
        <v>352</v>
      </c>
      <c r="G210" s="36"/>
      <c r="H210" s="36"/>
      <c r="I210" s="187"/>
      <c r="J210" s="36"/>
      <c r="K210" s="36"/>
      <c r="L210" s="39"/>
      <c r="M210" s="188"/>
      <c r="N210" s="189"/>
      <c r="O210" s="64"/>
      <c r="P210" s="64"/>
      <c r="Q210" s="64"/>
      <c r="R210" s="64"/>
      <c r="S210" s="64"/>
      <c r="T210" s="65"/>
      <c r="U210" s="34"/>
      <c r="V210" s="34"/>
      <c r="W210" s="34"/>
      <c r="X210" s="34"/>
      <c r="Y210" s="34"/>
      <c r="Z210" s="34"/>
      <c r="AA210" s="34"/>
      <c r="AB210" s="34"/>
      <c r="AC210" s="34"/>
      <c r="AD210" s="34"/>
      <c r="AE210" s="34"/>
      <c r="AT210" s="17" t="s">
        <v>149</v>
      </c>
      <c r="AU210" s="17" t="s">
        <v>85</v>
      </c>
    </row>
    <row r="211" spans="1:65" s="2" customFormat="1" ht="44.25" customHeight="1">
      <c r="A211" s="34"/>
      <c r="B211" s="35"/>
      <c r="C211" s="173" t="s">
        <v>353</v>
      </c>
      <c r="D211" s="173" t="s">
        <v>142</v>
      </c>
      <c r="E211" s="174" t="s">
        <v>354</v>
      </c>
      <c r="F211" s="175" t="s">
        <v>355</v>
      </c>
      <c r="G211" s="176" t="s">
        <v>145</v>
      </c>
      <c r="H211" s="177">
        <v>8.02</v>
      </c>
      <c r="I211" s="178"/>
      <c r="J211" s="177">
        <f>ROUND((ROUND(I211,2))*(ROUND(H211,2)),2)</f>
        <v>0</v>
      </c>
      <c r="K211" s="175" t="s">
        <v>146</v>
      </c>
      <c r="L211" s="39"/>
      <c r="M211" s="179" t="s">
        <v>18</v>
      </c>
      <c r="N211" s="180" t="s">
        <v>46</v>
      </c>
      <c r="O211" s="64"/>
      <c r="P211" s="181">
        <f>O211*H211</f>
        <v>0</v>
      </c>
      <c r="Q211" s="181">
        <v>0</v>
      </c>
      <c r="R211" s="181">
        <f>Q211*H211</f>
        <v>0</v>
      </c>
      <c r="S211" s="181">
        <v>0</v>
      </c>
      <c r="T211" s="182">
        <f>S211*H211</f>
        <v>0</v>
      </c>
      <c r="U211" s="34"/>
      <c r="V211" s="34"/>
      <c r="W211" s="34"/>
      <c r="X211" s="34"/>
      <c r="Y211" s="34"/>
      <c r="Z211" s="34"/>
      <c r="AA211" s="34"/>
      <c r="AB211" s="34"/>
      <c r="AC211" s="34"/>
      <c r="AD211" s="34"/>
      <c r="AE211" s="34"/>
      <c r="AR211" s="183" t="s">
        <v>147</v>
      </c>
      <c r="AT211" s="183" t="s">
        <v>142</v>
      </c>
      <c r="AU211" s="183" t="s">
        <v>85</v>
      </c>
      <c r="AY211" s="17" t="s">
        <v>139</v>
      </c>
      <c r="BE211" s="184">
        <f>IF(N211="základní",J211,0)</f>
        <v>0</v>
      </c>
      <c r="BF211" s="184">
        <f>IF(N211="snížená",J211,0)</f>
        <v>0</v>
      </c>
      <c r="BG211" s="184">
        <f>IF(N211="zákl. přenesená",J211,0)</f>
        <v>0</v>
      </c>
      <c r="BH211" s="184">
        <f>IF(N211="sníž. přenesená",J211,0)</f>
        <v>0</v>
      </c>
      <c r="BI211" s="184">
        <f>IF(N211="nulová",J211,0)</f>
        <v>0</v>
      </c>
      <c r="BJ211" s="17" t="s">
        <v>83</v>
      </c>
      <c r="BK211" s="184">
        <f>ROUND((ROUND(I211,2))*(ROUND(H211,2)),2)</f>
        <v>0</v>
      </c>
      <c r="BL211" s="17" t="s">
        <v>147</v>
      </c>
      <c r="BM211" s="183" t="s">
        <v>356</v>
      </c>
    </row>
    <row r="212" spans="1:65" s="2" customFormat="1">
      <c r="A212" s="34"/>
      <c r="B212" s="35"/>
      <c r="C212" s="36"/>
      <c r="D212" s="185" t="s">
        <v>149</v>
      </c>
      <c r="E212" s="36"/>
      <c r="F212" s="186" t="s">
        <v>357</v>
      </c>
      <c r="G212" s="36"/>
      <c r="H212" s="36"/>
      <c r="I212" s="187"/>
      <c r="J212" s="36"/>
      <c r="K212" s="36"/>
      <c r="L212" s="39"/>
      <c r="M212" s="188"/>
      <c r="N212" s="189"/>
      <c r="O212" s="64"/>
      <c r="P212" s="64"/>
      <c r="Q212" s="64"/>
      <c r="R212" s="64"/>
      <c r="S212" s="64"/>
      <c r="T212" s="65"/>
      <c r="U212" s="34"/>
      <c r="V212" s="34"/>
      <c r="W212" s="34"/>
      <c r="X212" s="34"/>
      <c r="Y212" s="34"/>
      <c r="Z212" s="34"/>
      <c r="AA212" s="34"/>
      <c r="AB212" s="34"/>
      <c r="AC212" s="34"/>
      <c r="AD212" s="34"/>
      <c r="AE212" s="34"/>
      <c r="AT212" s="17" t="s">
        <v>149</v>
      </c>
      <c r="AU212" s="17" t="s">
        <v>85</v>
      </c>
    </row>
    <row r="213" spans="1:65" s="12" customFormat="1" ht="22.9" customHeight="1">
      <c r="B213" s="157"/>
      <c r="C213" s="158"/>
      <c r="D213" s="159" t="s">
        <v>74</v>
      </c>
      <c r="E213" s="171" t="s">
        <v>358</v>
      </c>
      <c r="F213" s="171" t="s">
        <v>359</v>
      </c>
      <c r="G213" s="158"/>
      <c r="H213" s="158"/>
      <c r="I213" s="161"/>
      <c r="J213" s="172">
        <f>BK213</f>
        <v>0</v>
      </c>
      <c r="K213" s="158"/>
      <c r="L213" s="163"/>
      <c r="M213" s="164"/>
      <c r="N213" s="165"/>
      <c r="O213" s="165"/>
      <c r="P213" s="166">
        <f>SUM(P214:P215)</f>
        <v>0</v>
      </c>
      <c r="Q213" s="165"/>
      <c r="R213" s="166">
        <f>SUM(R214:R215)</f>
        <v>0</v>
      </c>
      <c r="S213" s="165"/>
      <c r="T213" s="167">
        <f>SUM(T214:T215)</f>
        <v>0</v>
      </c>
      <c r="AR213" s="168" t="s">
        <v>83</v>
      </c>
      <c r="AT213" s="169" t="s">
        <v>74</v>
      </c>
      <c r="AU213" s="169" t="s">
        <v>83</v>
      </c>
      <c r="AY213" s="168" t="s">
        <v>139</v>
      </c>
      <c r="BK213" s="170">
        <f>SUM(BK214:BK215)</f>
        <v>0</v>
      </c>
    </row>
    <row r="214" spans="1:65" s="2" customFormat="1" ht="55.5" customHeight="1">
      <c r="A214" s="34"/>
      <c r="B214" s="35"/>
      <c r="C214" s="173" t="s">
        <v>360</v>
      </c>
      <c r="D214" s="173" t="s">
        <v>142</v>
      </c>
      <c r="E214" s="174" t="s">
        <v>361</v>
      </c>
      <c r="F214" s="175" t="s">
        <v>362</v>
      </c>
      <c r="G214" s="176" t="s">
        <v>145</v>
      </c>
      <c r="H214" s="177">
        <v>3.82</v>
      </c>
      <c r="I214" s="178"/>
      <c r="J214" s="177">
        <f>ROUND((ROUND(I214,2))*(ROUND(H214,2)),2)</f>
        <v>0</v>
      </c>
      <c r="K214" s="175" t="s">
        <v>146</v>
      </c>
      <c r="L214" s="39"/>
      <c r="M214" s="179" t="s">
        <v>18</v>
      </c>
      <c r="N214" s="180" t="s">
        <v>46</v>
      </c>
      <c r="O214" s="64"/>
      <c r="P214" s="181">
        <f>O214*H214</f>
        <v>0</v>
      </c>
      <c r="Q214" s="181">
        <v>0</v>
      </c>
      <c r="R214" s="181">
        <f>Q214*H214</f>
        <v>0</v>
      </c>
      <c r="S214" s="181">
        <v>0</v>
      </c>
      <c r="T214" s="182">
        <f>S214*H214</f>
        <v>0</v>
      </c>
      <c r="U214" s="34"/>
      <c r="V214" s="34"/>
      <c r="W214" s="34"/>
      <c r="X214" s="34"/>
      <c r="Y214" s="34"/>
      <c r="Z214" s="34"/>
      <c r="AA214" s="34"/>
      <c r="AB214" s="34"/>
      <c r="AC214" s="34"/>
      <c r="AD214" s="34"/>
      <c r="AE214" s="34"/>
      <c r="AR214" s="183" t="s">
        <v>147</v>
      </c>
      <c r="AT214" s="183" t="s">
        <v>142</v>
      </c>
      <c r="AU214" s="183" t="s">
        <v>85</v>
      </c>
      <c r="AY214" s="17" t="s">
        <v>139</v>
      </c>
      <c r="BE214" s="184">
        <f>IF(N214="základní",J214,0)</f>
        <v>0</v>
      </c>
      <c r="BF214" s="184">
        <f>IF(N214="snížená",J214,0)</f>
        <v>0</v>
      </c>
      <c r="BG214" s="184">
        <f>IF(N214="zákl. přenesená",J214,0)</f>
        <v>0</v>
      </c>
      <c r="BH214" s="184">
        <f>IF(N214="sníž. přenesená",J214,0)</f>
        <v>0</v>
      </c>
      <c r="BI214" s="184">
        <f>IF(N214="nulová",J214,0)</f>
        <v>0</v>
      </c>
      <c r="BJ214" s="17" t="s">
        <v>83</v>
      </c>
      <c r="BK214" s="184">
        <f>ROUND((ROUND(I214,2))*(ROUND(H214,2)),2)</f>
        <v>0</v>
      </c>
      <c r="BL214" s="17" t="s">
        <v>147</v>
      </c>
      <c r="BM214" s="183" t="s">
        <v>363</v>
      </c>
    </row>
    <row r="215" spans="1:65" s="2" customFormat="1">
      <c r="A215" s="34"/>
      <c r="B215" s="35"/>
      <c r="C215" s="36"/>
      <c r="D215" s="185" t="s">
        <v>149</v>
      </c>
      <c r="E215" s="36"/>
      <c r="F215" s="186" t="s">
        <v>364</v>
      </c>
      <c r="G215" s="36"/>
      <c r="H215" s="36"/>
      <c r="I215" s="187"/>
      <c r="J215" s="36"/>
      <c r="K215" s="36"/>
      <c r="L215" s="39"/>
      <c r="M215" s="188"/>
      <c r="N215" s="189"/>
      <c r="O215" s="64"/>
      <c r="P215" s="64"/>
      <c r="Q215" s="64"/>
      <c r="R215" s="64"/>
      <c r="S215" s="64"/>
      <c r="T215" s="65"/>
      <c r="U215" s="34"/>
      <c r="V215" s="34"/>
      <c r="W215" s="34"/>
      <c r="X215" s="34"/>
      <c r="Y215" s="34"/>
      <c r="Z215" s="34"/>
      <c r="AA215" s="34"/>
      <c r="AB215" s="34"/>
      <c r="AC215" s="34"/>
      <c r="AD215" s="34"/>
      <c r="AE215" s="34"/>
      <c r="AT215" s="17" t="s">
        <v>149</v>
      </c>
      <c r="AU215" s="17" t="s">
        <v>85</v>
      </c>
    </row>
    <row r="216" spans="1:65" s="12" customFormat="1" ht="25.9" customHeight="1">
      <c r="B216" s="157"/>
      <c r="C216" s="158"/>
      <c r="D216" s="159" t="s">
        <v>74</v>
      </c>
      <c r="E216" s="160" t="s">
        <v>365</v>
      </c>
      <c r="F216" s="160" t="s">
        <v>366</v>
      </c>
      <c r="G216" s="158"/>
      <c r="H216" s="158"/>
      <c r="I216" s="161"/>
      <c r="J216" s="162">
        <f>BK216</f>
        <v>0</v>
      </c>
      <c r="K216" s="158"/>
      <c r="L216" s="163"/>
      <c r="M216" s="164"/>
      <c r="N216" s="165"/>
      <c r="O216" s="165"/>
      <c r="P216" s="166">
        <f>P217+P224+P270+P300</f>
        <v>0</v>
      </c>
      <c r="Q216" s="165"/>
      <c r="R216" s="166">
        <f>R217+R224+R270+R300</f>
        <v>1.4551619</v>
      </c>
      <c r="S216" s="165"/>
      <c r="T216" s="167">
        <f>T217+T224+T270+T300</f>
        <v>1.395165</v>
      </c>
      <c r="AR216" s="168" t="s">
        <v>85</v>
      </c>
      <c r="AT216" s="169" t="s">
        <v>74</v>
      </c>
      <c r="AU216" s="169" t="s">
        <v>75</v>
      </c>
      <c r="AY216" s="168" t="s">
        <v>139</v>
      </c>
      <c r="BK216" s="170">
        <f>BK217+BK224+BK270+BK300</f>
        <v>0</v>
      </c>
    </row>
    <row r="217" spans="1:65" s="12" customFormat="1" ht="22.9" customHeight="1">
      <c r="B217" s="157"/>
      <c r="C217" s="158"/>
      <c r="D217" s="159" t="s">
        <v>74</v>
      </c>
      <c r="E217" s="171" t="s">
        <v>367</v>
      </c>
      <c r="F217" s="171" t="s">
        <v>368</v>
      </c>
      <c r="G217" s="158"/>
      <c r="H217" s="158"/>
      <c r="I217" s="161"/>
      <c r="J217" s="172">
        <f>BK217</f>
        <v>0</v>
      </c>
      <c r="K217" s="158"/>
      <c r="L217" s="163"/>
      <c r="M217" s="164"/>
      <c r="N217" s="165"/>
      <c r="O217" s="165"/>
      <c r="P217" s="166">
        <f>SUM(P218:P223)</f>
        <v>0</v>
      </c>
      <c r="Q217" s="165"/>
      <c r="R217" s="166">
        <f>SUM(R218:R223)</f>
        <v>6.8000000000000005E-4</v>
      </c>
      <c r="S217" s="165"/>
      <c r="T217" s="167">
        <f>SUM(T218:T223)</f>
        <v>0</v>
      </c>
      <c r="AR217" s="168" t="s">
        <v>85</v>
      </c>
      <c r="AT217" s="169" t="s">
        <v>74</v>
      </c>
      <c r="AU217" s="169" t="s">
        <v>83</v>
      </c>
      <c r="AY217" s="168" t="s">
        <v>139</v>
      </c>
      <c r="BK217" s="170">
        <f>SUM(BK218:BK223)</f>
        <v>0</v>
      </c>
    </row>
    <row r="218" spans="1:65" s="2" customFormat="1" ht="33" customHeight="1">
      <c r="A218" s="34"/>
      <c r="B218" s="35"/>
      <c r="C218" s="173" t="s">
        <v>369</v>
      </c>
      <c r="D218" s="173" t="s">
        <v>142</v>
      </c>
      <c r="E218" s="174" t="s">
        <v>370</v>
      </c>
      <c r="F218" s="175" t="s">
        <v>371</v>
      </c>
      <c r="G218" s="176" t="s">
        <v>160</v>
      </c>
      <c r="H218" s="177">
        <v>4</v>
      </c>
      <c r="I218" s="178"/>
      <c r="J218" s="177">
        <f>ROUND((ROUND(I218,2))*(ROUND(H218,2)),2)</f>
        <v>0</v>
      </c>
      <c r="K218" s="175" t="s">
        <v>263</v>
      </c>
      <c r="L218" s="39"/>
      <c r="M218" s="179" t="s">
        <v>18</v>
      </c>
      <c r="N218" s="180" t="s">
        <v>46</v>
      </c>
      <c r="O218" s="64"/>
      <c r="P218" s="181">
        <f>O218*H218</f>
        <v>0</v>
      </c>
      <c r="Q218" s="181">
        <v>1.7000000000000001E-4</v>
      </c>
      <c r="R218" s="181">
        <f>Q218*H218</f>
        <v>6.8000000000000005E-4</v>
      </c>
      <c r="S218" s="181">
        <v>0</v>
      </c>
      <c r="T218" s="182">
        <f>S218*H218</f>
        <v>0</v>
      </c>
      <c r="U218" s="34"/>
      <c r="V218" s="34"/>
      <c r="W218" s="34"/>
      <c r="X218" s="34"/>
      <c r="Y218" s="34"/>
      <c r="Z218" s="34"/>
      <c r="AA218" s="34"/>
      <c r="AB218" s="34"/>
      <c r="AC218" s="34"/>
      <c r="AD218" s="34"/>
      <c r="AE218" s="34"/>
      <c r="AR218" s="183" t="s">
        <v>237</v>
      </c>
      <c r="AT218" s="183" t="s">
        <v>142</v>
      </c>
      <c r="AU218" s="183" t="s">
        <v>85</v>
      </c>
      <c r="AY218" s="17" t="s">
        <v>139</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237</v>
      </c>
      <c r="BM218" s="183" t="s">
        <v>372</v>
      </c>
    </row>
    <row r="219" spans="1:65" s="13" customFormat="1">
      <c r="B219" s="199"/>
      <c r="C219" s="200"/>
      <c r="D219" s="201" t="s">
        <v>156</v>
      </c>
      <c r="E219" s="202" t="s">
        <v>18</v>
      </c>
      <c r="F219" s="203" t="s">
        <v>299</v>
      </c>
      <c r="G219" s="200"/>
      <c r="H219" s="204">
        <v>1</v>
      </c>
      <c r="I219" s="205"/>
      <c r="J219" s="200"/>
      <c r="K219" s="200"/>
      <c r="L219" s="206"/>
      <c r="M219" s="207"/>
      <c r="N219" s="208"/>
      <c r="O219" s="208"/>
      <c r="P219" s="208"/>
      <c r="Q219" s="208"/>
      <c r="R219" s="208"/>
      <c r="S219" s="208"/>
      <c r="T219" s="209"/>
      <c r="AT219" s="210" t="s">
        <v>156</v>
      </c>
      <c r="AU219" s="210" t="s">
        <v>85</v>
      </c>
      <c r="AV219" s="13" t="s">
        <v>85</v>
      </c>
      <c r="AW219" s="13" t="s">
        <v>37</v>
      </c>
      <c r="AX219" s="13" t="s">
        <v>75</v>
      </c>
      <c r="AY219" s="210" t="s">
        <v>139</v>
      </c>
    </row>
    <row r="220" spans="1:65" s="13" customFormat="1">
      <c r="B220" s="199"/>
      <c r="C220" s="200"/>
      <c r="D220" s="201" t="s">
        <v>156</v>
      </c>
      <c r="E220" s="202" t="s">
        <v>18</v>
      </c>
      <c r="F220" s="203" t="s">
        <v>373</v>
      </c>
      <c r="G220" s="200"/>
      <c r="H220" s="204">
        <v>3</v>
      </c>
      <c r="I220" s="205"/>
      <c r="J220" s="200"/>
      <c r="K220" s="200"/>
      <c r="L220" s="206"/>
      <c r="M220" s="207"/>
      <c r="N220" s="208"/>
      <c r="O220" s="208"/>
      <c r="P220" s="208"/>
      <c r="Q220" s="208"/>
      <c r="R220" s="208"/>
      <c r="S220" s="208"/>
      <c r="T220" s="209"/>
      <c r="AT220" s="210" t="s">
        <v>156</v>
      </c>
      <c r="AU220" s="210" t="s">
        <v>85</v>
      </c>
      <c r="AV220" s="13" t="s">
        <v>85</v>
      </c>
      <c r="AW220" s="13" t="s">
        <v>37</v>
      </c>
      <c r="AX220" s="13" t="s">
        <v>75</v>
      </c>
      <c r="AY220" s="210" t="s">
        <v>139</v>
      </c>
    </row>
    <row r="221" spans="1:65" s="14" customFormat="1">
      <c r="B221" s="211"/>
      <c r="C221" s="212"/>
      <c r="D221" s="201" t="s">
        <v>156</v>
      </c>
      <c r="E221" s="213" t="s">
        <v>18</v>
      </c>
      <c r="F221" s="214" t="s">
        <v>176</v>
      </c>
      <c r="G221" s="212"/>
      <c r="H221" s="215">
        <v>4</v>
      </c>
      <c r="I221" s="216"/>
      <c r="J221" s="212"/>
      <c r="K221" s="212"/>
      <c r="L221" s="217"/>
      <c r="M221" s="218"/>
      <c r="N221" s="219"/>
      <c r="O221" s="219"/>
      <c r="P221" s="219"/>
      <c r="Q221" s="219"/>
      <c r="R221" s="219"/>
      <c r="S221" s="219"/>
      <c r="T221" s="220"/>
      <c r="AT221" s="221" t="s">
        <v>156</v>
      </c>
      <c r="AU221" s="221" t="s">
        <v>85</v>
      </c>
      <c r="AV221" s="14" t="s">
        <v>147</v>
      </c>
      <c r="AW221" s="14" t="s">
        <v>37</v>
      </c>
      <c r="AX221" s="14" t="s">
        <v>83</v>
      </c>
      <c r="AY221" s="221" t="s">
        <v>139</v>
      </c>
    </row>
    <row r="222" spans="1:65" s="2" customFormat="1" ht="49.15" customHeight="1">
      <c r="A222" s="34"/>
      <c r="B222" s="35"/>
      <c r="C222" s="173" t="s">
        <v>374</v>
      </c>
      <c r="D222" s="173" t="s">
        <v>142</v>
      </c>
      <c r="E222" s="174" t="s">
        <v>375</v>
      </c>
      <c r="F222" s="175" t="s">
        <v>376</v>
      </c>
      <c r="G222" s="176" t="s">
        <v>145</v>
      </c>
      <c r="H222" s="177">
        <v>0</v>
      </c>
      <c r="I222" s="178"/>
      <c r="J222" s="177">
        <f>ROUND((ROUND(I222,2))*(ROUND(H222,2)),2)</f>
        <v>0</v>
      </c>
      <c r="K222" s="175" t="s">
        <v>263</v>
      </c>
      <c r="L222" s="39"/>
      <c r="M222" s="179" t="s">
        <v>18</v>
      </c>
      <c r="N222" s="180" t="s">
        <v>46</v>
      </c>
      <c r="O222" s="64"/>
      <c r="P222" s="181">
        <f>O222*H222</f>
        <v>0</v>
      </c>
      <c r="Q222" s="181">
        <v>0</v>
      </c>
      <c r="R222" s="181">
        <f>Q222*H222</f>
        <v>0</v>
      </c>
      <c r="S222" s="181">
        <v>0</v>
      </c>
      <c r="T222" s="182">
        <f>S222*H222</f>
        <v>0</v>
      </c>
      <c r="U222" s="34"/>
      <c r="V222" s="34"/>
      <c r="W222" s="34"/>
      <c r="X222" s="34"/>
      <c r="Y222" s="34"/>
      <c r="Z222" s="34"/>
      <c r="AA222" s="34"/>
      <c r="AB222" s="34"/>
      <c r="AC222" s="34"/>
      <c r="AD222" s="34"/>
      <c r="AE222" s="34"/>
      <c r="AR222" s="183" t="s">
        <v>237</v>
      </c>
      <c r="AT222" s="183" t="s">
        <v>142</v>
      </c>
      <c r="AU222" s="183" t="s">
        <v>85</v>
      </c>
      <c r="AY222" s="17" t="s">
        <v>139</v>
      </c>
      <c r="BE222" s="184">
        <f>IF(N222="základní",J222,0)</f>
        <v>0</v>
      </c>
      <c r="BF222" s="184">
        <f>IF(N222="snížená",J222,0)</f>
        <v>0</v>
      </c>
      <c r="BG222" s="184">
        <f>IF(N222="zákl. přenesená",J222,0)</f>
        <v>0</v>
      </c>
      <c r="BH222" s="184">
        <f>IF(N222="sníž. přenesená",J222,0)</f>
        <v>0</v>
      </c>
      <c r="BI222" s="184">
        <f>IF(N222="nulová",J222,0)</f>
        <v>0</v>
      </c>
      <c r="BJ222" s="17" t="s">
        <v>83</v>
      </c>
      <c r="BK222" s="184">
        <f>ROUND((ROUND(I222,2))*(ROUND(H222,2)),2)</f>
        <v>0</v>
      </c>
      <c r="BL222" s="17" t="s">
        <v>237</v>
      </c>
      <c r="BM222" s="183" t="s">
        <v>377</v>
      </c>
    </row>
    <row r="223" spans="1:65" s="2" customFormat="1" ht="49.15" customHeight="1">
      <c r="A223" s="34"/>
      <c r="B223" s="35"/>
      <c r="C223" s="173" t="s">
        <v>378</v>
      </c>
      <c r="D223" s="173" t="s">
        <v>142</v>
      </c>
      <c r="E223" s="174" t="s">
        <v>379</v>
      </c>
      <c r="F223" s="175" t="s">
        <v>380</v>
      </c>
      <c r="G223" s="176" t="s">
        <v>145</v>
      </c>
      <c r="H223" s="177">
        <v>0</v>
      </c>
      <c r="I223" s="178"/>
      <c r="J223" s="177">
        <f>ROUND((ROUND(I223,2))*(ROUND(H223,2)),2)</f>
        <v>0</v>
      </c>
      <c r="K223" s="175" t="s">
        <v>263</v>
      </c>
      <c r="L223" s="39"/>
      <c r="M223" s="179" t="s">
        <v>18</v>
      </c>
      <c r="N223" s="180" t="s">
        <v>46</v>
      </c>
      <c r="O223" s="64"/>
      <c r="P223" s="181">
        <f>O223*H223</f>
        <v>0</v>
      </c>
      <c r="Q223" s="181">
        <v>0</v>
      </c>
      <c r="R223" s="181">
        <f>Q223*H223</f>
        <v>0</v>
      </c>
      <c r="S223" s="181">
        <v>0</v>
      </c>
      <c r="T223" s="182">
        <f>S223*H223</f>
        <v>0</v>
      </c>
      <c r="U223" s="34"/>
      <c r="V223" s="34"/>
      <c r="W223" s="34"/>
      <c r="X223" s="34"/>
      <c r="Y223" s="34"/>
      <c r="Z223" s="34"/>
      <c r="AA223" s="34"/>
      <c r="AB223" s="34"/>
      <c r="AC223" s="34"/>
      <c r="AD223" s="34"/>
      <c r="AE223" s="34"/>
      <c r="AR223" s="183" t="s">
        <v>237</v>
      </c>
      <c r="AT223" s="183" t="s">
        <v>142</v>
      </c>
      <c r="AU223" s="183" t="s">
        <v>85</v>
      </c>
      <c r="AY223" s="17" t="s">
        <v>139</v>
      </c>
      <c r="BE223" s="184">
        <f>IF(N223="základní",J223,0)</f>
        <v>0</v>
      </c>
      <c r="BF223" s="184">
        <f>IF(N223="snížená",J223,0)</f>
        <v>0</v>
      </c>
      <c r="BG223" s="184">
        <f>IF(N223="zákl. přenesená",J223,0)</f>
        <v>0</v>
      </c>
      <c r="BH223" s="184">
        <f>IF(N223="sníž. přenesená",J223,0)</f>
        <v>0</v>
      </c>
      <c r="BI223" s="184">
        <f>IF(N223="nulová",J223,0)</f>
        <v>0</v>
      </c>
      <c r="BJ223" s="17" t="s">
        <v>83</v>
      </c>
      <c r="BK223" s="184">
        <f>ROUND((ROUND(I223,2))*(ROUND(H223,2)),2)</f>
        <v>0</v>
      </c>
      <c r="BL223" s="17" t="s">
        <v>237</v>
      </c>
      <c r="BM223" s="183" t="s">
        <v>381</v>
      </c>
    </row>
    <row r="224" spans="1:65" s="12" customFormat="1" ht="22.9" customHeight="1">
      <c r="B224" s="157"/>
      <c r="C224" s="158"/>
      <c r="D224" s="159" t="s">
        <v>74</v>
      </c>
      <c r="E224" s="171" t="s">
        <v>382</v>
      </c>
      <c r="F224" s="171" t="s">
        <v>383</v>
      </c>
      <c r="G224" s="158"/>
      <c r="H224" s="158"/>
      <c r="I224" s="161"/>
      <c r="J224" s="172">
        <f>BK224</f>
        <v>0</v>
      </c>
      <c r="K224" s="158"/>
      <c r="L224" s="163"/>
      <c r="M224" s="164"/>
      <c r="N224" s="165"/>
      <c r="O224" s="165"/>
      <c r="P224" s="166">
        <f>SUM(P225:P269)</f>
        <v>0</v>
      </c>
      <c r="Q224" s="165"/>
      <c r="R224" s="166">
        <f>SUM(R225:R269)</f>
        <v>1.1683119000000002</v>
      </c>
      <c r="S224" s="165"/>
      <c r="T224" s="167">
        <f>SUM(T225:T269)</f>
        <v>0.99884500000000009</v>
      </c>
      <c r="AR224" s="168" t="s">
        <v>85</v>
      </c>
      <c r="AT224" s="169" t="s">
        <v>74</v>
      </c>
      <c r="AU224" s="169" t="s">
        <v>83</v>
      </c>
      <c r="AY224" s="168" t="s">
        <v>139</v>
      </c>
      <c r="BK224" s="170">
        <f>SUM(BK225:BK269)</f>
        <v>0</v>
      </c>
    </row>
    <row r="225" spans="1:65" s="2" customFormat="1" ht="55.5" customHeight="1">
      <c r="A225" s="34"/>
      <c r="B225" s="35"/>
      <c r="C225" s="173" t="s">
        <v>384</v>
      </c>
      <c r="D225" s="173" t="s">
        <v>142</v>
      </c>
      <c r="E225" s="174" t="s">
        <v>385</v>
      </c>
      <c r="F225" s="175" t="s">
        <v>386</v>
      </c>
      <c r="G225" s="176" t="s">
        <v>180</v>
      </c>
      <c r="H225" s="177">
        <v>23.6</v>
      </c>
      <c r="I225" s="178"/>
      <c r="J225" s="177">
        <f>ROUND((ROUND(I225,2))*(ROUND(H225,2)),2)</f>
        <v>0</v>
      </c>
      <c r="K225" s="175" t="s">
        <v>146</v>
      </c>
      <c r="L225" s="39"/>
      <c r="M225" s="179" t="s">
        <v>18</v>
      </c>
      <c r="N225" s="180" t="s">
        <v>46</v>
      </c>
      <c r="O225" s="64"/>
      <c r="P225" s="181">
        <f>O225*H225</f>
        <v>0</v>
      </c>
      <c r="Q225" s="181">
        <v>2.2450000000000001E-2</v>
      </c>
      <c r="R225" s="181">
        <f>Q225*H225</f>
        <v>0.52982000000000007</v>
      </c>
      <c r="S225" s="181">
        <v>0</v>
      </c>
      <c r="T225" s="182">
        <f>S225*H225</f>
        <v>0</v>
      </c>
      <c r="U225" s="34"/>
      <c r="V225" s="34"/>
      <c r="W225" s="34"/>
      <c r="X225" s="34"/>
      <c r="Y225" s="34"/>
      <c r="Z225" s="34"/>
      <c r="AA225" s="34"/>
      <c r="AB225" s="34"/>
      <c r="AC225" s="34"/>
      <c r="AD225" s="34"/>
      <c r="AE225" s="34"/>
      <c r="AR225" s="183" t="s">
        <v>237</v>
      </c>
      <c r="AT225" s="183" t="s">
        <v>142</v>
      </c>
      <c r="AU225" s="183" t="s">
        <v>85</v>
      </c>
      <c r="AY225" s="17" t="s">
        <v>139</v>
      </c>
      <c r="BE225" s="184">
        <f>IF(N225="základní",J225,0)</f>
        <v>0</v>
      </c>
      <c r="BF225" s="184">
        <f>IF(N225="snížená",J225,0)</f>
        <v>0</v>
      </c>
      <c r="BG225" s="184">
        <f>IF(N225="zákl. přenesená",J225,0)</f>
        <v>0</v>
      </c>
      <c r="BH225" s="184">
        <f>IF(N225="sníž. přenesená",J225,0)</f>
        <v>0</v>
      </c>
      <c r="BI225" s="184">
        <f>IF(N225="nulová",J225,0)</f>
        <v>0</v>
      </c>
      <c r="BJ225" s="17" t="s">
        <v>83</v>
      </c>
      <c r="BK225" s="184">
        <f>ROUND((ROUND(I225,2))*(ROUND(H225,2)),2)</f>
        <v>0</v>
      </c>
      <c r="BL225" s="17" t="s">
        <v>237</v>
      </c>
      <c r="BM225" s="183" t="s">
        <v>387</v>
      </c>
    </row>
    <row r="226" spans="1:65" s="2" customFormat="1">
      <c r="A226" s="34"/>
      <c r="B226" s="35"/>
      <c r="C226" s="36"/>
      <c r="D226" s="185" t="s">
        <v>149</v>
      </c>
      <c r="E226" s="36"/>
      <c r="F226" s="186" t="s">
        <v>388</v>
      </c>
      <c r="G226" s="36"/>
      <c r="H226" s="36"/>
      <c r="I226" s="187"/>
      <c r="J226" s="36"/>
      <c r="K226" s="36"/>
      <c r="L226" s="39"/>
      <c r="M226" s="188"/>
      <c r="N226" s="189"/>
      <c r="O226" s="64"/>
      <c r="P226" s="64"/>
      <c r="Q226" s="64"/>
      <c r="R226" s="64"/>
      <c r="S226" s="64"/>
      <c r="T226" s="65"/>
      <c r="U226" s="34"/>
      <c r="V226" s="34"/>
      <c r="W226" s="34"/>
      <c r="X226" s="34"/>
      <c r="Y226" s="34"/>
      <c r="Z226" s="34"/>
      <c r="AA226" s="34"/>
      <c r="AB226" s="34"/>
      <c r="AC226" s="34"/>
      <c r="AD226" s="34"/>
      <c r="AE226" s="34"/>
      <c r="AT226" s="17" t="s">
        <v>149</v>
      </c>
      <c r="AU226" s="17" t="s">
        <v>85</v>
      </c>
    </row>
    <row r="227" spans="1:65" s="13" customFormat="1">
      <c r="B227" s="199"/>
      <c r="C227" s="200"/>
      <c r="D227" s="201" t="s">
        <v>156</v>
      </c>
      <c r="E227" s="202" t="s">
        <v>18</v>
      </c>
      <c r="F227" s="203" t="s">
        <v>389</v>
      </c>
      <c r="G227" s="200"/>
      <c r="H227" s="204">
        <v>11</v>
      </c>
      <c r="I227" s="205"/>
      <c r="J227" s="200"/>
      <c r="K227" s="200"/>
      <c r="L227" s="206"/>
      <c r="M227" s="207"/>
      <c r="N227" s="208"/>
      <c r="O227" s="208"/>
      <c r="P227" s="208"/>
      <c r="Q227" s="208"/>
      <c r="R227" s="208"/>
      <c r="S227" s="208"/>
      <c r="T227" s="209"/>
      <c r="AT227" s="210" t="s">
        <v>156</v>
      </c>
      <c r="AU227" s="210" t="s">
        <v>85</v>
      </c>
      <c r="AV227" s="13" t="s">
        <v>85</v>
      </c>
      <c r="AW227" s="13" t="s">
        <v>37</v>
      </c>
      <c r="AX227" s="13" t="s">
        <v>75</v>
      </c>
      <c r="AY227" s="210" t="s">
        <v>139</v>
      </c>
    </row>
    <row r="228" spans="1:65" s="13" customFormat="1">
      <c r="B228" s="199"/>
      <c r="C228" s="200"/>
      <c r="D228" s="201" t="s">
        <v>156</v>
      </c>
      <c r="E228" s="202" t="s">
        <v>18</v>
      </c>
      <c r="F228" s="203" t="s">
        <v>390</v>
      </c>
      <c r="G228" s="200"/>
      <c r="H228" s="204">
        <v>12.6</v>
      </c>
      <c r="I228" s="205"/>
      <c r="J228" s="200"/>
      <c r="K228" s="200"/>
      <c r="L228" s="206"/>
      <c r="M228" s="207"/>
      <c r="N228" s="208"/>
      <c r="O228" s="208"/>
      <c r="P228" s="208"/>
      <c r="Q228" s="208"/>
      <c r="R228" s="208"/>
      <c r="S228" s="208"/>
      <c r="T228" s="209"/>
      <c r="AT228" s="210" t="s">
        <v>156</v>
      </c>
      <c r="AU228" s="210" t="s">
        <v>85</v>
      </c>
      <c r="AV228" s="13" t="s">
        <v>85</v>
      </c>
      <c r="AW228" s="13" t="s">
        <v>37</v>
      </c>
      <c r="AX228" s="13" t="s">
        <v>75</v>
      </c>
      <c r="AY228" s="210" t="s">
        <v>139</v>
      </c>
    </row>
    <row r="229" spans="1:65" s="14" customFormat="1">
      <c r="B229" s="211"/>
      <c r="C229" s="212"/>
      <c r="D229" s="201" t="s">
        <v>156</v>
      </c>
      <c r="E229" s="213" t="s">
        <v>18</v>
      </c>
      <c r="F229" s="214" t="s">
        <v>176</v>
      </c>
      <c r="G229" s="212"/>
      <c r="H229" s="215">
        <v>23.6</v>
      </c>
      <c r="I229" s="216"/>
      <c r="J229" s="212"/>
      <c r="K229" s="212"/>
      <c r="L229" s="217"/>
      <c r="M229" s="218"/>
      <c r="N229" s="219"/>
      <c r="O229" s="219"/>
      <c r="P229" s="219"/>
      <c r="Q229" s="219"/>
      <c r="R229" s="219"/>
      <c r="S229" s="219"/>
      <c r="T229" s="220"/>
      <c r="AT229" s="221" t="s">
        <v>156</v>
      </c>
      <c r="AU229" s="221" t="s">
        <v>85</v>
      </c>
      <c r="AV229" s="14" t="s">
        <v>147</v>
      </c>
      <c r="AW229" s="14" t="s">
        <v>37</v>
      </c>
      <c r="AX229" s="14" t="s">
        <v>83</v>
      </c>
      <c r="AY229" s="221" t="s">
        <v>139</v>
      </c>
    </row>
    <row r="230" spans="1:65" s="2" customFormat="1" ht="37.9" customHeight="1">
      <c r="A230" s="34"/>
      <c r="B230" s="35"/>
      <c r="C230" s="173" t="s">
        <v>391</v>
      </c>
      <c r="D230" s="173" t="s">
        <v>142</v>
      </c>
      <c r="E230" s="174" t="s">
        <v>392</v>
      </c>
      <c r="F230" s="175" t="s">
        <v>393</v>
      </c>
      <c r="G230" s="176" t="s">
        <v>180</v>
      </c>
      <c r="H230" s="177">
        <v>23.6</v>
      </c>
      <c r="I230" s="178"/>
      <c r="J230" s="177">
        <f>ROUND((ROUND(I230,2))*(ROUND(H230,2)),2)</f>
        <v>0</v>
      </c>
      <c r="K230" s="175" t="s">
        <v>146</v>
      </c>
      <c r="L230" s="39"/>
      <c r="M230" s="179" t="s">
        <v>18</v>
      </c>
      <c r="N230" s="180" t="s">
        <v>46</v>
      </c>
      <c r="O230" s="64"/>
      <c r="P230" s="181">
        <f>O230*H230</f>
        <v>0</v>
      </c>
      <c r="Q230" s="181">
        <v>0</v>
      </c>
      <c r="R230" s="181">
        <f>Q230*H230</f>
        <v>0</v>
      </c>
      <c r="S230" s="181">
        <v>3.175E-2</v>
      </c>
      <c r="T230" s="182">
        <f>S230*H230</f>
        <v>0.74930000000000008</v>
      </c>
      <c r="U230" s="34"/>
      <c r="V230" s="34"/>
      <c r="W230" s="34"/>
      <c r="X230" s="34"/>
      <c r="Y230" s="34"/>
      <c r="Z230" s="34"/>
      <c r="AA230" s="34"/>
      <c r="AB230" s="34"/>
      <c r="AC230" s="34"/>
      <c r="AD230" s="34"/>
      <c r="AE230" s="34"/>
      <c r="AR230" s="183" t="s">
        <v>237</v>
      </c>
      <c r="AT230" s="183" t="s">
        <v>142</v>
      </c>
      <c r="AU230" s="183" t="s">
        <v>85</v>
      </c>
      <c r="AY230" s="17" t="s">
        <v>139</v>
      </c>
      <c r="BE230" s="184">
        <f>IF(N230="základní",J230,0)</f>
        <v>0</v>
      </c>
      <c r="BF230" s="184">
        <f>IF(N230="snížená",J230,0)</f>
        <v>0</v>
      </c>
      <c r="BG230" s="184">
        <f>IF(N230="zákl. přenesená",J230,0)</f>
        <v>0</v>
      </c>
      <c r="BH230" s="184">
        <f>IF(N230="sníž. přenesená",J230,0)</f>
        <v>0</v>
      </c>
      <c r="BI230" s="184">
        <f>IF(N230="nulová",J230,0)</f>
        <v>0</v>
      </c>
      <c r="BJ230" s="17" t="s">
        <v>83</v>
      </c>
      <c r="BK230" s="184">
        <f>ROUND((ROUND(I230,2))*(ROUND(H230,2)),2)</f>
        <v>0</v>
      </c>
      <c r="BL230" s="17" t="s">
        <v>237</v>
      </c>
      <c r="BM230" s="183" t="s">
        <v>394</v>
      </c>
    </row>
    <row r="231" spans="1:65" s="2" customFormat="1">
      <c r="A231" s="34"/>
      <c r="B231" s="35"/>
      <c r="C231" s="36"/>
      <c r="D231" s="185" t="s">
        <v>149</v>
      </c>
      <c r="E231" s="36"/>
      <c r="F231" s="186" t="s">
        <v>395</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149</v>
      </c>
      <c r="AU231" s="17" t="s">
        <v>85</v>
      </c>
    </row>
    <row r="232" spans="1:65" s="13" customFormat="1">
      <c r="B232" s="199"/>
      <c r="C232" s="200"/>
      <c r="D232" s="201" t="s">
        <v>156</v>
      </c>
      <c r="E232" s="202" t="s">
        <v>18</v>
      </c>
      <c r="F232" s="203" t="s">
        <v>389</v>
      </c>
      <c r="G232" s="200"/>
      <c r="H232" s="204">
        <v>11</v>
      </c>
      <c r="I232" s="205"/>
      <c r="J232" s="200"/>
      <c r="K232" s="200"/>
      <c r="L232" s="206"/>
      <c r="M232" s="207"/>
      <c r="N232" s="208"/>
      <c r="O232" s="208"/>
      <c r="P232" s="208"/>
      <c r="Q232" s="208"/>
      <c r="R232" s="208"/>
      <c r="S232" s="208"/>
      <c r="T232" s="209"/>
      <c r="AT232" s="210" t="s">
        <v>156</v>
      </c>
      <c r="AU232" s="210" t="s">
        <v>85</v>
      </c>
      <c r="AV232" s="13" t="s">
        <v>85</v>
      </c>
      <c r="AW232" s="13" t="s">
        <v>37</v>
      </c>
      <c r="AX232" s="13" t="s">
        <v>75</v>
      </c>
      <c r="AY232" s="210" t="s">
        <v>139</v>
      </c>
    </row>
    <row r="233" spans="1:65" s="13" customFormat="1">
      <c r="B233" s="199"/>
      <c r="C233" s="200"/>
      <c r="D233" s="201" t="s">
        <v>156</v>
      </c>
      <c r="E233" s="202" t="s">
        <v>18</v>
      </c>
      <c r="F233" s="203" t="s">
        <v>390</v>
      </c>
      <c r="G233" s="200"/>
      <c r="H233" s="204">
        <v>12.6</v>
      </c>
      <c r="I233" s="205"/>
      <c r="J233" s="200"/>
      <c r="K233" s="200"/>
      <c r="L233" s="206"/>
      <c r="M233" s="207"/>
      <c r="N233" s="208"/>
      <c r="O233" s="208"/>
      <c r="P233" s="208"/>
      <c r="Q233" s="208"/>
      <c r="R233" s="208"/>
      <c r="S233" s="208"/>
      <c r="T233" s="209"/>
      <c r="AT233" s="210" t="s">
        <v>156</v>
      </c>
      <c r="AU233" s="210" t="s">
        <v>85</v>
      </c>
      <c r="AV233" s="13" t="s">
        <v>85</v>
      </c>
      <c r="AW233" s="13" t="s">
        <v>37</v>
      </c>
      <c r="AX233" s="13" t="s">
        <v>75</v>
      </c>
      <c r="AY233" s="210" t="s">
        <v>139</v>
      </c>
    </row>
    <row r="234" spans="1:65" s="14" customFormat="1">
      <c r="B234" s="211"/>
      <c r="C234" s="212"/>
      <c r="D234" s="201" t="s">
        <v>156</v>
      </c>
      <c r="E234" s="213" t="s">
        <v>18</v>
      </c>
      <c r="F234" s="214" t="s">
        <v>176</v>
      </c>
      <c r="G234" s="212"/>
      <c r="H234" s="215">
        <v>23.6</v>
      </c>
      <c r="I234" s="216"/>
      <c r="J234" s="212"/>
      <c r="K234" s="212"/>
      <c r="L234" s="217"/>
      <c r="M234" s="218"/>
      <c r="N234" s="219"/>
      <c r="O234" s="219"/>
      <c r="P234" s="219"/>
      <c r="Q234" s="219"/>
      <c r="R234" s="219"/>
      <c r="S234" s="219"/>
      <c r="T234" s="220"/>
      <c r="AT234" s="221" t="s">
        <v>156</v>
      </c>
      <c r="AU234" s="221" t="s">
        <v>85</v>
      </c>
      <c r="AV234" s="14" t="s">
        <v>147</v>
      </c>
      <c r="AW234" s="14" t="s">
        <v>37</v>
      </c>
      <c r="AX234" s="14" t="s">
        <v>83</v>
      </c>
      <c r="AY234" s="221" t="s">
        <v>139</v>
      </c>
    </row>
    <row r="235" spans="1:65" s="2" customFormat="1" ht="55.5" customHeight="1">
      <c r="A235" s="34"/>
      <c r="B235" s="35"/>
      <c r="C235" s="173" t="s">
        <v>396</v>
      </c>
      <c r="D235" s="173" t="s">
        <v>142</v>
      </c>
      <c r="E235" s="174" t="s">
        <v>397</v>
      </c>
      <c r="F235" s="175" t="s">
        <v>398</v>
      </c>
      <c r="G235" s="176" t="s">
        <v>180</v>
      </c>
      <c r="H235" s="177">
        <v>12</v>
      </c>
      <c r="I235" s="178"/>
      <c r="J235" s="177">
        <f>ROUND((ROUND(I235,2))*(ROUND(H235,2)),2)</f>
        <v>0</v>
      </c>
      <c r="K235" s="175" t="s">
        <v>146</v>
      </c>
      <c r="L235" s="39"/>
      <c r="M235" s="179" t="s">
        <v>18</v>
      </c>
      <c r="N235" s="180" t="s">
        <v>46</v>
      </c>
      <c r="O235" s="64"/>
      <c r="P235" s="181">
        <f>O235*H235</f>
        <v>0</v>
      </c>
      <c r="Q235" s="181">
        <v>1.1820000000000001E-2</v>
      </c>
      <c r="R235" s="181">
        <f>Q235*H235</f>
        <v>0.14184000000000002</v>
      </c>
      <c r="S235" s="181">
        <v>0</v>
      </c>
      <c r="T235" s="182">
        <f>S235*H235</f>
        <v>0</v>
      </c>
      <c r="U235" s="34"/>
      <c r="V235" s="34"/>
      <c r="W235" s="34"/>
      <c r="X235" s="34"/>
      <c r="Y235" s="34"/>
      <c r="Z235" s="34"/>
      <c r="AA235" s="34"/>
      <c r="AB235" s="34"/>
      <c r="AC235" s="34"/>
      <c r="AD235" s="34"/>
      <c r="AE235" s="34"/>
      <c r="AR235" s="183" t="s">
        <v>237</v>
      </c>
      <c r="AT235" s="183" t="s">
        <v>142</v>
      </c>
      <c r="AU235" s="183" t="s">
        <v>85</v>
      </c>
      <c r="AY235" s="17" t="s">
        <v>139</v>
      </c>
      <c r="BE235" s="184">
        <f>IF(N235="základní",J235,0)</f>
        <v>0</v>
      </c>
      <c r="BF235" s="184">
        <f>IF(N235="snížená",J235,0)</f>
        <v>0</v>
      </c>
      <c r="BG235" s="184">
        <f>IF(N235="zákl. přenesená",J235,0)</f>
        <v>0</v>
      </c>
      <c r="BH235" s="184">
        <f>IF(N235="sníž. přenesená",J235,0)</f>
        <v>0</v>
      </c>
      <c r="BI235" s="184">
        <f>IF(N235="nulová",J235,0)</f>
        <v>0</v>
      </c>
      <c r="BJ235" s="17" t="s">
        <v>83</v>
      </c>
      <c r="BK235" s="184">
        <f>ROUND((ROUND(I235,2))*(ROUND(H235,2)),2)</f>
        <v>0</v>
      </c>
      <c r="BL235" s="17" t="s">
        <v>237</v>
      </c>
      <c r="BM235" s="183" t="s">
        <v>399</v>
      </c>
    </row>
    <row r="236" spans="1:65" s="2" customFormat="1">
      <c r="A236" s="34"/>
      <c r="B236" s="35"/>
      <c r="C236" s="36"/>
      <c r="D236" s="185" t="s">
        <v>149</v>
      </c>
      <c r="E236" s="36"/>
      <c r="F236" s="186" t="s">
        <v>400</v>
      </c>
      <c r="G236" s="36"/>
      <c r="H236" s="36"/>
      <c r="I236" s="187"/>
      <c r="J236" s="36"/>
      <c r="K236" s="36"/>
      <c r="L236" s="39"/>
      <c r="M236" s="188"/>
      <c r="N236" s="189"/>
      <c r="O236" s="64"/>
      <c r="P236" s="64"/>
      <c r="Q236" s="64"/>
      <c r="R236" s="64"/>
      <c r="S236" s="64"/>
      <c r="T236" s="65"/>
      <c r="U236" s="34"/>
      <c r="V236" s="34"/>
      <c r="W236" s="34"/>
      <c r="X236" s="34"/>
      <c r="Y236" s="34"/>
      <c r="Z236" s="34"/>
      <c r="AA236" s="34"/>
      <c r="AB236" s="34"/>
      <c r="AC236" s="34"/>
      <c r="AD236" s="34"/>
      <c r="AE236" s="34"/>
      <c r="AT236" s="17" t="s">
        <v>149</v>
      </c>
      <c r="AU236" s="17" t="s">
        <v>85</v>
      </c>
    </row>
    <row r="237" spans="1:65" s="13" customFormat="1">
      <c r="B237" s="199"/>
      <c r="C237" s="200"/>
      <c r="D237" s="201" t="s">
        <v>156</v>
      </c>
      <c r="E237" s="202" t="s">
        <v>18</v>
      </c>
      <c r="F237" s="203" t="s">
        <v>401</v>
      </c>
      <c r="G237" s="200"/>
      <c r="H237" s="204">
        <v>4</v>
      </c>
      <c r="I237" s="205"/>
      <c r="J237" s="200"/>
      <c r="K237" s="200"/>
      <c r="L237" s="206"/>
      <c r="M237" s="207"/>
      <c r="N237" s="208"/>
      <c r="O237" s="208"/>
      <c r="P237" s="208"/>
      <c r="Q237" s="208"/>
      <c r="R237" s="208"/>
      <c r="S237" s="208"/>
      <c r="T237" s="209"/>
      <c r="AT237" s="210" t="s">
        <v>156</v>
      </c>
      <c r="AU237" s="210" t="s">
        <v>85</v>
      </c>
      <c r="AV237" s="13" t="s">
        <v>85</v>
      </c>
      <c r="AW237" s="13" t="s">
        <v>37</v>
      </c>
      <c r="AX237" s="13" t="s">
        <v>75</v>
      </c>
      <c r="AY237" s="210" t="s">
        <v>139</v>
      </c>
    </row>
    <row r="238" spans="1:65" s="13" customFormat="1">
      <c r="B238" s="199"/>
      <c r="C238" s="200"/>
      <c r="D238" s="201" t="s">
        <v>156</v>
      </c>
      <c r="E238" s="202" t="s">
        <v>18</v>
      </c>
      <c r="F238" s="203" t="s">
        <v>402</v>
      </c>
      <c r="G238" s="200"/>
      <c r="H238" s="204">
        <v>8</v>
      </c>
      <c r="I238" s="205"/>
      <c r="J238" s="200"/>
      <c r="K238" s="200"/>
      <c r="L238" s="206"/>
      <c r="M238" s="207"/>
      <c r="N238" s="208"/>
      <c r="O238" s="208"/>
      <c r="P238" s="208"/>
      <c r="Q238" s="208"/>
      <c r="R238" s="208"/>
      <c r="S238" s="208"/>
      <c r="T238" s="209"/>
      <c r="AT238" s="210" t="s">
        <v>156</v>
      </c>
      <c r="AU238" s="210" t="s">
        <v>85</v>
      </c>
      <c r="AV238" s="13" t="s">
        <v>85</v>
      </c>
      <c r="AW238" s="13" t="s">
        <v>37</v>
      </c>
      <c r="AX238" s="13" t="s">
        <v>75</v>
      </c>
      <c r="AY238" s="210" t="s">
        <v>139</v>
      </c>
    </row>
    <row r="239" spans="1:65" s="14" customFormat="1">
      <c r="B239" s="211"/>
      <c r="C239" s="212"/>
      <c r="D239" s="201" t="s">
        <v>156</v>
      </c>
      <c r="E239" s="213" t="s">
        <v>18</v>
      </c>
      <c r="F239" s="214" t="s">
        <v>176</v>
      </c>
      <c r="G239" s="212"/>
      <c r="H239" s="215">
        <v>12</v>
      </c>
      <c r="I239" s="216"/>
      <c r="J239" s="212"/>
      <c r="K239" s="212"/>
      <c r="L239" s="217"/>
      <c r="M239" s="218"/>
      <c r="N239" s="219"/>
      <c r="O239" s="219"/>
      <c r="P239" s="219"/>
      <c r="Q239" s="219"/>
      <c r="R239" s="219"/>
      <c r="S239" s="219"/>
      <c r="T239" s="220"/>
      <c r="AT239" s="221" t="s">
        <v>156</v>
      </c>
      <c r="AU239" s="221" t="s">
        <v>85</v>
      </c>
      <c r="AV239" s="14" t="s">
        <v>147</v>
      </c>
      <c r="AW239" s="14" t="s">
        <v>37</v>
      </c>
      <c r="AX239" s="14" t="s">
        <v>83</v>
      </c>
      <c r="AY239" s="221" t="s">
        <v>139</v>
      </c>
    </row>
    <row r="240" spans="1:65" s="2" customFormat="1" ht="55.5" customHeight="1">
      <c r="A240" s="34"/>
      <c r="B240" s="35"/>
      <c r="C240" s="173" t="s">
        <v>403</v>
      </c>
      <c r="D240" s="173" t="s">
        <v>142</v>
      </c>
      <c r="E240" s="174" t="s">
        <v>404</v>
      </c>
      <c r="F240" s="175" t="s">
        <v>405</v>
      </c>
      <c r="G240" s="176" t="s">
        <v>180</v>
      </c>
      <c r="H240" s="177">
        <v>9.5</v>
      </c>
      <c r="I240" s="178"/>
      <c r="J240" s="177">
        <f>ROUND((ROUND(I240,2))*(ROUND(H240,2)),2)</f>
        <v>0</v>
      </c>
      <c r="K240" s="175" t="s">
        <v>146</v>
      </c>
      <c r="L240" s="39"/>
      <c r="M240" s="179" t="s">
        <v>18</v>
      </c>
      <c r="N240" s="180" t="s">
        <v>46</v>
      </c>
      <c r="O240" s="64"/>
      <c r="P240" s="181">
        <f>O240*H240</f>
        <v>0</v>
      </c>
      <c r="Q240" s="181">
        <v>1.324E-2</v>
      </c>
      <c r="R240" s="181">
        <f>Q240*H240</f>
        <v>0.12578</v>
      </c>
      <c r="S240" s="181">
        <v>0</v>
      </c>
      <c r="T240" s="182">
        <f>S240*H240</f>
        <v>0</v>
      </c>
      <c r="U240" s="34"/>
      <c r="V240" s="34"/>
      <c r="W240" s="34"/>
      <c r="X240" s="34"/>
      <c r="Y240" s="34"/>
      <c r="Z240" s="34"/>
      <c r="AA240" s="34"/>
      <c r="AB240" s="34"/>
      <c r="AC240" s="34"/>
      <c r="AD240" s="34"/>
      <c r="AE240" s="34"/>
      <c r="AR240" s="183" t="s">
        <v>237</v>
      </c>
      <c r="AT240" s="183" t="s">
        <v>142</v>
      </c>
      <c r="AU240" s="183" t="s">
        <v>85</v>
      </c>
      <c r="AY240" s="17" t="s">
        <v>139</v>
      </c>
      <c r="BE240" s="184">
        <f>IF(N240="základní",J240,0)</f>
        <v>0</v>
      </c>
      <c r="BF240" s="184">
        <f>IF(N240="snížená",J240,0)</f>
        <v>0</v>
      </c>
      <c r="BG240" s="184">
        <f>IF(N240="zákl. přenesená",J240,0)</f>
        <v>0</v>
      </c>
      <c r="BH240" s="184">
        <f>IF(N240="sníž. přenesená",J240,0)</f>
        <v>0</v>
      </c>
      <c r="BI240" s="184">
        <f>IF(N240="nulová",J240,0)</f>
        <v>0</v>
      </c>
      <c r="BJ240" s="17" t="s">
        <v>83</v>
      </c>
      <c r="BK240" s="184">
        <f>ROUND((ROUND(I240,2))*(ROUND(H240,2)),2)</f>
        <v>0</v>
      </c>
      <c r="BL240" s="17" t="s">
        <v>237</v>
      </c>
      <c r="BM240" s="183" t="s">
        <v>406</v>
      </c>
    </row>
    <row r="241" spans="1:65" s="2" customFormat="1">
      <c r="A241" s="34"/>
      <c r="B241" s="35"/>
      <c r="C241" s="36"/>
      <c r="D241" s="185" t="s">
        <v>149</v>
      </c>
      <c r="E241" s="36"/>
      <c r="F241" s="186" t="s">
        <v>407</v>
      </c>
      <c r="G241" s="36"/>
      <c r="H241" s="36"/>
      <c r="I241" s="187"/>
      <c r="J241" s="36"/>
      <c r="K241" s="36"/>
      <c r="L241" s="39"/>
      <c r="M241" s="188"/>
      <c r="N241" s="189"/>
      <c r="O241" s="64"/>
      <c r="P241" s="64"/>
      <c r="Q241" s="64"/>
      <c r="R241" s="64"/>
      <c r="S241" s="64"/>
      <c r="T241" s="65"/>
      <c r="U241" s="34"/>
      <c r="V241" s="34"/>
      <c r="W241" s="34"/>
      <c r="X241" s="34"/>
      <c r="Y241" s="34"/>
      <c r="Z241" s="34"/>
      <c r="AA241" s="34"/>
      <c r="AB241" s="34"/>
      <c r="AC241" s="34"/>
      <c r="AD241" s="34"/>
      <c r="AE241" s="34"/>
      <c r="AT241" s="17" t="s">
        <v>149</v>
      </c>
      <c r="AU241" s="17" t="s">
        <v>85</v>
      </c>
    </row>
    <row r="242" spans="1:65" s="13" customFormat="1">
      <c r="B242" s="199"/>
      <c r="C242" s="200"/>
      <c r="D242" s="201" t="s">
        <v>156</v>
      </c>
      <c r="E242" s="202" t="s">
        <v>18</v>
      </c>
      <c r="F242" s="203" t="s">
        <v>408</v>
      </c>
      <c r="G242" s="200"/>
      <c r="H242" s="204">
        <v>9.5</v>
      </c>
      <c r="I242" s="205"/>
      <c r="J242" s="200"/>
      <c r="K242" s="200"/>
      <c r="L242" s="206"/>
      <c r="M242" s="207"/>
      <c r="N242" s="208"/>
      <c r="O242" s="208"/>
      <c r="P242" s="208"/>
      <c r="Q242" s="208"/>
      <c r="R242" s="208"/>
      <c r="S242" s="208"/>
      <c r="T242" s="209"/>
      <c r="AT242" s="210" t="s">
        <v>156</v>
      </c>
      <c r="AU242" s="210" t="s">
        <v>85</v>
      </c>
      <c r="AV242" s="13" t="s">
        <v>85</v>
      </c>
      <c r="AW242" s="13" t="s">
        <v>37</v>
      </c>
      <c r="AX242" s="13" t="s">
        <v>83</v>
      </c>
      <c r="AY242" s="210" t="s">
        <v>139</v>
      </c>
    </row>
    <row r="243" spans="1:65" s="2" customFormat="1" ht="62.65" customHeight="1">
      <c r="A243" s="34"/>
      <c r="B243" s="35"/>
      <c r="C243" s="173" t="s">
        <v>409</v>
      </c>
      <c r="D243" s="173" t="s">
        <v>142</v>
      </c>
      <c r="E243" s="174" t="s">
        <v>410</v>
      </c>
      <c r="F243" s="175" t="s">
        <v>411</v>
      </c>
      <c r="G243" s="176" t="s">
        <v>180</v>
      </c>
      <c r="H243" s="177">
        <v>7</v>
      </c>
      <c r="I243" s="178"/>
      <c r="J243" s="177">
        <f>ROUND((ROUND(I243,2))*(ROUND(H243,2)),2)</f>
        <v>0</v>
      </c>
      <c r="K243" s="175" t="s">
        <v>146</v>
      </c>
      <c r="L243" s="39"/>
      <c r="M243" s="179" t="s">
        <v>18</v>
      </c>
      <c r="N243" s="180" t="s">
        <v>46</v>
      </c>
      <c r="O243" s="64"/>
      <c r="P243" s="181">
        <f>O243*H243</f>
        <v>0</v>
      </c>
      <c r="Q243" s="181">
        <v>2.5590000000000002E-2</v>
      </c>
      <c r="R243" s="181">
        <f>Q243*H243</f>
        <v>0.17913000000000001</v>
      </c>
      <c r="S243" s="181">
        <v>0</v>
      </c>
      <c r="T243" s="182">
        <f>S243*H243</f>
        <v>0</v>
      </c>
      <c r="U243" s="34"/>
      <c r="V243" s="34"/>
      <c r="W243" s="34"/>
      <c r="X243" s="34"/>
      <c r="Y243" s="34"/>
      <c r="Z243" s="34"/>
      <c r="AA243" s="34"/>
      <c r="AB243" s="34"/>
      <c r="AC243" s="34"/>
      <c r="AD243" s="34"/>
      <c r="AE243" s="34"/>
      <c r="AR243" s="183" t="s">
        <v>237</v>
      </c>
      <c r="AT243" s="183" t="s">
        <v>142</v>
      </c>
      <c r="AU243" s="183" t="s">
        <v>85</v>
      </c>
      <c r="AY243" s="17" t="s">
        <v>139</v>
      </c>
      <c r="BE243" s="184">
        <f>IF(N243="základní",J243,0)</f>
        <v>0</v>
      </c>
      <c r="BF243" s="184">
        <f>IF(N243="snížená",J243,0)</f>
        <v>0</v>
      </c>
      <c r="BG243" s="184">
        <f>IF(N243="zákl. přenesená",J243,0)</f>
        <v>0</v>
      </c>
      <c r="BH243" s="184">
        <f>IF(N243="sníž. přenesená",J243,0)</f>
        <v>0</v>
      </c>
      <c r="BI243" s="184">
        <f>IF(N243="nulová",J243,0)</f>
        <v>0</v>
      </c>
      <c r="BJ243" s="17" t="s">
        <v>83</v>
      </c>
      <c r="BK243" s="184">
        <f>ROUND((ROUND(I243,2))*(ROUND(H243,2)),2)</f>
        <v>0</v>
      </c>
      <c r="BL243" s="17" t="s">
        <v>237</v>
      </c>
      <c r="BM243" s="183" t="s">
        <v>412</v>
      </c>
    </row>
    <row r="244" spans="1:65" s="2" customFormat="1">
      <c r="A244" s="34"/>
      <c r="B244" s="35"/>
      <c r="C244" s="36"/>
      <c r="D244" s="185" t="s">
        <v>149</v>
      </c>
      <c r="E244" s="36"/>
      <c r="F244" s="186" t="s">
        <v>413</v>
      </c>
      <c r="G244" s="36"/>
      <c r="H244" s="36"/>
      <c r="I244" s="187"/>
      <c r="J244" s="36"/>
      <c r="K244" s="36"/>
      <c r="L244" s="39"/>
      <c r="M244" s="188"/>
      <c r="N244" s="189"/>
      <c r="O244" s="64"/>
      <c r="P244" s="64"/>
      <c r="Q244" s="64"/>
      <c r="R244" s="64"/>
      <c r="S244" s="64"/>
      <c r="T244" s="65"/>
      <c r="U244" s="34"/>
      <c r="V244" s="34"/>
      <c r="W244" s="34"/>
      <c r="X244" s="34"/>
      <c r="Y244" s="34"/>
      <c r="Z244" s="34"/>
      <c r="AA244" s="34"/>
      <c r="AB244" s="34"/>
      <c r="AC244" s="34"/>
      <c r="AD244" s="34"/>
      <c r="AE244" s="34"/>
      <c r="AT244" s="17" t="s">
        <v>149</v>
      </c>
      <c r="AU244" s="17" t="s">
        <v>85</v>
      </c>
    </row>
    <row r="245" spans="1:65" s="13" customFormat="1">
      <c r="B245" s="199"/>
      <c r="C245" s="200"/>
      <c r="D245" s="201" t="s">
        <v>156</v>
      </c>
      <c r="E245" s="202" t="s">
        <v>18</v>
      </c>
      <c r="F245" s="203" t="s">
        <v>414</v>
      </c>
      <c r="G245" s="200"/>
      <c r="H245" s="204">
        <v>7</v>
      </c>
      <c r="I245" s="205"/>
      <c r="J245" s="200"/>
      <c r="K245" s="200"/>
      <c r="L245" s="206"/>
      <c r="M245" s="207"/>
      <c r="N245" s="208"/>
      <c r="O245" s="208"/>
      <c r="P245" s="208"/>
      <c r="Q245" s="208"/>
      <c r="R245" s="208"/>
      <c r="S245" s="208"/>
      <c r="T245" s="209"/>
      <c r="AT245" s="210" t="s">
        <v>156</v>
      </c>
      <c r="AU245" s="210" t="s">
        <v>85</v>
      </c>
      <c r="AV245" s="13" t="s">
        <v>85</v>
      </c>
      <c r="AW245" s="13" t="s">
        <v>37</v>
      </c>
      <c r="AX245" s="13" t="s">
        <v>83</v>
      </c>
      <c r="AY245" s="210" t="s">
        <v>139</v>
      </c>
    </row>
    <row r="246" spans="1:65" s="2" customFormat="1" ht="49.15" customHeight="1">
      <c r="A246" s="34"/>
      <c r="B246" s="35"/>
      <c r="C246" s="173" t="s">
        <v>415</v>
      </c>
      <c r="D246" s="173" t="s">
        <v>142</v>
      </c>
      <c r="E246" s="174" t="s">
        <v>416</v>
      </c>
      <c r="F246" s="175" t="s">
        <v>417</v>
      </c>
      <c r="G246" s="176" t="s">
        <v>180</v>
      </c>
      <c r="H246" s="177">
        <v>14.5</v>
      </c>
      <c r="I246" s="178"/>
      <c r="J246" s="177">
        <f>ROUND((ROUND(I246,2))*(ROUND(H246,2)),2)</f>
        <v>0</v>
      </c>
      <c r="K246" s="175" t="s">
        <v>146</v>
      </c>
      <c r="L246" s="39"/>
      <c r="M246" s="179" t="s">
        <v>18</v>
      </c>
      <c r="N246" s="180" t="s">
        <v>46</v>
      </c>
      <c r="O246" s="64"/>
      <c r="P246" s="181">
        <f>O246*H246</f>
        <v>0</v>
      </c>
      <c r="Q246" s="181">
        <v>1.2200000000000001E-2</v>
      </c>
      <c r="R246" s="181">
        <f>Q246*H246</f>
        <v>0.1769</v>
      </c>
      <c r="S246" s="181">
        <v>0</v>
      </c>
      <c r="T246" s="182">
        <f>S246*H246</f>
        <v>0</v>
      </c>
      <c r="U246" s="34"/>
      <c r="V246" s="34"/>
      <c r="W246" s="34"/>
      <c r="X246" s="34"/>
      <c r="Y246" s="34"/>
      <c r="Z246" s="34"/>
      <c r="AA246" s="34"/>
      <c r="AB246" s="34"/>
      <c r="AC246" s="34"/>
      <c r="AD246" s="34"/>
      <c r="AE246" s="34"/>
      <c r="AR246" s="183" t="s">
        <v>237</v>
      </c>
      <c r="AT246" s="183" t="s">
        <v>142</v>
      </c>
      <c r="AU246" s="183" t="s">
        <v>85</v>
      </c>
      <c r="AY246" s="17" t="s">
        <v>139</v>
      </c>
      <c r="BE246" s="184">
        <f>IF(N246="základní",J246,0)</f>
        <v>0</v>
      </c>
      <c r="BF246" s="184">
        <f>IF(N246="snížená",J246,0)</f>
        <v>0</v>
      </c>
      <c r="BG246" s="184">
        <f>IF(N246="zákl. přenesená",J246,0)</f>
        <v>0</v>
      </c>
      <c r="BH246" s="184">
        <f>IF(N246="sníž. přenesená",J246,0)</f>
        <v>0</v>
      </c>
      <c r="BI246" s="184">
        <f>IF(N246="nulová",J246,0)</f>
        <v>0</v>
      </c>
      <c r="BJ246" s="17" t="s">
        <v>83</v>
      </c>
      <c r="BK246" s="184">
        <f>ROUND((ROUND(I246,2))*(ROUND(H246,2)),2)</f>
        <v>0</v>
      </c>
      <c r="BL246" s="17" t="s">
        <v>237</v>
      </c>
      <c r="BM246" s="183" t="s">
        <v>418</v>
      </c>
    </row>
    <row r="247" spans="1:65" s="2" customFormat="1">
      <c r="A247" s="34"/>
      <c r="B247" s="35"/>
      <c r="C247" s="36"/>
      <c r="D247" s="185" t="s">
        <v>149</v>
      </c>
      <c r="E247" s="36"/>
      <c r="F247" s="186" t="s">
        <v>419</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149</v>
      </c>
      <c r="AU247" s="17" t="s">
        <v>85</v>
      </c>
    </row>
    <row r="248" spans="1:65" s="13" customFormat="1">
      <c r="B248" s="199"/>
      <c r="C248" s="200"/>
      <c r="D248" s="201" t="s">
        <v>156</v>
      </c>
      <c r="E248" s="202" t="s">
        <v>18</v>
      </c>
      <c r="F248" s="203" t="s">
        <v>420</v>
      </c>
      <c r="G248" s="200"/>
      <c r="H248" s="204">
        <v>7</v>
      </c>
      <c r="I248" s="205"/>
      <c r="J248" s="200"/>
      <c r="K248" s="200"/>
      <c r="L248" s="206"/>
      <c r="M248" s="207"/>
      <c r="N248" s="208"/>
      <c r="O248" s="208"/>
      <c r="P248" s="208"/>
      <c r="Q248" s="208"/>
      <c r="R248" s="208"/>
      <c r="S248" s="208"/>
      <c r="T248" s="209"/>
      <c r="AT248" s="210" t="s">
        <v>156</v>
      </c>
      <c r="AU248" s="210" t="s">
        <v>85</v>
      </c>
      <c r="AV248" s="13" t="s">
        <v>85</v>
      </c>
      <c r="AW248" s="13" t="s">
        <v>37</v>
      </c>
      <c r="AX248" s="13" t="s">
        <v>75</v>
      </c>
      <c r="AY248" s="210" t="s">
        <v>139</v>
      </c>
    </row>
    <row r="249" spans="1:65" s="13" customFormat="1">
      <c r="B249" s="199"/>
      <c r="C249" s="200"/>
      <c r="D249" s="201" t="s">
        <v>156</v>
      </c>
      <c r="E249" s="202" t="s">
        <v>18</v>
      </c>
      <c r="F249" s="203" t="s">
        <v>421</v>
      </c>
      <c r="G249" s="200"/>
      <c r="H249" s="204">
        <v>7.5</v>
      </c>
      <c r="I249" s="205"/>
      <c r="J249" s="200"/>
      <c r="K249" s="200"/>
      <c r="L249" s="206"/>
      <c r="M249" s="207"/>
      <c r="N249" s="208"/>
      <c r="O249" s="208"/>
      <c r="P249" s="208"/>
      <c r="Q249" s="208"/>
      <c r="R249" s="208"/>
      <c r="S249" s="208"/>
      <c r="T249" s="209"/>
      <c r="AT249" s="210" t="s">
        <v>156</v>
      </c>
      <c r="AU249" s="210" t="s">
        <v>85</v>
      </c>
      <c r="AV249" s="13" t="s">
        <v>85</v>
      </c>
      <c r="AW249" s="13" t="s">
        <v>37</v>
      </c>
      <c r="AX249" s="13" t="s">
        <v>75</v>
      </c>
      <c r="AY249" s="210" t="s">
        <v>139</v>
      </c>
    </row>
    <row r="250" spans="1:65" s="14" customFormat="1">
      <c r="B250" s="211"/>
      <c r="C250" s="212"/>
      <c r="D250" s="201" t="s">
        <v>156</v>
      </c>
      <c r="E250" s="213" t="s">
        <v>18</v>
      </c>
      <c r="F250" s="214" t="s">
        <v>176</v>
      </c>
      <c r="G250" s="212"/>
      <c r="H250" s="215">
        <v>14.5</v>
      </c>
      <c r="I250" s="216"/>
      <c r="J250" s="212"/>
      <c r="K250" s="212"/>
      <c r="L250" s="217"/>
      <c r="M250" s="218"/>
      <c r="N250" s="219"/>
      <c r="O250" s="219"/>
      <c r="P250" s="219"/>
      <c r="Q250" s="219"/>
      <c r="R250" s="219"/>
      <c r="S250" s="219"/>
      <c r="T250" s="220"/>
      <c r="AT250" s="221" t="s">
        <v>156</v>
      </c>
      <c r="AU250" s="221" t="s">
        <v>85</v>
      </c>
      <c r="AV250" s="14" t="s">
        <v>147</v>
      </c>
      <c r="AW250" s="14" t="s">
        <v>37</v>
      </c>
      <c r="AX250" s="14" t="s">
        <v>83</v>
      </c>
      <c r="AY250" s="221" t="s">
        <v>139</v>
      </c>
    </row>
    <row r="251" spans="1:65" s="2" customFormat="1" ht="37.9" customHeight="1">
      <c r="A251" s="34"/>
      <c r="B251" s="35"/>
      <c r="C251" s="173" t="s">
        <v>422</v>
      </c>
      <c r="D251" s="173" t="s">
        <v>142</v>
      </c>
      <c r="E251" s="174" t="s">
        <v>423</v>
      </c>
      <c r="F251" s="175" t="s">
        <v>424</v>
      </c>
      <c r="G251" s="176" t="s">
        <v>180</v>
      </c>
      <c r="H251" s="177">
        <v>14.5</v>
      </c>
      <c r="I251" s="178"/>
      <c r="J251" s="177">
        <f>ROUND((ROUND(I251,2))*(ROUND(H251,2)),2)</f>
        <v>0</v>
      </c>
      <c r="K251" s="175" t="s">
        <v>146</v>
      </c>
      <c r="L251" s="39"/>
      <c r="M251" s="179" t="s">
        <v>18</v>
      </c>
      <c r="N251" s="180" t="s">
        <v>46</v>
      </c>
      <c r="O251" s="64"/>
      <c r="P251" s="181">
        <f>O251*H251</f>
        <v>0</v>
      </c>
      <c r="Q251" s="181">
        <v>1E-4</v>
      </c>
      <c r="R251" s="181">
        <f>Q251*H251</f>
        <v>1.4500000000000001E-3</v>
      </c>
      <c r="S251" s="181">
        <v>0</v>
      </c>
      <c r="T251" s="182">
        <f>S251*H251</f>
        <v>0</v>
      </c>
      <c r="U251" s="34"/>
      <c r="V251" s="34"/>
      <c r="W251" s="34"/>
      <c r="X251" s="34"/>
      <c r="Y251" s="34"/>
      <c r="Z251" s="34"/>
      <c r="AA251" s="34"/>
      <c r="AB251" s="34"/>
      <c r="AC251" s="34"/>
      <c r="AD251" s="34"/>
      <c r="AE251" s="34"/>
      <c r="AR251" s="183" t="s">
        <v>237</v>
      </c>
      <c r="AT251" s="183" t="s">
        <v>142</v>
      </c>
      <c r="AU251" s="183" t="s">
        <v>85</v>
      </c>
      <c r="AY251" s="17" t="s">
        <v>139</v>
      </c>
      <c r="BE251" s="184">
        <f>IF(N251="základní",J251,0)</f>
        <v>0</v>
      </c>
      <c r="BF251" s="184">
        <f>IF(N251="snížená",J251,0)</f>
        <v>0</v>
      </c>
      <c r="BG251" s="184">
        <f>IF(N251="zákl. přenesená",J251,0)</f>
        <v>0</v>
      </c>
      <c r="BH251" s="184">
        <f>IF(N251="sníž. přenesená",J251,0)</f>
        <v>0</v>
      </c>
      <c r="BI251" s="184">
        <f>IF(N251="nulová",J251,0)</f>
        <v>0</v>
      </c>
      <c r="BJ251" s="17" t="s">
        <v>83</v>
      </c>
      <c r="BK251" s="184">
        <f>ROUND((ROUND(I251,2))*(ROUND(H251,2)),2)</f>
        <v>0</v>
      </c>
      <c r="BL251" s="17" t="s">
        <v>237</v>
      </c>
      <c r="BM251" s="183" t="s">
        <v>425</v>
      </c>
    </row>
    <row r="252" spans="1:65" s="2" customFormat="1">
      <c r="A252" s="34"/>
      <c r="B252" s="35"/>
      <c r="C252" s="36"/>
      <c r="D252" s="185" t="s">
        <v>149</v>
      </c>
      <c r="E252" s="36"/>
      <c r="F252" s="186" t="s">
        <v>426</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149</v>
      </c>
      <c r="AU252" s="17" t="s">
        <v>85</v>
      </c>
    </row>
    <row r="253" spans="1:65" s="2" customFormat="1" ht="37.9" customHeight="1">
      <c r="A253" s="34"/>
      <c r="B253" s="35"/>
      <c r="C253" s="173" t="s">
        <v>427</v>
      </c>
      <c r="D253" s="173" t="s">
        <v>142</v>
      </c>
      <c r="E253" s="174" t="s">
        <v>428</v>
      </c>
      <c r="F253" s="175" t="s">
        <v>429</v>
      </c>
      <c r="G253" s="176" t="s">
        <v>180</v>
      </c>
      <c r="H253" s="177">
        <v>14.5</v>
      </c>
      <c r="I253" s="178"/>
      <c r="J253" s="177">
        <f>ROUND((ROUND(I253,2))*(ROUND(H253,2)),2)</f>
        <v>0</v>
      </c>
      <c r="K253" s="175" t="s">
        <v>146</v>
      </c>
      <c r="L253" s="39"/>
      <c r="M253" s="179" t="s">
        <v>18</v>
      </c>
      <c r="N253" s="180" t="s">
        <v>46</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237</v>
      </c>
      <c r="AT253" s="183" t="s">
        <v>142</v>
      </c>
      <c r="AU253" s="183" t="s">
        <v>85</v>
      </c>
      <c r="AY253" s="17" t="s">
        <v>139</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237</v>
      </c>
      <c r="BM253" s="183" t="s">
        <v>430</v>
      </c>
    </row>
    <row r="254" spans="1:65" s="2" customFormat="1">
      <c r="A254" s="34"/>
      <c r="B254" s="35"/>
      <c r="C254" s="36"/>
      <c r="D254" s="185" t="s">
        <v>149</v>
      </c>
      <c r="E254" s="36"/>
      <c r="F254" s="186" t="s">
        <v>431</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149</v>
      </c>
      <c r="AU254" s="17" t="s">
        <v>85</v>
      </c>
    </row>
    <row r="255" spans="1:65" s="2" customFormat="1" ht="24.2" customHeight="1">
      <c r="A255" s="34"/>
      <c r="B255" s="35"/>
      <c r="C255" s="190" t="s">
        <v>432</v>
      </c>
      <c r="D255" s="190" t="s">
        <v>151</v>
      </c>
      <c r="E255" s="191" t="s">
        <v>433</v>
      </c>
      <c r="F255" s="192" t="s">
        <v>434</v>
      </c>
      <c r="G255" s="193" t="s">
        <v>180</v>
      </c>
      <c r="H255" s="194">
        <v>16.29</v>
      </c>
      <c r="I255" s="195"/>
      <c r="J255" s="194">
        <f>ROUND((ROUND(I255,2))*(ROUND(H255,2)),2)</f>
        <v>0</v>
      </c>
      <c r="K255" s="192" t="s">
        <v>146</v>
      </c>
      <c r="L255" s="196"/>
      <c r="M255" s="197" t="s">
        <v>18</v>
      </c>
      <c r="N255" s="198" t="s">
        <v>46</v>
      </c>
      <c r="O255" s="64"/>
      <c r="P255" s="181">
        <f>O255*H255</f>
        <v>0</v>
      </c>
      <c r="Q255" s="181">
        <v>1.1E-4</v>
      </c>
      <c r="R255" s="181">
        <f>Q255*H255</f>
        <v>1.7918999999999999E-3</v>
      </c>
      <c r="S255" s="181">
        <v>0</v>
      </c>
      <c r="T255" s="182">
        <f>S255*H255</f>
        <v>0</v>
      </c>
      <c r="U255" s="34"/>
      <c r="V255" s="34"/>
      <c r="W255" s="34"/>
      <c r="X255" s="34"/>
      <c r="Y255" s="34"/>
      <c r="Z255" s="34"/>
      <c r="AA255" s="34"/>
      <c r="AB255" s="34"/>
      <c r="AC255" s="34"/>
      <c r="AD255" s="34"/>
      <c r="AE255" s="34"/>
      <c r="AR255" s="183" t="s">
        <v>332</v>
      </c>
      <c r="AT255" s="183" t="s">
        <v>151</v>
      </c>
      <c r="AU255" s="183" t="s">
        <v>85</v>
      </c>
      <c r="AY255" s="17" t="s">
        <v>139</v>
      </c>
      <c r="BE255" s="184">
        <f>IF(N255="základní",J255,0)</f>
        <v>0</v>
      </c>
      <c r="BF255" s="184">
        <f>IF(N255="snížená",J255,0)</f>
        <v>0</v>
      </c>
      <c r="BG255" s="184">
        <f>IF(N255="zákl. přenesená",J255,0)</f>
        <v>0</v>
      </c>
      <c r="BH255" s="184">
        <f>IF(N255="sníž. přenesená",J255,0)</f>
        <v>0</v>
      </c>
      <c r="BI255" s="184">
        <f>IF(N255="nulová",J255,0)</f>
        <v>0</v>
      </c>
      <c r="BJ255" s="17" t="s">
        <v>83</v>
      </c>
      <c r="BK255" s="184">
        <f>ROUND((ROUND(I255,2))*(ROUND(H255,2)),2)</f>
        <v>0</v>
      </c>
      <c r="BL255" s="17" t="s">
        <v>237</v>
      </c>
      <c r="BM255" s="183" t="s">
        <v>435</v>
      </c>
    </row>
    <row r="256" spans="1:65" s="13" customFormat="1">
      <c r="B256" s="199"/>
      <c r="C256" s="200"/>
      <c r="D256" s="201" t="s">
        <v>156</v>
      </c>
      <c r="E256" s="200"/>
      <c r="F256" s="203" t="s">
        <v>436</v>
      </c>
      <c r="G256" s="200"/>
      <c r="H256" s="204">
        <v>16.29</v>
      </c>
      <c r="I256" s="205"/>
      <c r="J256" s="200"/>
      <c r="K256" s="200"/>
      <c r="L256" s="206"/>
      <c r="M256" s="207"/>
      <c r="N256" s="208"/>
      <c r="O256" s="208"/>
      <c r="P256" s="208"/>
      <c r="Q256" s="208"/>
      <c r="R256" s="208"/>
      <c r="S256" s="208"/>
      <c r="T256" s="209"/>
      <c r="AT256" s="210" t="s">
        <v>156</v>
      </c>
      <c r="AU256" s="210" t="s">
        <v>85</v>
      </c>
      <c r="AV256" s="13" t="s">
        <v>85</v>
      </c>
      <c r="AW256" s="13" t="s">
        <v>4</v>
      </c>
      <c r="AX256" s="13" t="s">
        <v>83</v>
      </c>
      <c r="AY256" s="210" t="s">
        <v>139</v>
      </c>
    </row>
    <row r="257" spans="1:65" s="2" customFormat="1" ht="24.2" customHeight="1">
      <c r="A257" s="34"/>
      <c r="B257" s="35"/>
      <c r="C257" s="173" t="s">
        <v>437</v>
      </c>
      <c r="D257" s="173" t="s">
        <v>142</v>
      </c>
      <c r="E257" s="174" t="s">
        <v>438</v>
      </c>
      <c r="F257" s="175" t="s">
        <v>439</v>
      </c>
      <c r="G257" s="176" t="s">
        <v>180</v>
      </c>
      <c r="H257" s="177">
        <v>14.5</v>
      </c>
      <c r="I257" s="178"/>
      <c r="J257" s="177">
        <f>ROUND((ROUND(I257,2))*(ROUND(H257,2)),2)</f>
        <v>0</v>
      </c>
      <c r="K257" s="175" t="s">
        <v>146</v>
      </c>
      <c r="L257" s="39"/>
      <c r="M257" s="179" t="s">
        <v>18</v>
      </c>
      <c r="N257" s="180" t="s">
        <v>46</v>
      </c>
      <c r="O257" s="64"/>
      <c r="P257" s="181">
        <f>O257*H257</f>
        <v>0</v>
      </c>
      <c r="Q257" s="181">
        <v>1E-4</v>
      </c>
      <c r="R257" s="181">
        <f>Q257*H257</f>
        <v>1.4500000000000001E-3</v>
      </c>
      <c r="S257" s="181">
        <v>0</v>
      </c>
      <c r="T257" s="182">
        <f>S257*H257</f>
        <v>0</v>
      </c>
      <c r="U257" s="34"/>
      <c r="V257" s="34"/>
      <c r="W257" s="34"/>
      <c r="X257" s="34"/>
      <c r="Y257" s="34"/>
      <c r="Z257" s="34"/>
      <c r="AA257" s="34"/>
      <c r="AB257" s="34"/>
      <c r="AC257" s="34"/>
      <c r="AD257" s="34"/>
      <c r="AE257" s="34"/>
      <c r="AR257" s="183" t="s">
        <v>237</v>
      </c>
      <c r="AT257" s="183" t="s">
        <v>142</v>
      </c>
      <c r="AU257" s="183" t="s">
        <v>85</v>
      </c>
      <c r="AY257" s="17" t="s">
        <v>139</v>
      </c>
      <c r="BE257" s="184">
        <f>IF(N257="základní",J257,0)</f>
        <v>0</v>
      </c>
      <c r="BF257" s="184">
        <f>IF(N257="snížená",J257,0)</f>
        <v>0</v>
      </c>
      <c r="BG257" s="184">
        <f>IF(N257="zákl. přenesená",J257,0)</f>
        <v>0</v>
      </c>
      <c r="BH257" s="184">
        <f>IF(N257="sníž. přenesená",J257,0)</f>
        <v>0</v>
      </c>
      <c r="BI257" s="184">
        <f>IF(N257="nulová",J257,0)</f>
        <v>0</v>
      </c>
      <c r="BJ257" s="17" t="s">
        <v>83</v>
      </c>
      <c r="BK257" s="184">
        <f>ROUND((ROUND(I257,2))*(ROUND(H257,2)),2)</f>
        <v>0</v>
      </c>
      <c r="BL257" s="17" t="s">
        <v>237</v>
      </c>
      <c r="BM257" s="183" t="s">
        <v>440</v>
      </c>
    </row>
    <row r="258" spans="1:65" s="2" customFormat="1">
      <c r="A258" s="34"/>
      <c r="B258" s="35"/>
      <c r="C258" s="36"/>
      <c r="D258" s="185" t="s">
        <v>149</v>
      </c>
      <c r="E258" s="36"/>
      <c r="F258" s="186" t="s">
        <v>441</v>
      </c>
      <c r="G258" s="36"/>
      <c r="H258" s="36"/>
      <c r="I258" s="187"/>
      <c r="J258" s="36"/>
      <c r="K258" s="36"/>
      <c r="L258" s="39"/>
      <c r="M258" s="188"/>
      <c r="N258" s="189"/>
      <c r="O258" s="64"/>
      <c r="P258" s="64"/>
      <c r="Q258" s="64"/>
      <c r="R258" s="64"/>
      <c r="S258" s="64"/>
      <c r="T258" s="65"/>
      <c r="U258" s="34"/>
      <c r="V258" s="34"/>
      <c r="W258" s="34"/>
      <c r="X258" s="34"/>
      <c r="Y258" s="34"/>
      <c r="Z258" s="34"/>
      <c r="AA258" s="34"/>
      <c r="AB258" s="34"/>
      <c r="AC258" s="34"/>
      <c r="AD258" s="34"/>
      <c r="AE258" s="34"/>
      <c r="AT258" s="17" t="s">
        <v>149</v>
      </c>
      <c r="AU258" s="17" t="s">
        <v>85</v>
      </c>
    </row>
    <row r="259" spans="1:65" s="2" customFormat="1" ht="33" customHeight="1">
      <c r="A259" s="34"/>
      <c r="B259" s="35"/>
      <c r="C259" s="173" t="s">
        <v>442</v>
      </c>
      <c r="D259" s="173" t="s">
        <v>142</v>
      </c>
      <c r="E259" s="174" t="s">
        <v>443</v>
      </c>
      <c r="F259" s="175" t="s">
        <v>444</v>
      </c>
      <c r="G259" s="176" t="s">
        <v>180</v>
      </c>
      <c r="H259" s="177">
        <v>14.5</v>
      </c>
      <c r="I259" s="178"/>
      <c r="J259" s="177">
        <f>ROUND((ROUND(I259,2))*(ROUND(H259,2)),2)</f>
        <v>0</v>
      </c>
      <c r="K259" s="175" t="s">
        <v>146</v>
      </c>
      <c r="L259" s="39"/>
      <c r="M259" s="179" t="s">
        <v>18</v>
      </c>
      <c r="N259" s="180" t="s">
        <v>46</v>
      </c>
      <c r="O259" s="64"/>
      <c r="P259" s="181">
        <f>O259*H259</f>
        <v>0</v>
      </c>
      <c r="Q259" s="181">
        <v>6.9999999999999999E-4</v>
      </c>
      <c r="R259" s="181">
        <f>Q259*H259</f>
        <v>1.0149999999999999E-2</v>
      </c>
      <c r="S259" s="181">
        <v>0</v>
      </c>
      <c r="T259" s="182">
        <f>S259*H259</f>
        <v>0</v>
      </c>
      <c r="U259" s="34"/>
      <c r="V259" s="34"/>
      <c r="W259" s="34"/>
      <c r="X259" s="34"/>
      <c r="Y259" s="34"/>
      <c r="Z259" s="34"/>
      <c r="AA259" s="34"/>
      <c r="AB259" s="34"/>
      <c r="AC259" s="34"/>
      <c r="AD259" s="34"/>
      <c r="AE259" s="34"/>
      <c r="AR259" s="183" t="s">
        <v>237</v>
      </c>
      <c r="AT259" s="183" t="s">
        <v>142</v>
      </c>
      <c r="AU259" s="183" t="s">
        <v>85</v>
      </c>
      <c r="AY259" s="17" t="s">
        <v>139</v>
      </c>
      <c r="BE259" s="184">
        <f>IF(N259="základní",J259,0)</f>
        <v>0</v>
      </c>
      <c r="BF259" s="184">
        <f>IF(N259="snížená",J259,0)</f>
        <v>0</v>
      </c>
      <c r="BG259" s="184">
        <f>IF(N259="zákl. přenesená",J259,0)</f>
        <v>0</v>
      </c>
      <c r="BH259" s="184">
        <f>IF(N259="sníž. přenesená",J259,0)</f>
        <v>0</v>
      </c>
      <c r="BI259" s="184">
        <f>IF(N259="nulová",J259,0)</f>
        <v>0</v>
      </c>
      <c r="BJ259" s="17" t="s">
        <v>83</v>
      </c>
      <c r="BK259" s="184">
        <f>ROUND((ROUND(I259,2))*(ROUND(H259,2)),2)</f>
        <v>0</v>
      </c>
      <c r="BL259" s="17" t="s">
        <v>237</v>
      </c>
      <c r="BM259" s="183" t="s">
        <v>445</v>
      </c>
    </row>
    <row r="260" spans="1:65" s="2" customFormat="1">
      <c r="A260" s="34"/>
      <c r="B260" s="35"/>
      <c r="C260" s="36"/>
      <c r="D260" s="185" t="s">
        <v>149</v>
      </c>
      <c r="E260" s="36"/>
      <c r="F260" s="186" t="s">
        <v>446</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149</v>
      </c>
      <c r="AU260" s="17" t="s">
        <v>85</v>
      </c>
    </row>
    <row r="261" spans="1:65" s="2" customFormat="1" ht="49.15" customHeight="1">
      <c r="A261" s="34"/>
      <c r="B261" s="35"/>
      <c r="C261" s="173" t="s">
        <v>447</v>
      </c>
      <c r="D261" s="173" t="s">
        <v>142</v>
      </c>
      <c r="E261" s="174" t="s">
        <v>448</v>
      </c>
      <c r="F261" s="175" t="s">
        <v>449</v>
      </c>
      <c r="G261" s="176" t="s">
        <v>180</v>
      </c>
      <c r="H261" s="177">
        <v>14.5</v>
      </c>
      <c r="I261" s="178"/>
      <c r="J261" s="177">
        <f>ROUND((ROUND(I261,2))*(ROUND(H261,2)),2)</f>
        <v>0</v>
      </c>
      <c r="K261" s="175" t="s">
        <v>146</v>
      </c>
      <c r="L261" s="39"/>
      <c r="M261" s="179" t="s">
        <v>18</v>
      </c>
      <c r="N261" s="180" t="s">
        <v>46</v>
      </c>
      <c r="O261" s="64"/>
      <c r="P261" s="181">
        <f>O261*H261</f>
        <v>0</v>
      </c>
      <c r="Q261" s="181">
        <v>0</v>
      </c>
      <c r="R261" s="181">
        <f>Q261*H261</f>
        <v>0</v>
      </c>
      <c r="S261" s="181">
        <v>1.721E-2</v>
      </c>
      <c r="T261" s="182">
        <f>S261*H261</f>
        <v>0.24954499999999999</v>
      </c>
      <c r="U261" s="34"/>
      <c r="V261" s="34"/>
      <c r="W261" s="34"/>
      <c r="X261" s="34"/>
      <c r="Y261" s="34"/>
      <c r="Z261" s="34"/>
      <c r="AA261" s="34"/>
      <c r="AB261" s="34"/>
      <c r="AC261" s="34"/>
      <c r="AD261" s="34"/>
      <c r="AE261" s="34"/>
      <c r="AR261" s="183" t="s">
        <v>237</v>
      </c>
      <c r="AT261" s="183" t="s">
        <v>142</v>
      </c>
      <c r="AU261" s="183" t="s">
        <v>85</v>
      </c>
      <c r="AY261" s="17" t="s">
        <v>139</v>
      </c>
      <c r="BE261" s="184">
        <f>IF(N261="základní",J261,0)</f>
        <v>0</v>
      </c>
      <c r="BF261" s="184">
        <f>IF(N261="snížená",J261,0)</f>
        <v>0</v>
      </c>
      <c r="BG261" s="184">
        <f>IF(N261="zákl. přenesená",J261,0)</f>
        <v>0</v>
      </c>
      <c r="BH261" s="184">
        <f>IF(N261="sníž. přenesená",J261,0)</f>
        <v>0</v>
      </c>
      <c r="BI261" s="184">
        <f>IF(N261="nulová",J261,0)</f>
        <v>0</v>
      </c>
      <c r="BJ261" s="17" t="s">
        <v>83</v>
      </c>
      <c r="BK261" s="184">
        <f>ROUND((ROUND(I261,2))*(ROUND(H261,2)),2)</f>
        <v>0</v>
      </c>
      <c r="BL261" s="17" t="s">
        <v>237</v>
      </c>
      <c r="BM261" s="183" t="s">
        <v>450</v>
      </c>
    </row>
    <row r="262" spans="1:65" s="2" customFormat="1">
      <c r="A262" s="34"/>
      <c r="B262" s="35"/>
      <c r="C262" s="36"/>
      <c r="D262" s="185" t="s">
        <v>149</v>
      </c>
      <c r="E262" s="36"/>
      <c r="F262" s="186" t="s">
        <v>451</v>
      </c>
      <c r="G262" s="36"/>
      <c r="H262" s="36"/>
      <c r="I262" s="187"/>
      <c r="J262" s="36"/>
      <c r="K262" s="36"/>
      <c r="L262" s="39"/>
      <c r="M262" s="188"/>
      <c r="N262" s="189"/>
      <c r="O262" s="64"/>
      <c r="P262" s="64"/>
      <c r="Q262" s="64"/>
      <c r="R262" s="64"/>
      <c r="S262" s="64"/>
      <c r="T262" s="65"/>
      <c r="U262" s="34"/>
      <c r="V262" s="34"/>
      <c r="W262" s="34"/>
      <c r="X262" s="34"/>
      <c r="Y262" s="34"/>
      <c r="Z262" s="34"/>
      <c r="AA262" s="34"/>
      <c r="AB262" s="34"/>
      <c r="AC262" s="34"/>
      <c r="AD262" s="34"/>
      <c r="AE262" s="34"/>
      <c r="AT262" s="17" t="s">
        <v>149</v>
      </c>
      <c r="AU262" s="17" t="s">
        <v>85</v>
      </c>
    </row>
    <row r="263" spans="1:65" s="13" customFormat="1">
      <c r="B263" s="199"/>
      <c r="C263" s="200"/>
      <c r="D263" s="201" t="s">
        <v>156</v>
      </c>
      <c r="E263" s="202" t="s">
        <v>18</v>
      </c>
      <c r="F263" s="203" t="s">
        <v>414</v>
      </c>
      <c r="G263" s="200"/>
      <c r="H263" s="204">
        <v>7</v>
      </c>
      <c r="I263" s="205"/>
      <c r="J263" s="200"/>
      <c r="K263" s="200"/>
      <c r="L263" s="206"/>
      <c r="M263" s="207"/>
      <c r="N263" s="208"/>
      <c r="O263" s="208"/>
      <c r="P263" s="208"/>
      <c r="Q263" s="208"/>
      <c r="R263" s="208"/>
      <c r="S263" s="208"/>
      <c r="T263" s="209"/>
      <c r="AT263" s="210" t="s">
        <v>156</v>
      </c>
      <c r="AU263" s="210" t="s">
        <v>85</v>
      </c>
      <c r="AV263" s="13" t="s">
        <v>85</v>
      </c>
      <c r="AW263" s="13" t="s">
        <v>37</v>
      </c>
      <c r="AX263" s="13" t="s">
        <v>75</v>
      </c>
      <c r="AY263" s="210" t="s">
        <v>139</v>
      </c>
    </row>
    <row r="264" spans="1:65" s="13" customFormat="1">
      <c r="B264" s="199"/>
      <c r="C264" s="200"/>
      <c r="D264" s="201" t="s">
        <v>156</v>
      </c>
      <c r="E264" s="202" t="s">
        <v>18</v>
      </c>
      <c r="F264" s="203" t="s">
        <v>421</v>
      </c>
      <c r="G264" s="200"/>
      <c r="H264" s="204">
        <v>7.5</v>
      </c>
      <c r="I264" s="205"/>
      <c r="J264" s="200"/>
      <c r="K264" s="200"/>
      <c r="L264" s="206"/>
      <c r="M264" s="207"/>
      <c r="N264" s="208"/>
      <c r="O264" s="208"/>
      <c r="P264" s="208"/>
      <c r="Q264" s="208"/>
      <c r="R264" s="208"/>
      <c r="S264" s="208"/>
      <c r="T264" s="209"/>
      <c r="AT264" s="210" t="s">
        <v>156</v>
      </c>
      <c r="AU264" s="210" t="s">
        <v>85</v>
      </c>
      <c r="AV264" s="13" t="s">
        <v>85</v>
      </c>
      <c r="AW264" s="13" t="s">
        <v>37</v>
      </c>
      <c r="AX264" s="13" t="s">
        <v>75</v>
      </c>
      <c r="AY264" s="210" t="s">
        <v>139</v>
      </c>
    </row>
    <row r="265" spans="1:65" s="14" customFormat="1">
      <c r="B265" s="211"/>
      <c r="C265" s="212"/>
      <c r="D265" s="201" t="s">
        <v>156</v>
      </c>
      <c r="E265" s="213" t="s">
        <v>18</v>
      </c>
      <c r="F265" s="214" t="s">
        <v>176</v>
      </c>
      <c r="G265" s="212"/>
      <c r="H265" s="215">
        <v>14.5</v>
      </c>
      <c r="I265" s="216"/>
      <c r="J265" s="212"/>
      <c r="K265" s="212"/>
      <c r="L265" s="217"/>
      <c r="M265" s="218"/>
      <c r="N265" s="219"/>
      <c r="O265" s="219"/>
      <c r="P265" s="219"/>
      <c r="Q265" s="219"/>
      <c r="R265" s="219"/>
      <c r="S265" s="219"/>
      <c r="T265" s="220"/>
      <c r="AT265" s="221" t="s">
        <v>156</v>
      </c>
      <c r="AU265" s="221" t="s">
        <v>85</v>
      </c>
      <c r="AV265" s="14" t="s">
        <v>147</v>
      </c>
      <c r="AW265" s="14" t="s">
        <v>37</v>
      </c>
      <c r="AX265" s="14" t="s">
        <v>83</v>
      </c>
      <c r="AY265" s="221" t="s">
        <v>139</v>
      </c>
    </row>
    <row r="266" spans="1:65" s="2" customFormat="1" ht="66.75" customHeight="1">
      <c r="A266" s="34"/>
      <c r="B266" s="35"/>
      <c r="C266" s="173" t="s">
        <v>452</v>
      </c>
      <c r="D266" s="173" t="s">
        <v>142</v>
      </c>
      <c r="E266" s="174" t="s">
        <v>453</v>
      </c>
      <c r="F266" s="175" t="s">
        <v>454</v>
      </c>
      <c r="G266" s="176" t="s">
        <v>145</v>
      </c>
      <c r="H266" s="177">
        <v>1.17</v>
      </c>
      <c r="I266" s="178"/>
      <c r="J266" s="177">
        <f>ROUND((ROUND(I266,2))*(ROUND(H266,2)),2)</f>
        <v>0</v>
      </c>
      <c r="K266" s="175" t="s">
        <v>146</v>
      </c>
      <c r="L266" s="39"/>
      <c r="M266" s="179" t="s">
        <v>18</v>
      </c>
      <c r="N266" s="180" t="s">
        <v>46</v>
      </c>
      <c r="O266" s="64"/>
      <c r="P266" s="181">
        <f>O266*H266</f>
        <v>0</v>
      </c>
      <c r="Q266" s="181">
        <v>0</v>
      </c>
      <c r="R266" s="181">
        <f>Q266*H266</f>
        <v>0</v>
      </c>
      <c r="S266" s="181">
        <v>0</v>
      </c>
      <c r="T266" s="182">
        <f>S266*H266</f>
        <v>0</v>
      </c>
      <c r="U266" s="34"/>
      <c r="V266" s="34"/>
      <c r="W266" s="34"/>
      <c r="X266" s="34"/>
      <c r="Y266" s="34"/>
      <c r="Z266" s="34"/>
      <c r="AA266" s="34"/>
      <c r="AB266" s="34"/>
      <c r="AC266" s="34"/>
      <c r="AD266" s="34"/>
      <c r="AE266" s="34"/>
      <c r="AR266" s="183" t="s">
        <v>237</v>
      </c>
      <c r="AT266" s="183" t="s">
        <v>142</v>
      </c>
      <c r="AU266" s="183" t="s">
        <v>85</v>
      </c>
      <c r="AY266" s="17" t="s">
        <v>139</v>
      </c>
      <c r="BE266" s="184">
        <f>IF(N266="základní",J266,0)</f>
        <v>0</v>
      </c>
      <c r="BF266" s="184">
        <f>IF(N266="snížená",J266,0)</f>
        <v>0</v>
      </c>
      <c r="BG266" s="184">
        <f>IF(N266="zákl. přenesená",J266,0)</f>
        <v>0</v>
      </c>
      <c r="BH266" s="184">
        <f>IF(N266="sníž. přenesená",J266,0)</f>
        <v>0</v>
      </c>
      <c r="BI266" s="184">
        <f>IF(N266="nulová",J266,0)</f>
        <v>0</v>
      </c>
      <c r="BJ266" s="17" t="s">
        <v>83</v>
      </c>
      <c r="BK266" s="184">
        <f>ROUND((ROUND(I266,2))*(ROUND(H266,2)),2)</f>
        <v>0</v>
      </c>
      <c r="BL266" s="17" t="s">
        <v>237</v>
      </c>
      <c r="BM266" s="183" t="s">
        <v>455</v>
      </c>
    </row>
    <row r="267" spans="1:65" s="2" customFormat="1">
      <c r="A267" s="34"/>
      <c r="B267" s="35"/>
      <c r="C267" s="36"/>
      <c r="D267" s="185" t="s">
        <v>149</v>
      </c>
      <c r="E267" s="36"/>
      <c r="F267" s="186" t="s">
        <v>456</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149</v>
      </c>
      <c r="AU267" s="17" t="s">
        <v>85</v>
      </c>
    </row>
    <row r="268" spans="1:65" s="2" customFormat="1" ht="62.65" customHeight="1">
      <c r="A268" s="34"/>
      <c r="B268" s="35"/>
      <c r="C268" s="173" t="s">
        <v>457</v>
      </c>
      <c r="D268" s="173" t="s">
        <v>142</v>
      </c>
      <c r="E268" s="174" t="s">
        <v>458</v>
      </c>
      <c r="F268" s="175" t="s">
        <v>459</v>
      </c>
      <c r="G268" s="176" t="s">
        <v>145</v>
      </c>
      <c r="H268" s="177">
        <v>1.17</v>
      </c>
      <c r="I268" s="178"/>
      <c r="J268" s="177">
        <f>ROUND((ROUND(I268,2))*(ROUND(H268,2)),2)</f>
        <v>0</v>
      </c>
      <c r="K268" s="175" t="s">
        <v>146</v>
      </c>
      <c r="L268" s="39"/>
      <c r="M268" s="179" t="s">
        <v>18</v>
      </c>
      <c r="N268" s="180" t="s">
        <v>46</v>
      </c>
      <c r="O268" s="64"/>
      <c r="P268" s="181">
        <f>O268*H268</f>
        <v>0</v>
      </c>
      <c r="Q268" s="181">
        <v>0</v>
      </c>
      <c r="R268" s="181">
        <f>Q268*H268</f>
        <v>0</v>
      </c>
      <c r="S268" s="181">
        <v>0</v>
      </c>
      <c r="T268" s="182">
        <f>S268*H268</f>
        <v>0</v>
      </c>
      <c r="U268" s="34"/>
      <c r="V268" s="34"/>
      <c r="W268" s="34"/>
      <c r="X268" s="34"/>
      <c r="Y268" s="34"/>
      <c r="Z268" s="34"/>
      <c r="AA268" s="34"/>
      <c r="AB268" s="34"/>
      <c r="AC268" s="34"/>
      <c r="AD268" s="34"/>
      <c r="AE268" s="34"/>
      <c r="AR268" s="183" t="s">
        <v>237</v>
      </c>
      <c r="AT268" s="183" t="s">
        <v>142</v>
      </c>
      <c r="AU268" s="183" t="s">
        <v>85</v>
      </c>
      <c r="AY268" s="17" t="s">
        <v>139</v>
      </c>
      <c r="BE268" s="184">
        <f>IF(N268="základní",J268,0)</f>
        <v>0</v>
      </c>
      <c r="BF268" s="184">
        <f>IF(N268="snížená",J268,0)</f>
        <v>0</v>
      </c>
      <c r="BG268" s="184">
        <f>IF(N268="zákl. přenesená",J268,0)</f>
        <v>0</v>
      </c>
      <c r="BH268" s="184">
        <f>IF(N268="sníž. přenesená",J268,0)</f>
        <v>0</v>
      </c>
      <c r="BI268" s="184">
        <f>IF(N268="nulová",J268,0)</f>
        <v>0</v>
      </c>
      <c r="BJ268" s="17" t="s">
        <v>83</v>
      </c>
      <c r="BK268" s="184">
        <f>ROUND((ROUND(I268,2))*(ROUND(H268,2)),2)</f>
        <v>0</v>
      </c>
      <c r="BL268" s="17" t="s">
        <v>237</v>
      </c>
      <c r="BM268" s="183" t="s">
        <v>460</v>
      </c>
    </row>
    <row r="269" spans="1:65" s="2" customFormat="1">
      <c r="A269" s="34"/>
      <c r="B269" s="35"/>
      <c r="C269" s="36"/>
      <c r="D269" s="185" t="s">
        <v>149</v>
      </c>
      <c r="E269" s="36"/>
      <c r="F269" s="186" t="s">
        <v>461</v>
      </c>
      <c r="G269" s="36"/>
      <c r="H269" s="36"/>
      <c r="I269" s="187"/>
      <c r="J269" s="36"/>
      <c r="K269" s="36"/>
      <c r="L269" s="39"/>
      <c r="M269" s="188"/>
      <c r="N269" s="189"/>
      <c r="O269" s="64"/>
      <c r="P269" s="64"/>
      <c r="Q269" s="64"/>
      <c r="R269" s="64"/>
      <c r="S269" s="64"/>
      <c r="T269" s="65"/>
      <c r="U269" s="34"/>
      <c r="V269" s="34"/>
      <c r="W269" s="34"/>
      <c r="X269" s="34"/>
      <c r="Y269" s="34"/>
      <c r="Z269" s="34"/>
      <c r="AA269" s="34"/>
      <c r="AB269" s="34"/>
      <c r="AC269" s="34"/>
      <c r="AD269" s="34"/>
      <c r="AE269" s="34"/>
      <c r="AT269" s="17" t="s">
        <v>149</v>
      </c>
      <c r="AU269" s="17" t="s">
        <v>85</v>
      </c>
    </row>
    <row r="270" spans="1:65" s="12" customFormat="1" ht="22.9" customHeight="1">
      <c r="B270" s="157"/>
      <c r="C270" s="158"/>
      <c r="D270" s="159" t="s">
        <v>74</v>
      </c>
      <c r="E270" s="171" t="s">
        <v>462</v>
      </c>
      <c r="F270" s="171" t="s">
        <v>463</v>
      </c>
      <c r="G270" s="158"/>
      <c r="H270" s="158"/>
      <c r="I270" s="161"/>
      <c r="J270" s="172">
        <f>BK270</f>
        <v>0</v>
      </c>
      <c r="K270" s="158"/>
      <c r="L270" s="163"/>
      <c r="M270" s="164"/>
      <c r="N270" s="165"/>
      <c r="O270" s="165"/>
      <c r="P270" s="166">
        <f>SUM(P271:P299)</f>
        <v>0</v>
      </c>
      <c r="Q270" s="165"/>
      <c r="R270" s="166">
        <f>SUM(R271:R299)</f>
        <v>0.17229999999999998</v>
      </c>
      <c r="S270" s="165"/>
      <c r="T270" s="167">
        <f>SUM(T271:T299)</f>
        <v>0.38019999999999998</v>
      </c>
      <c r="AR270" s="168" t="s">
        <v>85</v>
      </c>
      <c r="AT270" s="169" t="s">
        <v>74</v>
      </c>
      <c r="AU270" s="169" t="s">
        <v>83</v>
      </c>
      <c r="AY270" s="168" t="s">
        <v>139</v>
      </c>
      <c r="BK270" s="170">
        <f>SUM(BK271:BK299)</f>
        <v>0</v>
      </c>
    </row>
    <row r="271" spans="1:65" s="2" customFormat="1" ht="33" customHeight="1">
      <c r="A271" s="34"/>
      <c r="B271" s="35"/>
      <c r="C271" s="173" t="s">
        <v>464</v>
      </c>
      <c r="D271" s="173" t="s">
        <v>142</v>
      </c>
      <c r="E271" s="174" t="s">
        <v>465</v>
      </c>
      <c r="F271" s="175" t="s">
        <v>466</v>
      </c>
      <c r="G271" s="176" t="s">
        <v>160</v>
      </c>
      <c r="H271" s="177">
        <v>71</v>
      </c>
      <c r="I271" s="178"/>
      <c r="J271" s="177">
        <f>ROUND((ROUND(I271,2))*(ROUND(H271,2)),2)</f>
        <v>0</v>
      </c>
      <c r="K271" s="175" t="s">
        <v>146</v>
      </c>
      <c r="L271" s="39"/>
      <c r="M271" s="179" t="s">
        <v>18</v>
      </c>
      <c r="N271" s="180" t="s">
        <v>46</v>
      </c>
      <c r="O271" s="64"/>
      <c r="P271" s="181">
        <f>O271*H271</f>
        <v>0</v>
      </c>
      <c r="Q271" s="181">
        <v>0</v>
      </c>
      <c r="R271" s="181">
        <f>Q271*H271</f>
        <v>0</v>
      </c>
      <c r="S271" s="181">
        <v>4.0000000000000001E-3</v>
      </c>
      <c r="T271" s="182">
        <f>S271*H271</f>
        <v>0.28400000000000003</v>
      </c>
      <c r="U271" s="34"/>
      <c r="V271" s="34"/>
      <c r="W271" s="34"/>
      <c r="X271" s="34"/>
      <c r="Y271" s="34"/>
      <c r="Z271" s="34"/>
      <c r="AA271" s="34"/>
      <c r="AB271" s="34"/>
      <c r="AC271" s="34"/>
      <c r="AD271" s="34"/>
      <c r="AE271" s="34"/>
      <c r="AR271" s="183" t="s">
        <v>237</v>
      </c>
      <c r="AT271" s="183" t="s">
        <v>142</v>
      </c>
      <c r="AU271" s="183" t="s">
        <v>85</v>
      </c>
      <c r="AY271" s="17" t="s">
        <v>139</v>
      </c>
      <c r="BE271" s="184">
        <f>IF(N271="základní",J271,0)</f>
        <v>0</v>
      </c>
      <c r="BF271" s="184">
        <f>IF(N271="snížená",J271,0)</f>
        <v>0</v>
      </c>
      <c r="BG271" s="184">
        <f>IF(N271="zákl. přenesená",J271,0)</f>
        <v>0</v>
      </c>
      <c r="BH271" s="184">
        <f>IF(N271="sníž. přenesená",J271,0)</f>
        <v>0</v>
      </c>
      <c r="BI271" s="184">
        <f>IF(N271="nulová",J271,0)</f>
        <v>0</v>
      </c>
      <c r="BJ271" s="17" t="s">
        <v>83</v>
      </c>
      <c r="BK271" s="184">
        <f>ROUND((ROUND(I271,2))*(ROUND(H271,2)),2)</f>
        <v>0</v>
      </c>
      <c r="BL271" s="17" t="s">
        <v>237</v>
      </c>
      <c r="BM271" s="183" t="s">
        <v>467</v>
      </c>
    </row>
    <row r="272" spans="1:65" s="2" customFormat="1">
      <c r="A272" s="34"/>
      <c r="B272" s="35"/>
      <c r="C272" s="36"/>
      <c r="D272" s="185" t="s">
        <v>149</v>
      </c>
      <c r="E272" s="36"/>
      <c r="F272" s="186" t="s">
        <v>468</v>
      </c>
      <c r="G272" s="36"/>
      <c r="H272" s="36"/>
      <c r="I272" s="187"/>
      <c r="J272" s="36"/>
      <c r="K272" s="36"/>
      <c r="L272" s="39"/>
      <c r="M272" s="188"/>
      <c r="N272" s="189"/>
      <c r="O272" s="64"/>
      <c r="P272" s="64"/>
      <c r="Q272" s="64"/>
      <c r="R272" s="64"/>
      <c r="S272" s="64"/>
      <c r="T272" s="65"/>
      <c r="U272" s="34"/>
      <c r="V272" s="34"/>
      <c r="W272" s="34"/>
      <c r="X272" s="34"/>
      <c r="Y272" s="34"/>
      <c r="Z272" s="34"/>
      <c r="AA272" s="34"/>
      <c r="AB272" s="34"/>
      <c r="AC272" s="34"/>
      <c r="AD272" s="34"/>
      <c r="AE272" s="34"/>
      <c r="AT272" s="17" t="s">
        <v>149</v>
      </c>
      <c r="AU272" s="17" t="s">
        <v>85</v>
      </c>
    </row>
    <row r="273" spans="1:65" s="2" customFormat="1" ht="39">
      <c r="A273" s="34"/>
      <c r="B273" s="35"/>
      <c r="C273" s="36"/>
      <c r="D273" s="201" t="s">
        <v>469</v>
      </c>
      <c r="E273" s="36"/>
      <c r="F273" s="233" t="s">
        <v>470</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469</v>
      </c>
      <c r="AU273" s="17" t="s">
        <v>85</v>
      </c>
    </row>
    <row r="274" spans="1:65" s="13" customFormat="1">
      <c r="B274" s="199"/>
      <c r="C274" s="200"/>
      <c r="D274" s="201" t="s">
        <v>156</v>
      </c>
      <c r="E274" s="202" t="s">
        <v>18</v>
      </c>
      <c r="F274" s="203" t="s">
        <v>471</v>
      </c>
      <c r="G274" s="200"/>
      <c r="H274" s="204">
        <v>32</v>
      </c>
      <c r="I274" s="205"/>
      <c r="J274" s="200"/>
      <c r="K274" s="200"/>
      <c r="L274" s="206"/>
      <c r="M274" s="207"/>
      <c r="N274" s="208"/>
      <c r="O274" s="208"/>
      <c r="P274" s="208"/>
      <c r="Q274" s="208"/>
      <c r="R274" s="208"/>
      <c r="S274" s="208"/>
      <c r="T274" s="209"/>
      <c r="AT274" s="210" t="s">
        <v>156</v>
      </c>
      <c r="AU274" s="210" t="s">
        <v>85</v>
      </c>
      <c r="AV274" s="13" t="s">
        <v>85</v>
      </c>
      <c r="AW274" s="13" t="s">
        <v>37</v>
      </c>
      <c r="AX274" s="13" t="s">
        <v>75</v>
      </c>
      <c r="AY274" s="210" t="s">
        <v>139</v>
      </c>
    </row>
    <row r="275" spans="1:65" s="13" customFormat="1">
      <c r="B275" s="199"/>
      <c r="C275" s="200"/>
      <c r="D275" s="201" t="s">
        <v>156</v>
      </c>
      <c r="E275" s="202" t="s">
        <v>18</v>
      </c>
      <c r="F275" s="203" t="s">
        <v>472</v>
      </c>
      <c r="G275" s="200"/>
      <c r="H275" s="204">
        <v>39</v>
      </c>
      <c r="I275" s="205"/>
      <c r="J275" s="200"/>
      <c r="K275" s="200"/>
      <c r="L275" s="206"/>
      <c r="M275" s="207"/>
      <c r="N275" s="208"/>
      <c r="O275" s="208"/>
      <c r="P275" s="208"/>
      <c r="Q275" s="208"/>
      <c r="R275" s="208"/>
      <c r="S275" s="208"/>
      <c r="T275" s="209"/>
      <c r="AT275" s="210" t="s">
        <v>156</v>
      </c>
      <c r="AU275" s="210" t="s">
        <v>85</v>
      </c>
      <c r="AV275" s="13" t="s">
        <v>85</v>
      </c>
      <c r="AW275" s="13" t="s">
        <v>37</v>
      </c>
      <c r="AX275" s="13" t="s">
        <v>75</v>
      </c>
      <c r="AY275" s="210" t="s">
        <v>139</v>
      </c>
    </row>
    <row r="276" spans="1:65" s="14" customFormat="1">
      <c r="B276" s="211"/>
      <c r="C276" s="212"/>
      <c r="D276" s="201" t="s">
        <v>156</v>
      </c>
      <c r="E276" s="213" t="s">
        <v>18</v>
      </c>
      <c r="F276" s="214" t="s">
        <v>176</v>
      </c>
      <c r="G276" s="212"/>
      <c r="H276" s="215">
        <v>71</v>
      </c>
      <c r="I276" s="216"/>
      <c r="J276" s="212"/>
      <c r="K276" s="212"/>
      <c r="L276" s="217"/>
      <c r="M276" s="218"/>
      <c r="N276" s="219"/>
      <c r="O276" s="219"/>
      <c r="P276" s="219"/>
      <c r="Q276" s="219"/>
      <c r="R276" s="219"/>
      <c r="S276" s="219"/>
      <c r="T276" s="220"/>
      <c r="AT276" s="221" t="s">
        <v>156</v>
      </c>
      <c r="AU276" s="221" t="s">
        <v>85</v>
      </c>
      <c r="AV276" s="14" t="s">
        <v>147</v>
      </c>
      <c r="AW276" s="14" t="s">
        <v>37</v>
      </c>
      <c r="AX276" s="14" t="s">
        <v>83</v>
      </c>
      <c r="AY276" s="221" t="s">
        <v>139</v>
      </c>
    </row>
    <row r="277" spans="1:65" s="2" customFormat="1" ht="37.9" customHeight="1">
      <c r="A277" s="34"/>
      <c r="B277" s="35"/>
      <c r="C277" s="173" t="s">
        <v>473</v>
      </c>
      <c r="D277" s="173" t="s">
        <v>142</v>
      </c>
      <c r="E277" s="174" t="s">
        <v>474</v>
      </c>
      <c r="F277" s="175" t="s">
        <v>475</v>
      </c>
      <c r="G277" s="176" t="s">
        <v>160</v>
      </c>
      <c r="H277" s="177">
        <v>4</v>
      </c>
      <c r="I277" s="178"/>
      <c r="J277" s="177">
        <f>ROUND((ROUND(I277,2))*(ROUND(H277,2)),2)</f>
        <v>0</v>
      </c>
      <c r="K277" s="175" t="s">
        <v>476</v>
      </c>
      <c r="L277" s="39"/>
      <c r="M277" s="179" t="s">
        <v>18</v>
      </c>
      <c r="N277" s="180" t="s">
        <v>46</v>
      </c>
      <c r="O277" s="64"/>
      <c r="P277" s="181">
        <f>O277*H277</f>
        <v>0</v>
      </c>
      <c r="Q277" s="181">
        <v>0</v>
      </c>
      <c r="R277" s="181">
        <f>Q277*H277</f>
        <v>0</v>
      </c>
      <c r="S277" s="181">
        <v>0</v>
      </c>
      <c r="T277" s="182">
        <f>S277*H277</f>
        <v>0</v>
      </c>
      <c r="U277" s="34"/>
      <c r="V277" s="34"/>
      <c r="W277" s="34"/>
      <c r="X277" s="34"/>
      <c r="Y277" s="34"/>
      <c r="Z277" s="34"/>
      <c r="AA277" s="34"/>
      <c r="AB277" s="34"/>
      <c r="AC277" s="34"/>
      <c r="AD277" s="34"/>
      <c r="AE277" s="34"/>
      <c r="AR277" s="183" t="s">
        <v>237</v>
      </c>
      <c r="AT277" s="183" t="s">
        <v>142</v>
      </c>
      <c r="AU277" s="183" t="s">
        <v>85</v>
      </c>
      <c r="AY277" s="17" t="s">
        <v>139</v>
      </c>
      <c r="BE277" s="184">
        <f>IF(N277="základní",J277,0)</f>
        <v>0</v>
      </c>
      <c r="BF277" s="184">
        <f>IF(N277="snížená",J277,0)</f>
        <v>0</v>
      </c>
      <c r="BG277" s="184">
        <f>IF(N277="zákl. přenesená",J277,0)</f>
        <v>0</v>
      </c>
      <c r="BH277" s="184">
        <f>IF(N277="sníž. přenesená",J277,0)</f>
        <v>0</v>
      </c>
      <c r="BI277" s="184">
        <f>IF(N277="nulová",J277,0)</f>
        <v>0</v>
      </c>
      <c r="BJ277" s="17" t="s">
        <v>83</v>
      </c>
      <c r="BK277" s="184">
        <f>ROUND((ROUND(I277,2))*(ROUND(H277,2)),2)</f>
        <v>0</v>
      </c>
      <c r="BL277" s="17" t="s">
        <v>237</v>
      </c>
      <c r="BM277" s="183" t="s">
        <v>477</v>
      </c>
    </row>
    <row r="278" spans="1:65" s="2" customFormat="1">
      <c r="A278" s="34"/>
      <c r="B278" s="35"/>
      <c r="C278" s="36"/>
      <c r="D278" s="185" t="s">
        <v>149</v>
      </c>
      <c r="E278" s="36"/>
      <c r="F278" s="186" t="s">
        <v>478</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149</v>
      </c>
      <c r="AU278" s="17" t="s">
        <v>85</v>
      </c>
    </row>
    <row r="279" spans="1:65" s="13" customFormat="1">
      <c r="B279" s="199"/>
      <c r="C279" s="200"/>
      <c r="D279" s="201" t="s">
        <v>156</v>
      </c>
      <c r="E279" s="202" t="s">
        <v>18</v>
      </c>
      <c r="F279" s="203" t="s">
        <v>252</v>
      </c>
      <c r="G279" s="200"/>
      <c r="H279" s="204">
        <v>2</v>
      </c>
      <c r="I279" s="205"/>
      <c r="J279" s="200"/>
      <c r="K279" s="200"/>
      <c r="L279" s="206"/>
      <c r="M279" s="207"/>
      <c r="N279" s="208"/>
      <c r="O279" s="208"/>
      <c r="P279" s="208"/>
      <c r="Q279" s="208"/>
      <c r="R279" s="208"/>
      <c r="S279" s="208"/>
      <c r="T279" s="209"/>
      <c r="AT279" s="210" t="s">
        <v>156</v>
      </c>
      <c r="AU279" s="210" t="s">
        <v>85</v>
      </c>
      <c r="AV279" s="13" t="s">
        <v>85</v>
      </c>
      <c r="AW279" s="13" t="s">
        <v>37</v>
      </c>
      <c r="AX279" s="13" t="s">
        <v>75</v>
      </c>
      <c r="AY279" s="210" t="s">
        <v>139</v>
      </c>
    </row>
    <row r="280" spans="1:65" s="13" customFormat="1">
      <c r="B280" s="199"/>
      <c r="C280" s="200"/>
      <c r="D280" s="201" t="s">
        <v>156</v>
      </c>
      <c r="E280" s="202" t="s">
        <v>18</v>
      </c>
      <c r="F280" s="203" t="s">
        <v>253</v>
      </c>
      <c r="G280" s="200"/>
      <c r="H280" s="204">
        <v>2</v>
      </c>
      <c r="I280" s="205"/>
      <c r="J280" s="200"/>
      <c r="K280" s="200"/>
      <c r="L280" s="206"/>
      <c r="M280" s="207"/>
      <c r="N280" s="208"/>
      <c r="O280" s="208"/>
      <c r="P280" s="208"/>
      <c r="Q280" s="208"/>
      <c r="R280" s="208"/>
      <c r="S280" s="208"/>
      <c r="T280" s="209"/>
      <c r="AT280" s="210" t="s">
        <v>156</v>
      </c>
      <c r="AU280" s="210" t="s">
        <v>85</v>
      </c>
      <c r="AV280" s="13" t="s">
        <v>85</v>
      </c>
      <c r="AW280" s="13" t="s">
        <v>37</v>
      </c>
      <c r="AX280" s="13" t="s">
        <v>75</v>
      </c>
      <c r="AY280" s="210" t="s">
        <v>139</v>
      </c>
    </row>
    <row r="281" spans="1:65" s="14" customFormat="1">
      <c r="B281" s="211"/>
      <c r="C281" s="212"/>
      <c r="D281" s="201" t="s">
        <v>156</v>
      </c>
      <c r="E281" s="213" t="s">
        <v>18</v>
      </c>
      <c r="F281" s="214" t="s">
        <v>176</v>
      </c>
      <c r="G281" s="212"/>
      <c r="H281" s="215">
        <v>4</v>
      </c>
      <c r="I281" s="216"/>
      <c r="J281" s="212"/>
      <c r="K281" s="212"/>
      <c r="L281" s="217"/>
      <c r="M281" s="218"/>
      <c r="N281" s="219"/>
      <c r="O281" s="219"/>
      <c r="P281" s="219"/>
      <c r="Q281" s="219"/>
      <c r="R281" s="219"/>
      <c r="S281" s="219"/>
      <c r="T281" s="220"/>
      <c r="AT281" s="221" t="s">
        <v>156</v>
      </c>
      <c r="AU281" s="221" t="s">
        <v>85</v>
      </c>
      <c r="AV281" s="14" t="s">
        <v>147</v>
      </c>
      <c r="AW281" s="14" t="s">
        <v>37</v>
      </c>
      <c r="AX281" s="14" t="s">
        <v>83</v>
      </c>
      <c r="AY281" s="221" t="s">
        <v>139</v>
      </c>
    </row>
    <row r="282" spans="1:65" s="2" customFormat="1" ht="44.25" customHeight="1">
      <c r="A282" s="34"/>
      <c r="B282" s="35"/>
      <c r="C282" s="190" t="s">
        <v>479</v>
      </c>
      <c r="D282" s="190" t="s">
        <v>151</v>
      </c>
      <c r="E282" s="191" t="s">
        <v>480</v>
      </c>
      <c r="F282" s="192" t="s">
        <v>481</v>
      </c>
      <c r="G282" s="193" t="s">
        <v>160</v>
      </c>
      <c r="H282" s="194">
        <v>4</v>
      </c>
      <c r="I282" s="195"/>
      <c r="J282" s="194">
        <f>ROUND((ROUND(I282,2))*(ROUND(H282,2)),2)</f>
        <v>0</v>
      </c>
      <c r="K282" s="192" t="s">
        <v>476</v>
      </c>
      <c r="L282" s="196"/>
      <c r="M282" s="197" t="s">
        <v>18</v>
      </c>
      <c r="N282" s="198" t="s">
        <v>46</v>
      </c>
      <c r="O282" s="64"/>
      <c r="P282" s="181">
        <f>O282*H282</f>
        <v>0</v>
      </c>
      <c r="Q282" s="181">
        <v>4.2999999999999997E-2</v>
      </c>
      <c r="R282" s="181">
        <f>Q282*H282</f>
        <v>0.17199999999999999</v>
      </c>
      <c r="S282" s="181">
        <v>0</v>
      </c>
      <c r="T282" s="182">
        <f>S282*H282</f>
        <v>0</v>
      </c>
      <c r="U282" s="34"/>
      <c r="V282" s="34"/>
      <c r="W282" s="34"/>
      <c r="X282" s="34"/>
      <c r="Y282" s="34"/>
      <c r="Z282" s="34"/>
      <c r="AA282" s="34"/>
      <c r="AB282" s="34"/>
      <c r="AC282" s="34"/>
      <c r="AD282" s="34"/>
      <c r="AE282" s="34"/>
      <c r="AR282" s="183" t="s">
        <v>332</v>
      </c>
      <c r="AT282" s="183" t="s">
        <v>151</v>
      </c>
      <c r="AU282" s="183" t="s">
        <v>85</v>
      </c>
      <c r="AY282" s="17" t="s">
        <v>139</v>
      </c>
      <c r="BE282" s="184">
        <f>IF(N282="základní",J282,0)</f>
        <v>0</v>
      </c>
      <c r="BF282" s="184">
        <f>IF(N282="snížená",J282,0)</f>
        <v>0</v>
      </c>
      <c r="BG282" s="184">
        <f>IF(N282="zákl. přenesená",J282,0)</f>
        <v>0</v>
      </c>
      <c r="BH282" s="184">
        <f>IF(N282="sníž. přenesená",J282,0)</f>
        <v>0</v>
      </c>
      <c r="BI282" s="184">
        <f>IF(N282="nulová",J282,0)</f>
        <v>0</v>
      </c>
      <c r="BJ282" s="17" t="s">
        <v>83</v>
      </c>
      <c r="BK282" s="184">
        <f>ROUND((ROUND(I282,2))*(ROUND(H282,2)),2)</f>
        <v>0</v>
      </c>
      <c r="BL282" s="17" t="s">
        <v>237</v>
      </c>
      <c r="BM282" s="183" t="s">
        <v>482</v>
      </c>
    </row>
    <row r="283" spans="1:65" s="2" customFormat="1" ht="21.75" customHeight="1">
      <c r="A283" s="34"/>
      <c r="B283" s="35"/>
      <c r="C283" s="173" t="s">
        <v>483</v>
      </c>
      <c r="D283" s="173" t="s">
        <v>142</v>
      </c>
      <c r="E283" s="174" t="s">
        <v>484</v>
      </c>
      <c r="F283" s="175" t="s">
        <v>485</v>
      </c>
      <c r="G283" s="176" t="s">
        <v>160</v>
      </c>
      <c r="H283" s="177">
        <v>2</v>
      </c>
      <c r="I283" s="178"/>
      <c r="J283" s="177">
        <f>ROUND((ROUND(I283,2))*(ROUND(H283,2)),2)</f>
        <v>0</v>
      </c>
      <c r="K283" s="175" t="s">
        <v>146</v>
      </c>
      <c r="L283" s="39"/>
      <c r="M283" s="179" t="s">
        <v>18</v>
      </c>
      <c r="N283" s="180" t="s">
        <v>46</v>
      </c>
      <c r="O283" s="64"/>
      <c r="P283" s="181">
        <f>O283*H283</f>
        <v>0</v>
      </c>
      <c r="Q283" s="181">
        <v>0</v>
      </c>
      <c r="R283" s="181">
        <f>Q283*H283</f>
        <v>0</v>
      </c>
      <c r="S283" s="181">
        <v>1E-4</v>
      </c>
      <c r="T283" s="182">
        <f>S283*H283</f>
        <v>2.0000000000000001E-4</v>
      </c>
      <c r="U283" s="34"/>
      <c r="V283" s="34"/>
      <c r="W283" s="34"/>
      <c r="X283" s="34"/>
      <c r="Y283" s="34"/>
      <c r="Z283" s="34"/>
      <c r="AA283" s="34"/>
      <c r="AB283" s="34"/>
      <c r="AC283" s="34"/>
      <c r="AD283" s="34"/>
      <c r="AE283" s="34"/>
      <c r="AR283" s="183" t="s">
        <v>237</v>
      </c>
      <c r="AT283" s="183" t="s">
        <v>142</v>
      </c>
      <c r="AU283" s="183" t="s">
        <v>85</v>
      </c>
      <c r="AY283" s="17" t="s">
        <v>139</v>
      </c>
      <c r="BE283" s="184">
        <f>IF(N283="základní",J283,0)</f>
        <v>0</v>
      </c>
      <c r="BF283" s="184">
        <f>IF(N283="snížená",J283,0)</f>
        <v>0</v>
      </c>
      <c r="BG283" s="184">
        <f>IF(N283="zákl. přenesená",J283,0)</f>
        <v>0</v>
      </c>
      <c r="BH283" s="184">
        <f>IF(N283="sníž. přenesená",J283,0)</f>
        <v>0</v>
      </c>
      <c r="BI283" s="184">
        <f>IF(N283="nulová",J283,0)</f>
        <v>0</v>
      </c>
      <c r="BJ283" s="17" t="s">
        <v>83</v>
      </c>
      <c r="BK283" s="184">
        <f>ROUND((ROUND(I283,2))*(ROUND(H283,2)),2)</f>
        <v>0</v>
      </c>
      <c r="BL283" s="17" t="s">
        <v>237</v>
      </c>
      <c r="BM283" s="183" t="s">
        <v>486</v>
      </c>
    </row>
    <row r="284" spans="1:65" s="2" customFormat="1">
      <c r="A284" s="34"/>
      <c r="B284" s="35"/>
      <c r="C284" s="36"/>
      <c r="D284" s="185" t="s">
        <v>149</v>
      </c>
      <c r="E284" s="36"/>
      <c r="F284" s="186" t="s">
        <v>487</v>
      </c>
      <c r="G284" s="36"/>
      <c r="H284" s="36"/>
      <c r="I284" s="187"/>
      <c r="J284" s="36"/>
      <c r="K284" s="36"/>
      <c r="L284" s="39"/>
      <c r="M284" s="188"/>
      <c r="N284" s="189"/>
      <c r="O284" s="64"/>
      <c r="P284" s="64"/>
      <c r="Q284" s="64"/>
      <c r="R284" s="64"/>
      <c r="S284" s="64"/>
      <c r="T284" s="65"/>
      <c r="U284" s="34"/>
      <c r="V284" s="34"/>
      <c r="W284" s="34"/>
      <c r="X284" s="34"/>
      <c r="Y284" s="34"/>
      <c r="Z284" s="34"/>
      <c r="AA284" s="34"/>
      <c r="AB284" s="34"/>
      <c r="AC284" s="34"/>
      <c r="AD284" s="34"/>
      <c r="AE284" s="34"/>
      <c r="AT284" s="17" t="s">
        <v>149</v>
      </c>
      <c r="AU284" s="17" t="s">
        <v>85</v>
      </c>
    </row>
    <row r="285" spans="1:65" s="13" customFormat="1">
      <c r="B285" s="199"/>
      <c r="C285" s="200"/>
      <c r="D285" s="201" t="s">
        <v>156</v>
      </c>
      <c r="E285" s="202" t="s">
        <v>18</v>
      </c>
      <c r="F285" s="203" t="s">
        <v>488</v>
      </c>
      <c r="G285" s="200"/>
      <c r="H285" s="204">
        <v>2</v>
      </c>
      <c r="I285" s="205"/>
      <c r="J285" s="200"/>
      <c r="K285" s="200"/>
      <c r="L285" s="206"/>
      <c r="M285" s="207"/>
      <c r="N285" s="208"/>
      <c r="O285" s="208"/>
      <c r="P285" s="208"/>
      <c r="Q285" s="208"/>
      <c r="R285" s="208"/>
      <c r="S285" s="208"/>
      <c r="T285" s="209"/>
      <c r="AT285" s="210" t="s">
        <v>156</v>
      </c>
      <c r="AU285" s="210" t="s">
        <v>85</v>
      </c>
      <c r="AV285" s="13" t="s">
        <v>85</v>
      </c>
      <c r="AW285" s="13" t="s">
        <v>37</v>
      </c>
      <c r="AX285" s="13" t="s">
        <v>83</v>
      </c>
      <c r="AY285" s="210" t="s">
        <v>139</v>
      </c>
    </row>
    <row r="286" spans="1:65" s="2" customFormat="1" ht="16.5" customHeight="1">
      <c r="A286" s="34"/>
      <c r="B286" s="35"/>
      <c r="C286" s="190" t="s">
        <v>489</v>
      </c>
      <c r="D286" s="190" t="s">
        <v>151</v>
      </c>
      <c r="E286" s="191" t="s">
        <v>490</v>
      </c>
      <c r="F286" s="192" t="s">
        <v>491</v>
      </c>
      <c r="G286" s="193" t="s">
        <v>160</v>
      </c>
      <c r="H286" s="194">
        <v>2</v>
      </c>
      <c r="I286" s="195"/>
      <c r="J286" s="194">
        <f>ROUND((ROUND(I286,2))*(ROUND(H286,2)),2)</f>
        <v>0</v>
      </c>
      <c r="K286" s="192" t="s">
        <v>146</v>
      </c>
      <c r="L286" s="196"/>
      <c r="M286" s="197" t="s">
        <v>18</v>
      </c>
      <c r="N286" s="198" t="s">
        <v>46</v>
      </c>
      <c r="O286" s="64"/>
      <c r="P286" s="181">
        <f>O286*H286</f>
        <v>0</v>
      </c>
      <c r="Q286" s="181">
        <v>1.4999999999999999E-4</v>
      </c>
      <c r="R286" s="181">
        <f>Q286*H286</f>
        <v>2.9999999999999997E-4</v>
      </c>
      <c r="S286" s="181">
        <v>0</v>
      </c>
      <c r="T286" s="182">
        <f>S286*H286</f>
        <v>0</v>
      </c>
      <c r="U286" s="34"/>
      <c r="V286" s="34"/>
      <c r="W286" s="34"/>
      <c r="X286" s="34"/>
      <c r="Y286" s="34"/>
      <c r="Z286" s="34"/>
      <c r="AA286" s="34"/>
      <c r="AB286" s="34"/>
      <c r="AC286" s="34"/>
      <c r="AD286" s="34"/>
      <c r="AE286" s="34"/>
      <c r="AR286" s="183" t="s">
        <v>332</v>
      </c>
      <c r="AT286" s="183" t="s">
        <v>151</v>
      </c>
      <c r="AU286" s="183" t="s">
        <v>85</v>
      </c>
      <c r="AY286" s="17" t="s">
        <v>139</v>
      </c>
      <c r="BE286" s="184">
        <f>IF(N286="základní",J286,0)</f>
        <v>0</v>
      </c>
      <c r="BF286" s="184">
        <f>IF(N286="snížená",J286,0)</f>
        <v>0</v>
      </c>
      <c r="BG286" s="184">
        <f>IF(N286="zákl. přenesená",J286,0)</f>
        <v>0</v>
      </c>
      <c r="BH286" s="184">
        <f>IF(N286="sníž. přenesená",J286,0)</f>
        <v>0</v>
      </c>
      <c r="BI286" s="184">
        <f>IF(N286="nulová",J286,0)</f>
        <v>0</v>
      </c>
      <c r="BJ286" s="17" t="s">
        <v>83</v>
      </c>
      <c r="BK286" s="184">
        <f>ROUND((ROUND(I286,2))*(ROUND(H286,2)),2)</f>
        <v>0</v>
      </c>
      <c r="BL286" s="17" t="s">
        <v>237</v>
      </c>
      <c r="BM286" s="183" t="s">
        <v>492</v>
      </c>
    </row>
    <row r="287" spans="1:65" s="2" customFormat="1" ht="19.5">
      <c r="A287" s="34"/>
      <c r="B287" s="35"/>
      <c r="C287" s="36"/>
      <c r="D287" s="201" t="s">
        <v>469</v>
      </c>
      <c r="E287" s="36"/>
      <c r="F287" s="233" t="s">
        <v>493</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469</v>
      </c>
      <c r="AU287" s="17" t="s">
        <v>85</v>
      </c>
    </row>
    <row r="288" spans="1:65" s="2" customFormat="1" ht="24.2" customHeight="1">
      <c r="A288" s="34"/>
      <c r="B288" s="35"/>
      <c r="C288" s="173" t="s">
        <v>494</v>
      </c>
      <c r="D288" s="173" t="s">
        <v>142</v>
      </c>
      <c r="E288" s="174" t="s">
        <v>495</v>
      </c>
      <c r="F288" s="175" t="s">
        <v>496</v>
      </c>
      <c r="G288" s="176" t="s">
        <v>160</v>
      </c>
      <c r="H288" s="177">
        <v>4</v>
      </c>
      <c r="I288" s="178"/>
      <c r="J288" s="177">
        <f>ROUND((ROUND(I288,2))*(ROUND(H288,2)),2)</f>
        <v>0</v>
      </c>
      <c r="K288" s="175" t="s">
        <v>146</v>
      </c>
      <c r="L288" s="39"/>
      <c r="M288" s="179" t="s">
        <v>18</v>
      </c>
      <c r="N288" s="180" t="s">
        <v>46</v>
      </c>
      <c r="O288" s="64"/>
      <c r="P288" s="181">
        <f>O288*H288</f>
        <v>0</v>
      </c>
      <c r="Q288" s="181">
        <v>0</v>
      </c>
      <c r="R288" s="181">
        <f>Q288*H288</f>
        <v>0</v>
      </c>
      <c r="S288" s="181">
        <v>2.4E-2</v>
      </c>
      <c r="T288" s="182">
        <f>S288*H288</f>
        <v>9.6000000000000002E-2</v>
      </c>
      <c r="U288" s="34"/>
      <c r="V288" s="34"/>
      <c r="W288" s="34"/>
      <c r="X288" s="34"/>
      <c r="Y288" s="34"/>
      <c r="Z288" s="34"/>
      <c r="AA288" s="34"/>
      <c r="AB288" s="34"/>
      <c r="AC288" s="34"/>
      <c r="AD288" s="34"/>
      <c r="AE288" s="34"/>
      <c r="AR288" s="183" t="s">
        <v>237</v>
      </c>
      <c r="AT288" s="183" t="s">
        <v>142</v>
      </c>
      <c r="AU288" s="183" t="s">
        <v>85</v>
      </c>
      <c r="AY288" s="17" t="s">
        <v>139</v>
      </c>
      <c r="BE288" s="184">
        <f>IF(N288="základní",J288,0)</f>
        <v>0</v>
      </c>
      <c r="BF288" s="184">
        <f>IF(N288="snížená",J288,0)</f>
        <v>0</v>
      </c>
      <c r="BG288" s="184">
        <f>IF(N288="zákl. přenesená",J288,0)</f>
        <v>0</v>
      </c>
      <c r="BH288" s="184">
        <f>IF(N288="sníž. přenesená",J288,0)</f>
        <v>0</v>
      </c>
      <c r="BI288" s="184">
        <f>IF(N288="nulová",J288,0)</f>
        <v>0</v>
      </c>
      <c r="BJ288" s="17" t="s">
        <v>83</v>
      </c>
      <c r="BK288" s="184">
        <f>ROUND((ROUND(I288,2))*(ROUND(H288,2)),2)</f>
        <v>0</v>
      </c>
      <c r="BL288" s="17" t="s">
        <v>237</v>
      </c>
      <c r="BM288" s="183" t="s">
        <v>497</v>
      </c>
    </row>
    <row r="289" spans="1:65" s="2" customFormat="1">
      <c r="A289" s="34"/>
      <c r="B289" s="35"/>
      <c r="C289" s="36"/>
      <c r="D289" s="185" t="s">
        <v>149</v>
      </c>
      <c r="E289" s="36"/>
      <c r="F289" s="186" t="s">
        <v>498</v>
      </c>
      <c r="G289" s="36"/>
      <c r="H289" s="36"/>
      <c r="I289" s="187"/>
      <c r="J289" s="36"/>
      <c r="K289" s="36"/>
      <c r="L289" s="39"/>
      <c r="M289" s="188"/>
      <c r="N289" s="189"/>
      <c r="O289" s="64"/>
      <c r="P289" s="64"/>
      <c r="Q289" s="64"/>
      <c r="R289" s="64"/>
      <c r="S289" s="64"/>
      <c r="T289" s="65"/>
      <c r="U289" s="34"/>
      <c r="V289" s="34"/>
      <c r="W289" s="34"/>
      <c r="X289" s="34"/>
      <c r="Y289" s="34"/>
      <c r="Z289" s="34"/>
      <c r="AA289" s="34"/>
      <c r="AB289" s="34"/>
      <c r="AC289" s="34"/>
      <c r="AD289" s="34"/>
      <c r="AE289" s="34"/>
      <c r="AT289" s="17" t="s">
        <v>149</v>
      </c>
      <c r="AU289" s="17" t="s">
        <v>85</v>
      </c>
    </row>
    <row r="290" spans="1:65" s="13" customFormat="1">
      <c r="B290" s="199"/>
      <c r="C290" s="200"/>
      <c r="D290" s="201" t="s">
        <v>156</v>
      </c>
      <c r="E290" s="202" t="s">
        <v>18</v>
      </c>
      <c r="F290" s="203" t="s">
        <v>499</v>
      </c>
      <c r="G290" s="200"/>
      <c r="H290" s="204">
        <v>4</v>
      </c>
      <c r="I290" s="205"/>
      <c r="J290" s="200"/>
      <c r="K290" s="200"/>
      <c r="L290" s="206"/>
      <c r="M290" s="207"/>
      <c r="N290" s="208"/>
      <c r="O290" s="208"/>
      <c r="P290" s="208"/>
      <c r="Q290" s="208"/>
      <c r="R290" s="208"/>
      <c r="S290" s="208"/>
      <c r="T290" s="209"/>
      <c r="AT290" s="210" t="s">
        <v>156</v>
      </c>
      <c r="AU290" s="210" t="s">
        <v>85</v>
      </c>
      <c r="AV290" s="13" t="s">
        <v>85</v>
      </c>
      <c r="AW290" s="13" t="s">
        <v>37</v>
      </c>
      <c r="AX290" s="13" t="s">
        <v>83</v>
      </c>
      <c r="AY290" s="210" t="s">
        <v>139</v>
      </c>
    </row>
    <row r="291" spans="1:65" s="2" customFormat="1" ht="33" customHeight="1">
      <c r="A291" s="34"/>
      <c r="B291" s="35"/>
      <c r="C291" s="173" t="s">
        <v>500</v>
      </c>
      <c r="D291" s="173" t="s">
        <v>142</v>
      </c>
      <c r="E291" s="174" t="s">
        <v>501</v>
      </c>
      <c r="F291" s="175" t="s">
        <v>502</v>
      </c>
      <c r="G291" s="176" t="s">
        <v>262</v>
      </c>
      <c r="H291" s="177">
        <v>71</v>
      </c>
      <c r="I291" s="178"/>
      <c r="J291" s="177">
        <f>ROUND((ROUND(I291,2))*(ROUND(H291,2)),2)</f>
        <v>0</v>
      </c>
      <c r="K291" s="175" t="s">
        <v>146</v>
      </c>
      <c r="L291" s="39"/>
      <c r="M291" s="179" t="s">
        <v>18</v>
      </c>
      <c r="N291" s="180" t="s">
        <v>46</v>
      </c>
      <c r="O291" s="64"/>
      <c r="P291" s="181">
        <f>O291*H291</f>
        <v>0</v>
      </c>
      <c r="Q291" s="181">
        <v>0</v>
      </c>
      <c r="R291" s="181">
        <f>Q291*H291</f>
        <v>0</v>
      </c>
      <c r="S291" s="181">
        <v>0</v>
      </c>
      <c r="T291" s="182">
        <f>S291*H291</f>
        <v>0</v>
      </c>
      <c r="U291" s="34"/>
      <c r="V291" s="34"/>
      <c r="W291" s="34"/>
      <c r="X291" s="34"/>
      <c r="Y291" s="34"/>
      <c r="Z291" s="34"/>
      <c r="AA291" s="34"/>
      <c r="AB291" s="34"/>
      <c r="AC291" s="34"/>
      <c r="AD291" s="34"/>
      <c r="AE291" s="34"/>
      <c r="AR291" s="183" t="s">
        <v>237</v>
      </c>
      <c r="AT291" s="183" t="s">
        <v>142</v>
      </c>
      <c r="AU291" s="183" t="s">
        <v>85</v>
      </c>
      <c r="AY291" s="17" t="s">
        <v>139</v>
      </c>
      <c r="BE291" s="184">
        <f>IF(N291="základní",J291,0)</f>
        <v>0</v>
      </c>
      <c r="BF291" s="184">
        <f>IF(N291="snížená",J291,0)</f>
        <v>0</v>
      </c>
      <c r="BG291" s="184">
        <f>IF(N291="zákl. přenesená",J291,0)</f>
        <v>0</v>
      </c>
      <c r="BH291" s="184">
        <f>IF(N291="sníž. přenesená",J291,0)</f>
        <v>0</v>
      </c>
      <c r="BI291" s="184">
        <f>IF(N291="nulová",J291,0)</f>
        <v>0</v>
      </c>
      <c r="BJ291" s="17" t="s">
        <v>83</v>
      </c>
      <c r="BK291" s="184">
        <f>ROUND((ROUND(I291,2))*(ROUND(H291,2)),2)</f>
        <v>0</v>
      </c>
      <c r="BL291" s="17" t="s">
        <v>237</v>
      </c>
      <c r="BM291" s="183" t="s">
        <v>503</v>
      </c>
    </row>
    <row r="292" spans="1:65" s="2" customFormat="1">
      <c r="A292" s="34"/>
      <c r="B292" s="35"/>
      <c r="C292" s="36"/>
      <c r="D292" s="185" t="s">
        <v>149</v>
      </c>
      <c r="E292" s="36"/>
      <c r="F292" s="186" t="s">
        <v>504</v>
      </c>
      <c r="G292" s="36"/>
      <c r="H292" s="36"/>
      <c r="I292" s="187"/>
      <c r="J292" s="36"/>
      <c r="K292" s="36"/>
      <c r="L292" s="39"/>
      <c r="M292" s="188"/>
      <c r="N292" s="189"/>
      <c r="O292" s="64"/>
      <c r="P292" s="64"/>
      <c r="Q292" s="64"/>
      <c r="R292" s="64"/>
      <c r="S292" s="64"/>
      <c r="T292" s="65"/>
      <c r="U292" s="34"/>
      <c r="V292" s="34"/>
      <c r="W292" s="34"/>
      <c r="X292" s="34"/>
      <c r="Y292" s="34"/>
      <c r="Z292" s="34"/>
      <c r="AA292" s="34"/>
      <c r="AB292" s="34"/>
      <c r="AC292" s="34"/>
      <c r="AD292" s="34"/>
      <c r="AE292" s="34"/>
      <c r="AT292" s="17" t="s">
        <v>149</v>
      </c>
      <c r="AU292" s="17" t="s">
        <v>85</v>
      </c>
    </row>
    <row r="293" spans="1:65" s="13" customFormat="1">
      <c r="B293" s="199"/>
      <c r="C293" s="200"/>
      <c r="D293" s="201" t="s">
        <v>156</v>
      </c>
      <c r="E293" s="202" t="s">
        <v>18</v>
      </c>
      <c r="F293" s="203" t="s">
        <v>471</v>
      </c>
      <c r="G293" s="200"/>
      <c r="H293" s="204">
        <v>32</v>
      </c>
      <c r="I293" s="205"/>
      <c r="J293" s="200"/>
      <c r="K293" s="200"/>
      <c r="L293" s="206"/>
      <c r="M293" s="207"/>
      <c r="N293" s="208"/>
      <c r="O293" s="208"/>
      <c r="P293" s="208"/>
      <c r="Q293" s="208"/>
      <c r="R293" s="208"/>
      <c r="S293" s="208"/>
      <c r="T293" s="209"/>
      <c r="AT293" s="210" t="s">
        <v>156</v>
      </c>
      <c r="AU293" s="210" t="s">
        <v>85</v>
      </c>
      <c r="AV293" s="13" t="s">
        <v>85</v>
      </c>
      <c r="AW293" s="13" t="s">
        <v>37</v>
      </c>
      <c r="AX293" s="13" t="s">
        <v>75</v>
      </c>
      <c r="AY293" s="210" t="s">
        <v>139</v>
      </c>
    </row>
    <row r="294" spans="1:65" s="13" customFormat="1">
      <c r="B294" s="199"/>
      <c r="C294" s="200"/>
      <c r="D294" s="201" t="s">
        <v>156</v>
      </c>
      <c r="E294" s="202" t="s">
        <v>18</v>
      </c>
      <c r="F294" s="203" t="s">
        <v>472</v>
      </c>
      <c r="G294" s="200"/>
      <c r="H294" s="204">
        <v>39</v>
      </c>
      <c r="I294" s="205"/>
      <c r="J294" s="200"/>
      <c r="K294" s="200"/>
      <c r="L294" s="206"/>
      <c r="M294" s="207"/>
      <c r="N294" s="208"/>
      <c r="O294" s="208"/>
      <c r="P294" s="208"/>
      <c r="Q294" s="208"/>
      <c r="R294" s="208"/>
      <c r="S294" s="208"/>
      <c r="T294" s="209"/>
      <c r="AT294" s="210" t="s">
        <v>156</v>
      </c>
      <c r="AU294" s="210" t="s">
        <v>85</v>
      </c>
      <c r="AV294" s="13" t="s">
        <v>85</v>
      </c>
      <c r="AW294" s="13" t="s">
        <v>37</v>
      </c>
      <c r="AX294" s="13" t="s">
        <v>75</v>
      </c>
      <c r="AY294" s="210" t="s">
        <v>139</v>
      </c>
    </row>
    <row r="295" spans="1:65" s="14" customFormat="1">
      <c r="B295" s="211"/>
      <c r="C295" s="212"/>
      <c r="D295" s="201" t="s">
        <v>156</v>
      </c>
      <c r="E295" s="213" t="s">
        <v>18</v>
      </c>
      <c r="F295" s="214" t="s">
        <v>176</v>
      </c>
      <c r="G295" s="212"/>
      <c r="H295" s="215">
        <v>71</v>
      </c>
      <c r="I295" s="216"/>
      <c r="J295" s="212"/>
      <c r="K295" s="212"/>
      <c r="L295" s="217"/>
      <c r="M295" s="218"/>
      <c r="N295" s="219"/>
      <c r="O295" s="219"/>
      <c r="P295" s="219"/>
      <c r="Q295" s="219"/>
      <c r="R295" s="219"/>
      <c r="S295" s="219"/>
      <c r="T295" s="220"/>
      <c r="AT295" s="221" t="s">
        <v>156</v>
      </c>
      <c r="AU295" s="221" t="s">
        <v>85</v>
      </c>
      <c r="AV295" s="14" t="s">
        <v>147</v>
      </c>
      <c r="AW295" s="14" t="s">
        <v>37</v>
      </c>
      <c r="AX295" s="14" t="s">
        <v>83</v>
      </c>
      <c r="AY295" s="221" t="s">
        <v>139</v>
      </c>
    </row>
    <row r="296" spans="1:65" s="2" customFormat="1" ht="49.15" customHeight="1">
      <c r="A296" s="34"/>
      <c r="B296" s="35"/>
      <c r="C296" s="173" t="s">
        <v>505</v>
      </c>
      <c r="D296" s="173" t="s">
        <v>142</v>
      </c>
      <c r="E296" s="174" t="s">
        <v>506</v>
      </c>
      <c r="F296" s="175" t="s">
        <v>507</v>
      </c>
      <c r="G296" s="176" t="s">
        <v>145</v>
      </c>
      <c r="H296" s="177">
        <v>0.17</v>
      </c>
      <c r="I296" s="178"/>
      <c r="J296" s="177">
        <f>ROUND((ROUND(I296,2))*(ROUND(H296,2)),2)</f>
        <v>0</v>
      </c>
      <c r="K296" s="175" t="s">
        <v>146</v>
      </c>
      <c r="L296" s="39"/>
      <c r="M296" s="179" t="s">
        <v>18</v>
      </c>
      <c r="N296" s="180" t="s">
        <v>46</v>
      </c>
      <c r="O296" s="64"/>
      <c r="P296" s="181">
        <f>O296*H296</f>
        <v>0</v>
      </c>
      <c r="Q296" s="181">
        <v>0</v>
      </c>
      <c r="R296" s="181">
        <f>Q296*H296</f>
        <v>0</v>
      </c>
      <c r="S296" s="181">
        <v>0</v>
      </c>
      <c r="T296" s="182">
        <f>S296*H296</f>
        <v>0</v>
      </c>
      <c r="U296" s="34"/>
      <c r="V296" s="34"/>
      <c r="W296" s="34"/>
      <c r="X296" s="34"/>
      <c r="Y296" s="34"/>
      <c r="Z296" s="34"/>
      <c r="AA296" s="34"/>
      <c r="AB296" s="34"/>
      <c r="AC296" s="34"/>
      <c r="AD296" s="34"/>
      <c r="AE296" s="34"/>
      <c r="AR296" s="183" t="s">
        <v>237</v>
      </c>
      <c r="AT296" s="183" t="s">
        <v>142</v>
      </c>
      <c r="AU296" s="183" t="s">
        <v>85</v>
      </c>
      <c r="AY296" s="17" t="s">
        <v>139</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237</v>
      </c>
      <c r="BM296" s="183" t="s">
        <v>508</v>
      </c>
    </row>
    <row r="297" spans="1:65" s="2" customFormat="1">
      <c r="A297" s="34"/>
      <c r="B297" s="35"/>
      <c r="C297" s="36"/>
      <c r="D297" s="185" t="s">
        <v>149</v>
      </c>
      <c r="E297" s="36"/>
      <c r="F297" s="186" t="s">
        <v>509</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149</v>
      </c>
      <c r="AU297" s="17" t="s">
        <v>85</v>
      </c>
    </row>
    <row r="298" spans="1:65" s="2" customFormat="1" ht="49.15" customHeight="1">
      <c r="A298" s="34"/>
      <c r="B298" s="35"/>
      <c r="C298" s="173" t="s">
        <v>510</v>
      </c>
      <c r="D298" s="173" t="s">
        <v>142</v>
      </c>
      <c r="E298" s="174" t="s">
        <v>511</v>
      </c>
      <c r="F298" s="175" t="s">
        <v>512</v>
      </c>
      <c r="G298" s="176" t="s">
        <v>145</v>
      </c>
      <c r="H298" s="177">
        <v>0.17</v>
      </c>
      <c r="I298" s="178"/>
      <c r="J298" s="177">
        <f>ROUND((ROUND(I298,2))*(ROUND(H298,2)),2)</f>
        <v>0</v>
      </c>
      <c r="K298" s="175" t="s">
        <v>146</v>
      </c>
      <c r="L298" s="39"/>
      <c r="M298" s="179" t="s">
        <v>18</v>
      </c>
      <c r="N298" s="180" t="s">
        <v>46</v>
      </c>
      <c r="O298" s="64"/>
      <c r="P298" s="181">
        <f>O298*H298</f>
        <v>0</v>
      </c>
      <c r="Q298" s="181">
        <v>0</v>
      </c>
      <c r="R298" s="181">
        <f>Q298*H298</f>
        <v>0</v>
      </c>
      <c r="S298" s="181">
        <v>0</v>
      </c>
      <c r="T298" s="182">
        <f>S298*H298</f>
        <v>0</v>
      </c>
      <c r="U298" s="34"/>
      <c r="V298" s="34"/>
      <c r="W298" s="34"/>
      <c r="X298" s="34"/>
      <c r="Y298" s="34"/>
      <c r="Z298" s="34"/>
      <c r="AA298" s="34"/>
      <c r="AB298" s="34"/>
      <c r="AC298" s="34"/>
      <c r="AD298" s="34"/>
      <c r="AE298" s="34"/>
      <c r="AR298" s="183" t="s">
        <v>237</v>
      </c>
      <c r="AT298" s="183" t="s">
        <v>142</v>
      </c>
      <c r="AU298" s="183" t="s">
        <v>85</v>
      </c>
      <c r="AY298" s="17" t="s">
        <v>139</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237</v>
      </c>
      <c r="BM298" s="183" t="s">
        <v>513</v>
      </c>
    </row>
    <row r="299" spans="1:65" s="2" customFormat="1">
      <c r="A299" s="34"/>
      <c r="B299" s="35"/>
      <c r="C299" s="36"/>
      <c r="D299" s="185" t="s">
        <v>149</v>
      </c>
      <c r="E299" s="36"/>
      <c r="F299" s="186" t="s">
        <v>514</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149</v>
      </c>
      <c r="AU299" s="17" t="s">
        <v>85</v>
      </c>
    </row>
    <row r="300" spans="1:65" s="12" customFormat="1" ht="22.9" customHeight="1">
      <c r="B300" s="157"/>
      <c r="C300" s="158"/>
      <c r="D300" s="159" t="s">
        <v>74</v>
      </c>
      <c r="E300" s="171" t="s">
        <v>515</v>
      </c>
      <c r="F300" s="171" t="s">
        <v>516</v>
      </c>
      <c r="G300" s="158"/>
      <c r="H300" s="158"/>
      <c r="I300" s="161"/>
      <c r="J300" s="172">
        <f>BK300</f>
        <v>0</v>
      </c>
      <c r="K300" s="158"/>
      <c r="L300" s="163"/>
      <c r="M300" s="164"/>
      <c r="N300" s="165"/>
      <c r="O300" s="165"/>
      <c r="P300" s="166">
        <f>SUM(P301:P315)</f>
        <v>0</v>
      </c>
      <c r="Q300" s="165"/>
      <c r="R300" s="166">
        <f>SUM(R301:R315)</f>
        <v>0.11387</v>
      </c>
      <c r="S300" s="165"/>
      <c r="T300" s="167">
        <f>SUM(T301:T315)</f>
        <v>1.6119999999999999E-2</v>
      </c>
      <c r="AR300" s="168" t="s">
        <v>85</v>
      </c>
      <c r="AT300" s="169" t="s">
        <v>74</v>
      </c>
      <c r="AU300" s="169" t="s">
        <v>83</v>
      </c>
      <c r="AY300" s="168" t="s">
        <v>139</v>
      </c>
      <c r="BK300" s="170">
        <f>SUM(BK301:BK315)</f>
        <v>0</v>
      </c>
    </row>
    <row r="301" spans="1:65" s="2" customFormat="1" ht="24.2" customHeight="1">
      <c r="A301" s="34"/>
      <c r="B301" s="35"/>
      <c r="C301" s="173" t="s">
        <v>517</v>
      </c>
      <c r="D301" s="173" t="s">
        <v>142</v>
      </c>
      <c r="E301" s="174" t="s">
        <v>518</v>
      </c>
      <c r="F301" s="175" t="s">
        <v>519</v>
      </c>
      <c r="G301" s="176" t="s">
        <v>180</v>
      </c>
      <c r="H301" s="177">
        <v>134.5</v>
      </c>
      <c r="I301" s="178"/>
      <c r="J301" s="177">
        <f>ROUND((ROUND(I301,2))*(ROUND(H301,2)),2)</f>
        <v>0</v>
      </c>
      <c r="K301" s="175" t="s">
        <v>146</v>
      </c>
      <c r="L301" s="39"/>
      <c r="M301" s="179" t="s">
        <v>18</v>
      </c>
      <c r="N301" s="180" t="s">
        <v>46</v>
      </c>
      <c r="O301" s="64"/>
      <c r="P301" s="181">
        <f>O301*H301</f>
        <v>0</v>
      </c>
      <c r="Q301" s="181">
        <v>0</v>
      </c>
      <c r="R301" s="181">
        <f>Q301*H301</f>
        <v>0</v>
      </c>
      <c r="S301" s="181">
        <v>0</v>
      </c>
      <c r="T301" s="182">
        <f>S301*H301</f>
        <v>0</v>
      </c>
      <c r="U301" s="34"/>
      <c r="V301" s="34"/>
      <c r="W301" s="34"/>
      <c r="X301" s="34"/>
      <c r="Y301" s="34"/>
      <c r="Z301" s="34"/>
      <c r="AA301" s="34"/>
      <c r="AB301" s="34"/>
      <c r="AC301" s="34"/>
      <c r="AD301" s="34"/>
      <c r="AE301" s="34"/>
      <c r="AR301" s="183" t="s">
        <v>237</v>
      </c>
      <c r="AT301" s="183" t="s">
        <v>142</v>
      </c>
      <c r="AU301" s="183" t="s">
        <v>85</v>
      </c>
      <c r="AY301" s="17" t="s">
        <v>139</v>
      </c>
      <c r="BE301" s="184">
        <f>IF(N301="základní",J301,0)</f>
        <v>0</v>
      </c>
      <c r="BF301" s="184">
        <f>IF(N301="snížená",J301,0)</f>
        <v>0</v>
      </c>
      <c r="BG301" s="184">
        <f>IF(N301="zákl. přenesená",J301,0)</f>
        <v>0</v>
      </c>
      <c r="BH301" s="184">
        <f>IF(N301="sníž. přenesená",J301,0)</f>
        <v>0</v>
      </c>
      <c r="BI301" s="184">
        <f>IF(N301="nulová",J301,0)</f>
        <v>0</v>
      </c>
      <c r="BJ301" s="17" t="s">
        <v>83</v>
      </c>
      <c r="BK301" s="184">
        <f>ROUND((ROUND(I301,2))*(ROUND(H301,2)),2)</f>
        <v>0</v>
      </c>
      <c r="BL301" s="17" t="s">
        <v>237</v>
      </c>
      <c r="BM301" s="183" t="s">
        <v>520</v>
      </c>
    </row>
    <row r="302" spans="1:65" s="2" customFormat="1">
      <c r="A302" s="34"/>
      <c r="B302" s="35"/>
      <c r="C302" s="36"/>
      <c r="D302" s="185" t="s">
        <v>149</v>
      </c>
      <c r="E302" s="36"/>
      <c r="F302" s="186" t="s">
        <v>521</v>
      </c>
      <c r="G302" s="36"/>
      <c r="H302" s="36"/>
      <c r="I302" s="187"/>
      <c r="J302" s="36"/>
      <c r="K302" s="36"/>
      <c r="L302" s="39"/>
      <c r="M302" s="188"/>
      <c r="N302" s="189"/>
      <c r="O302" s="64"/>
      <c r="P302" s="64"/>
      <c r="Q302" s="64"/>
      <c r="R302" s="64"/>
      <c r="S302" s="64"/>
      <c r="T302" s="65"/>
      <c r="U302" s="34"/>
      <c r="V302" s="34"/>
      <c r="W302" s="34"/>
      <c r="X302" s="34"/>
      <c r="Y302" s="34"/>
      <c r="Z302" s="34"/>
      <c r="AA302" s="34"/>
      <c r="AB302" s="34"/>
      <c r="AC302" s="34"/>
      <c r="AD302" s="34"/>
      <c r="AE302" s="34"/>
      <c r="AT302" s="17" t="s">
        <v>149</v>
      </c>
      <c r="AU302" s="17" t="s">
        <v>85</v>
      </c>
    </row>
    <row r="303" spans="1:65" s="2" customFormat="1" ht="16.5" customHeight="1">
      <c r="A303" s="34"/>
      <c r="B303" s="35"/>
      <c r="C303" s="173" t="s">
        <v>522</v>
      </c>
      <c r="D303" s="173" t="s">
        <v>142</v>
      </c>
      <c r="E303" s="174" t="s">
        <v>523</v>
      </c>
      <c r="F303" s="175" t="s">
        <v>524</v>
      </c>
      <c r="G303" s="176" t="s">
        <v>180</v>
      </c>
      <c r="H303" s="177">
        <v>52</v>
      </c>
      <c r="I303" s="178"/>
      <c r="J303" s="177">
        <f>ROUND((ROUND(I303,2))*(ROUND(H303,2)),2)</f>
        <v>0</v>
      </c>
      <c r="K303" s="175" t="s">
        <v>146</v>
      </c>
      <c r="L303" s="39"/>
      <c r="M303" s="179" t="s">
        <v>18</v>
      </c>
      <c r="N303" s="180" t="s">
        <v>46</v>
      </c>
      <c r="O303" s="64"/>
      <c r="P303" s="181">
        <f>O303*H303</f>
        <v>0</v>
      </c>
      <c r="Q303" s="181">
        <v>1E-3</v>
      </c>
      <c r="R303" s="181">
        <f>Q303*H303</f>
        <v>5.2000000000000005E-2</v>
      </c>
      <c r="S303" s="181">
        <v>3.1E-4</v>
      </c>
      <c r="T303" s="182">
        <f>S303*H303</f>
        <v>1.6119999999999999E-2</v>
      </c>
      <c r="U303" s="34"/>
      <c r="V303" s="34"/>
      <c r="W303" s="34"/>
      <c r="X303" s="34"/>
      <c r="Y303" s="34"/>
      <c r="Z303" s="34"/>
      <c r="AA303" s="34"/>
      <c r="AB303" s="34"/>
      <c r="AC303" s="34"/>
      <c r="AD303" s="34"/>
      <c r="AE303" s="34"/>
      <c r="AR303" s="183" t="s">
        <v>237</v>
      </c>
      <c r="AT303" s="183" t="s">
        <v>142</v>
      </c>
      <c r="AU303" s="183" t="s">
        <v>85</v>
      </c>
      <c r="AY303" s="17" t="s">
        <v>139</v>
      </c>
      <c r="BE303" s="184">
        <f>IF(N303="základní",J303,0)</f>
        <v>0</v>
      </c>
      <c r="BF303" s="184">
        <f>IF(N303="snížená",J303,0)</f>
        <v>0</v>
      </c>
      <c r="BG303" s="184">
        <f>IF(N303="zákl. přenesená",J303,0)</f>
        <v>0</v>
      </c>
      <c r="BH303" s="184">
        <f>IF(N303="sníž. přenesená",J303,0)</f>
        <v>0</v>
      </c>
      <c r="BI303" s="184">
        <f>IF(N303="nulová",J303,0)</f>
        <v>0</v>
      </c>
      <c r="BJ303" s="17" t="s">
        <v>83</v>
      </c>
      <c r="BK303" s="184">
        <f>ROUND((ROUND(I303,2))*(ROUND(H303,2)),2)</f>
        <v>0</v>
      </c>
      <c r="BL303" s="17" t="s">
        <v>237</v>
      </c>
      <c r="BM303" s="183" t="s">
        <v>525</v>
      </c>
    </row>
    <row r="304" spans="1:65" s="2" customFormat="1">
      <c r="A304" s="34"/>
      <c r="B304" s="35"/>
      <c r="C304" s="36"/>
      <c r="D304" s="185" t="s">
        <v>149</v>
      </c>
      <c r="E304" s="36"/>
      <c r="F304" s="186" t="s">
        <v>526</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149</v>
      </c>
      <c r="AU304" s="17" t="s">
        <v>85</v>
      </c>
    </row>
    <row r="305" spans="1:65" s="13" customFormat="1">
      <c r="B305" s="199"/>
      <c r="C305" s="200"/>
      <c r="D305" s="201" t="s">
        <v>156</v>
      </c>
      <c r="E305" s="202" t="s">
        <v>18</v>
      </c>
      <c r="F305" s="203" t="s">
        <v>527</v>
      </c>
      <c r="G305" s="200"/>
      <c r="H305" s="204">
        <v>20</v>
      </c>
      <c r="I305" s="205"/>
      <c r="J305" s="200"/>
      <c r="K305" s="200"/>
      <c r="L305" s="206"/>
      <c r="M305" s="207"/>
      <c r="N305" s="208"/>
      <c r="O305" s="208"/>
      <c r="P305" s="208"/>
      <c r="Q305" s="208"/>
      <c r="R305" s="208"/>
      <c r="S305" s="208"/>
      <c r="T305" s="209"/>
      <c r="AT305" s="210" t="s">
        <v>156</v>
      </c>
      <c r="AU305" s="210" t="s">
        <v>85</v>
      </c>
      <c r="AV305" s="13" t="s">
        <v>85</v>
      </c>
      <c r="AW305" s="13" t="s">
        <v>37</v>
      </c>
      <c r="AX305" s="13" t="s">
        <v>75</v>
      </c>
      <c r="AY305" s="210" t="s">
        <v>139</v>
      </c>
    </row>
    <row r="306" spans="1:65" s="13" customFormat="1">
      <c r="B306" s="199"/>
      <c r="C306" s="200"/>
      <c r="D306" s="201" t="s">
        <v>156</v>
      </c>
      <c r="E306" s="202" t="s">
        <v>18</v>
      </c>
      <c r="F306" s="203" t="s">
        <v>528</v>
      </c>
      <c r="G306" s="200"/>
      <c r="H306" s="204">
        <v>32</v>
      </c>
      <c r="I306" s="205"/>
      <c r="J306" s="200"/>
      <c r="K306" s="200"/>
      <c r="L306" s="206"/>
      <c r="M306" s="207"/>
      <c r="N306" s="208"/>
      <c r="O306" s="208"/>
      <c r="P306" s="208"/>
      <c r="Q306" s="208"/>
      <c r="R306" s="208"/>
      <c r="S306" s="208"/>
      <c r="T306" s="209"/>
      <c r="AT306" s="210" t="s">
        <v>156</v>
      </c>
      <c r="AU306" s="210" t="s">
        <v>85</v>
      </c>
      <c r="AV306" s="13" t="s">
        <v>85</v>
      </c>
      <c r="AW306" s="13" t="s">
        <v>37</v>
      </c>
      <c r="AX306" s="13" t="s">
        <v>75</v>
      </c>
      <c r="AY306" s="210" t="s">
        <v>139</v>
      </c>
    </row>
    <row r="307" spans="1:65" s="14" customFormat="1">
      <c r="B307" s="211"/>
      <c r="C307" s="212"/>
      <c r="D307" s="201" t="s">
        <v>156</v>
      </c>
      <c r="E307" s="213" t="s">
        <v>18</v>
      </c>
      <c r="F307" s="214" t="s">
        <v>176</v>
      </c>
      <c r="G307" s="212"/>
      <c r="H307" s="215">
        <v>52</v>
      </c>
      <c r="I307" s="216"/>
      <c r="J307" s="212"/>
      <c r="K307" s="212"/>
      <c r="L307" s="217"/>
      <c r="M307" s="218"/>
      <c r="N307" s="219"/>
      <c r="O307" s="219"/>
      <c r="P307" s="219"/>
      <c r="Q307" s="219"/>
      <c r="R307" s="219"/>
      <c r="S307" s="219"/>
      <c r="T307" s="220"/>
      <c r="AT307" s="221" t="s">
        <v>156</v>
      </c>
      <c r="AU307" s="221" t="s">
        <v>85</v>
      </c>
      <c r="AV307" s="14" t="s">
        <v>147</v>
      </c>
      <c r="AW307" s="14" t="s">
        <v>37</v>
      </c>
      <c r="AX307" s="14" t="s">
        <v>83</v>
      </c>
      <c r="AY307" s="221" t="s">
        <v>139</v>
      </c>
    </row>
    <row r="308" spans="1:65" s="2" customFormat="1" ht="33" customHeight="1">
      <c r="A308" s="34"/>
      <c r="B308" s="35"/>
      <c r="C308" s="173" t="s">
        <v>529</v>
      </c>
      <c r="D308" s="173" t="s">
        <v>142</v>
      </c>
      <c r="E308" s="174" t="s">
        <v>530</v>
      </c>
      <c r="F308" s="175" t="s">
        <v>531</v>
      </c>
      <c r="G308" s="176" t="s">
        <v>180</v>
      </c>
      <c r="H308" s="177">
        <v>134.5</v>
      </c>
      <c r="I308" s="178"/>
      <c r="J308" s="177">
        <f>ROUND((ROUND(I308,2))*(ROUND(H308,2)),2)</f>
        <v>0</v>
      </c>
      <c r="K308" s="175" t="s">
        <v>146</v>
      </c>
      <c r="L308" s="39"/>
      <c r="M308" s="179" t="s">
        <v>18</v>
      </c>
      <c r="N308" s="180" t="s">
        <v>46</v>
      </c>
      <c r="O308" s="64"/>
      <c r="P308" s="181">
        <f>O308*H308</f>
        <v>0</v>
      </c>
      <c r="Q308" s="181">
        <v>2.0000000000000001E-4</v>
      </c>
      <c r="R308" s="181">
        <f>Q308*H308</f>
        <v>2.69E-2</v>
      </c>
      <c r="S308" s="181">
        <v>0</v>
      </c>
      <c r="T308" s="182">
        <f>S308*H308</f>
        <v>0</v>
      </c>
      <c r="U308" s="34"/>
      <c r="V308" s="34"/>
      <c r="W308" s="34"/>
      <c r="X308" s="34"/>
      <c r="Y308" s="34"/>
      <c r="Z308" s="34"/>
      <c r="AA308" s="34"/>
      <c r="AB308" s="34"/>
      <c r="AC308" s="34"/>
      <c r="AD308" s="34"/>
      <c r="AE308" s="34"/>
      <c r="AR308" s="183" t="s">
        <v>237</v>
      </c>
      <c r="AT308" s="183" t="s">
        <v>142</v>
      </c>
      <c r="AU308" s="183" t="s">
        <v>85</v>
      </c>
      <c r="AY308" s="17" t="s">
        <v>139</v>
      </c>
      <c r="BE308" s="184">
        <f>IF(N308="základní",J308,0)</f>
        <v>0</v>
      </c>
      <c r="BF308" s="184">
        <f>IF(N308="snížená",J308,0)</f>
        <v>0</v>
      </c>
      <c r="BG308" s="184">
        <f>IF(N308="zákl. přenesená",J308,0)</f>
        <v>0</v>
      </c>
      <c r="BH308" s="184">
        <f>IF(N308="sníž. přenesená",J308,0)</f>
        <v>0</v>
      </c>
      <c r="BI308" s="184">
        <f>IF(N308="nulová",J308,0)</f>
        <v>0</v>
      </c>
      <c r="BJ308" s="17" t="s">
        <v>83</v>
      </c>
      <c r="BK308" s="184">
        <f>ROUND((ROUND(I308,2))*(ROUND(H308,2)),2)</f>
        <v>0</v>
      </c>
      <c r="BL308" s="17" t="s">
        <v>237</v>
      </c>
      <c r="BM308" s="183" t="s">
        <v>532</v>
      </c>
    </row>
    <row r="309" spans="1:65" s="2" customFormat="1">
      <c r="A309" s="34"/>
      <c r="B309" s="35"/>
      <c r="C309" s="36"/>
      <c r="D309" s="185" t="s">
        <v>149</v>
      </c>
      <c r="E309" s="36"/>
      <c r="F309" s="186" t="s">
        <v>533</v>
      </c>
      <c r="G309" s="36"/>
      <c r="H309" s="36"/>
      <c r="I309" s="187"/>
      <c r="J309" s="36"/>
      <c r="K309" s="36"/>
      <c r="L309" s="39"/>
      <c r="M309" s="188"/>
      <c r="N309" s="189"/>
      <c r="O309" s="64"/>
      <c r="P309" s="64"/>
      <c r="Q309" s="64"/>
      <c r="R309" s="64"/>
      <c r="S309" s="64"/>
      <c r="T309" s="65"/>
      <c r="U309" s="34"/>
      <c r="V309" s="34"/>
      <c r="W309" s="34"/>
      <c r="X309" s="34"/>
      <c r="Y309" s="34"/>
      <c r="Z309" s="34"/>
      <c r="AA309" s="34"/>
      <c r="AB309" s="34"/>
      <c r="AC309" s="34"/>
      <c r="AD309" s="34"/>
      <c r="AE309" s="34"/>
      <c r="AT309" s="17" t="s">
        <v>149</v>
      </c>
      <c r="AU309" s="17" t="s">
        <v>85</v>
      </c>
    </row>
    <row r="310" spans="1:65" s="2" customFormat="1" ht="37.9" customHeight="1">
      <c r="A310" s="34"/>
      <c r="B310" s="35"/>
      <c r="C310" s="173" t="s">
        <v>534</v>
      </c>
      <c r="D310" s="173" t="s">
        <v>142</v>
      </c>
      <c r="E310" s="174" t="s">
        <v>535</v>
      </c>
      <c r="F310" s="175" t="s">
        <v>536</v>
      </c>
      <c r="G310" s="176" t="s">
        <v>180</v>
      </c>
      <c r="H310" s="177">
        <v>134.5</v>
      </c>
      <c r="I310" s="178"/>
      <c r="J310" s="177">
        <f>ROUND((ROUND(I310,2))*(ROUND(H310,2)),2)</f>
        <v>0</v>
      </c>
      <c r="K310" s="175" t="s">
        <v>146</v>
      </c>
      <c r="L310" s="39"/>
      <c r="M310" s="179" t="s">
        <v>18</v>
      </c>
      <c r="N310" s="180" t="s">
        <v>46</v>
      </c>
      <c r="O310" s="64"/>
      <c r="P310" s="181">
        <f>O310*H310</f>
        <v>0</v>
      </c>
      <c r="Q310" s="181">
        <v>2.5999999999999998E-4</v>
      </c>
      <c r="R310" s="181">
        <f>Q310*H310</f>
        <v>3.4969999999999994E-2</v>
      </c>
      <c r="S310" s="181">
        <v>0</v>
      </c>
      <c r="T310" s="182">
        <f>S310*H310</f>
        <v>0</v>
      </c>
      <c r="U310" s="34"/>
      <c r="V310" s="34"/>
      <c r="W310" s="34"/>
      <c r="X310" s="34"/>
      <c r="Y310" s="34"/>
      <c r="Z310" s="34"/>
      <c r="AA310" s="34"/>
      <c r="AB310" s="34"/>
      <c r="AC310" s="34"/>
      <c r="AD310" s="34"/>
      <c r="AE310" s="34"/>
      <c r="AR310" s="183" t="s">
        <v>237</v>
      </c>
      <c r="AT310" s="183" t="s">
        <v>142</v>
      </c>
      <c r="AU310" s="183" t="s">
        <v>85</v>
      </c>
      <c r="AY310" s="17" t="s">
        <v>139</v>
      </c>
      <c r="BE310" s="184">
        <f>IF(N310="základní",J310,0)</f>
        <v>0</v>
      </c>
      <c r="BF310" s="184">
        <f>IF(N310="snížená",J310,0)</f>
        <v>0</v>
      </c>
      <c r="BG310" s="184">
        <f>IF(N310="zákl. přenesená",J310,0)</f>
        <v>0</v>
      </c>
      <c r="BH310" s="184">
        <f>IF(N310="sníž. přenesená",J310,0)</f>
        <v>0</v>
      </c>
      <c r="BI310" s="184">
        <f>IF(N310="nulová",J310,0)</f>
        <v>0</v>
      </c>
      <c r="BJ310" s="17" t="s">
        <v>83</v>
      </c>
      <c r="BK310" s="184">
        <f>ROUND((ROUND(I310,2))*(ROUND(H310,2)),2)</f>
        <v>0</v>
      </c>
      <c r="BL310" s="17" t="s">
        <v>237</v>
      </c>
      <c r="BM310" s="183" t="s">
        <v>537</v>
      </c>
    </row>
    <row r="311" spans="1:65" s="2" customFormat="1">
      <c r="A311" s="34"/>
      <c r="B311" s="35"/>
      <c r="C311" s="36"/>
      <c r="D311" s="185" t="s">
        <v>149</v>
      </c>
      <c r="E311" s="36"/>
      <c r="F311" s="186" t="s">
        <v>538</v>
      </c>
      <c r="G311" s="36"/>
      <c r="H311" s="36"/>
      <c r="I311" s="187"/>
      <c r="J311" s="36"/>
      <c r="K311" s="36"/>
      <c r="L311" s="39"/>
      <c r="M311" s="188"/>
      <c r="N311" s="189"/>
      <c r="O311" s="64"/>
      <c r="P311" s="64"/>
      <c r="Q311" s="64"/>
      <c r="R311" s="64"/>
      <c r="S311" s="64"/>
      <c r="T311" s="65"/>
      <c r="U311" s="34"/>
      <c r="V311" s="34"/>
      <c r="W311" s="34"/>
      <c r="X311" s="34"/>
      <c r="Y311" s="34"/>
      <c r="Z311" s="34"/>
      <c r="AA311" s="34"/>
      <c r="AB311" s="34"/>
      <c r="AC311" s="34"/>
      <c r="AD311" s="34"/>
      <c r="AE311" s="34"/>
      <c r="AT311" s="17" t="s">
        <v>149</v>
      </c>
      <c r="AU311" s="17" t="s">
        <v>85</v>
      </c>
    </row>
    <row r="312" spans="1:65" s="2" customFormat="1" ht="19.5">
      <c r="A312" s="34"/>
      <c r="B312" s="35"/>
      <c r="C312" s="36"/>
      <c r="D312" s="201" t="s">
        <v>469</v>
      </c>
      <c r="E312" s="36"/>
      <c r="F312" s="233" t="s">
        <v>539</v>
      </c>
      <c r="G312" s="36"/>
      <c r="H312" s="36"/>
      <c r="I312" s="187"/>
      <c r="J312" s="36"/>
      <c r="K312" s="36"/>
      <c r="L312" s="39"/>
      <c r="M312" s="188"/>
      <c r="N312" s="189"/>
      <c r="O312" s="64"/>
      <c r="P312" s="64"/>
      <c r="Q312" s="64"/>
      <c r="R312" s="64"/>
      <c r="S312" s="64"/>
      <c r="T312" s="65"/>
      <c r="U312" s="34"/>
      <c r="V312" s="34"/>
      <c r="W312" s="34"/>
      <c r="X312" s="34"/>
      <c r="Y312" s="34"/>
      <c r="Z312" s="34"/>
      <c r="AA312" s="34"/>
      <c r="AB312" s="34"/>
      <c r="AC312" s="34"/>
      <c r="AD312" s="34"/>
      <c r="AE312" s="34"/>
      <c r="AT312" s="17" t="s">
        <v>469</v>
      </c>
      <c r="AU312" s="17" t="s">
        <v>85</v>
      </c>
    </row>
    <row r="313" spans="1:65" s="13" customFormat="1">
      <c r="B313" s="199"/>
      <c r="C313" s="200"/>
      <c r="D313" s="201" t="s">
        <v>156</v>
      </c>
      <c r="E313" s="202" t="s">
        <v>18</v>
      </c>
      <c r="F313" s="203" t="s">
        <v>540</v>
      </c>
      <c r="G313" s="200"/>
      <c r="H313" s="204">
        <v>75</v>
      </c>
      <c r="I313" s="205"/>
      <c r="J313" s="200"/>
      <c r="K313" s="200"/>
      <c r="L313" s="206"/>
      <c r="M313" s="207"/>
      <c r="N313" s="208"/>
      <c r="O313" s="208"/>
      <c r="P313" s="208"/>
      <c r="Q313" s="208"/>
      <c r="R313" s="208"/>
      <c r="S313" s="208"/>
      <c r="T313" s="209"/>
      <c r="AT313" s="210" t="s">
        <v>156</v>
      </c>
      <c r="AU313" s="210" t="s">
        <v>85</v>
      </c>
      <c r="AV313" s="13" t="s">
        <v>85</v>
      </c>
      <c r="AW313" s="13" t="s">
        <v>37</v>
      </c>
      <c r="AX313" s="13" t="s">
        <v>75</v>
      </c>
      <c r="AY313" s="210" t="s">
        <v>139</v>
      </c>
    </row>
    <row r="314" spans="1:65" s="13" customFormat="1">
      <c r="B314" s="199"/>
      <c r="C314" s="200"/>
      <c r="D314" s="201" t="s">
        <v>156</v>
      </c>
      <c r="E314" s="202" t="s">
        <v>18</v>
      </c>
      <c r="F314" s="203" t="s">
        <v>541</v>
      </c>
      <c r="G314" s="200"/>
      <c r="H314" s="204">
        <v>59.5</v>
      </c>
      <c r="I314" s="205"/>
      <c r="J314" s="200"/>
      <c r="K314" s="200"/>
      <c r="L314" s="206"/>
      <c r="M314" s="207"/>
      <c r="N314" s="208"/>
      <c r="O314" s="208"/>
      <c r="P314" s="208"/>
      <c r="Q314" s="208"/>
      <c r="R314" s="208"/>
      <c r="S314" s="208"/>
      <c r="T314" s="209"/>
      <c r="AT314" s="210" t="s">
        <v>156</v>
      </c>
      <c r="AU314" s="210" t="s">
        <v>85</v>
      </c>
      <c r="AV314" s="13" t="s">
        <v>85</v>
      </c>
      <c r="AW314" s="13" t="s">
        <v>37</v>
      </c>
      <c r="AX314" s="13" t="s">
        <v>75</v>
      </c>
      <c r="AY314" s="210" t="s">
        <v>139</v>
      </c>
    </row>
    <row r="315" spans="1:65" s="14" customFormat="1">
      <c r="B315" s="211"/>
      <c r="C315" s="212"/>
      <c r="D315" s="201" t="s">
        <v>156</v>
      </c>
      <c r="E315" s="213" t="s">
        <v>18</v>
      </c>
      <c r="F315" s="214" t="s">
        <v>176</v>
      </c>
      <c r="G315" s="212"/>
      <c r="H315" s="215">
        <v>134.5</v>
      </c>
      <c r="I315" s="216"/>
      <c r="J315" s="212"/>
      <c r="K315" s="212"/>
      <c r="L315" s="217"/>
      <c r="M315" s="218"/>
      <c r="N315" s="219"/>
      <c r="O315" s="219"/>
      <c r="P315" s="219"/>
      <c r="Q315" s="219"/>
      <c r="R315" s="219"/>
      <c r="S315" s="219"/>
      <c r="T315" s="220"/>
      <c r="AT315" s="221" t="s">
        <v>156</v>
      </c>
      <c r="AU315" s="221" t="s">
        <v>85</v>
      </c>
      <c r="AV315" s="14" t="s">
        <v>147</v>
      </c>
      <c r="AW315" s="14" t="s">
        <v>37</v>
      </c>
      <c r="AX315" s="14" t="s">
        <v>83</v>
      </c>
      <c r="AY315" s="221" t="s">
        <v>139</v>
      </c>
    </row>
    <row r="316" spans="1:65" s="12" customFormat="1" ht="25.9" customHeight="1">
      <c r="B316" s="157"/>
      <c r="C316" s="158"/>
      <c r="D316" s="159" t="s">
        <v>74</v>
      </c>
      <c r="E316" s="160" t="s">
        <v>542</v>
      </c>
      <c r="F316" s="160" t="s">
        <v>543</v>
      </c>
      <c r="G316" s="158"/>
      <c r="H316" s="158"/>
      <c r="I316" s="161"/>
      <c r="J316" s="162">
        <f>BK316</f>
        <v>0</v>
      </c>
      <c r="K316" s="158"/>
      <c r="L316" s="163"/>
      <c r="M316" s="164"/>
      <c r="N316" s="165"/>
      <c r="O316" s="165"/>
      <c r="P316" s="166">
        <f>P317+P320+P324+P327+P331</f>
        <v>0</v>
      </c>
      <c r="Q316" s="165"/>
      <c r="R316" s="166">
        <f>R317+R320+R324+R327+R331</f>
        <v>0</v>
      </c>
      <c r="S316" s="165"/>
      <c r="T316" s="167">
        <f>T317+T320+T324+T327+T331</f>
        <v>0</v>
      </c>
      <c r="AR316" s="168" t="s">
        <v>169</v>
      </c>
      <c r="AT316" s="169" t="s">
        <v>74</v>
      </c>
      <c r="AU316" s="169" t="s">
        <v>75</v>
      </c>
      <c r="AY316" s="168" t="s">
        <v>139</v>
      </c>
      <c r="BK316" s="170">
        <f>BK317+BK320+BK324+BK327+BK331</f>
        <v>0</v>
      </c>
    </row>
    <row r="317" spans="1:65" s="12" customFormat="1" ht="22.9" customHeight="1">
      <c r="B317" s="157"/>
      <c r="C317" s="158"/>
      <c r="D317" s="159" t="s">
        <v>74</v>
      </c>
      <c r="E317" s="171" t="s">
        <v>544</v>
      </c>
      <c r="F317" s="171" t="s">
        <v>545</v>
      </c>
      <c r="G317" s="158"/>
      <c r="H317" s="158"/>
      <c r="I317" s="161"/>
      <c r="J317" s="172">
        <f>BK317</f>
        <v>0</v>
      </c>
      <c r="K317" s="158"/>
      <c r="L317" s="163"/>
      <c r="M317" s="164"/>
      <c r="N317" s="165"/>
      <c r="O317" s="165"/>
      <c r="P317" s="166">
        <f>SUM(P318:P319)</f>
        <v>0</v>
      </c>
      <c r="Q317" s="165"/>
      <c r="R317" s="166">
        <f>SUM(R318:R319)</f>
        <v>0</v>
      </c>
      <c r="S317" s="165"/>
      <c r="T317" s="167">
        <f>SUM(T318:T319)</f>
        <v>0</v>
      </c>
      <c r="AR317" s="168" t="s">
        <v>169</v>
      </c>
      <c r="AT317" s="169" t="s">
        <v>74</v>
      </c>
      <c r="AU317" s="169" t="s">
        <v>83</v>
      </c>
      <c r="AY317" s="168" t="s">
        <v>139</v>
      </c>
      <c r="BK317" s="170">
        <f>SUM(BK318:BK319)</f>
        <v>0</v>
      </c>
    </row>
    <row r="318" spans="1:65" s="2" customFormat="1" ht="21.75" customHeight="1">
      <c r="A318" s="34"/>
      <c r="B318" s="35"/>
      <c r="C318" s="173" t="s">
        <v>546</v>
      </c>
      <c r="D318" s="173" t="s">
        <v>142</v>
      </c>
      <c r="E318" s="174" t="s">
        <v>547</v>
      </c>
      <c r="F318" s="175" t="s">
        <v>548</v>
      </c>
      <c r="G318" s="176" t="s">
        <v>280</v>
      </c>
      <c r="H318" s="177">
        <v>1</v>
      </c>
      <c r="I318" s="178"/>
      <c r="J318" s="177">
        <f>ROUND((ROUND(I318,2))*(ROUND(H318,2)),2)</f>
        <v>0</v>
      </c>
      <c r="K318" s="175" t="s">
        <v>146</v>
      </c>
      <c r="L318" s="39"/>
      <c r="M318" s="179" t="s">
        <v>18</v>
      </c>
      <c r="N318" s="180" t="s">
        <v>46</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549</v>
      </c>
      <c r="AT318" s="183" t="s">
        <v>142</v>
      </c>
      <c r="AU318" s="183" t="s">
        <v>85</v>
      </c>
      <c r="AY318" s="17" t="s">
        <v>139</v>
      </c>
      <c r="BE318" s="184">
        <f>IF(N318="základní",J318,0)</f>
        <v>0</v>
      </c>
      <c r="BF318" s="184">
        <f>IF(N318="snížená",J318,0)</f>
        <v>0</v>
      </c>
      <c r="BG318" s="184">
        <f>IF(N318="zákl. přenesená",J318,0)</f>
        <v>0</v>
      </c>
      <c r="BH318" s="184">
        <f>IF(N318="sníž. přenesená",J318,0)</f>
        <v>0</v>
      </c>
      <c r="BI318" s="184">
        <f>IF(N318="nulová",J318,0)</f>
        <v>0</v>
      </c>
      <c r="BJ318" s="17" t="s">
        <v>83</v>
      </c>
      <c r="BK318" s="184">
        <f>ROUND((ROUND(I318,2))*(ROUND(H318,2)),2)</f>
        <v>0</v>
      </c>
      <c r="BL318" s="17" t="s">
        <v>549</v>
      </c>
      <c r="BM318" s="183" t="s">
        <v>550</v>
      </c>
    </row>
    <row r="319" spans="1:65" s="2" customFormat="1">
      <c r="A319" s="34"/>
      <c r="B319" s="35"/>
      <c r="C319" s="36"/>
      <c r="D319" s="185" t="s">
        <v>149</v>
      </c>
      <c r="E319" s="36"/>
      <c r="F319" s="186" t="s">
        <v>551</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149</v>
      </c>
      <c r="AU319" s="17" t="s">
        <v>85</v>
      </c>
    </row>
    <row r="320" spans="1:65" s="12" customFormat="1" ht="22.9" customHeight="1">
      <c r="B320" s="157"/>
      <c r="C320" s="158"/>
      <c r="D320" s="159" t="s">
        <v>74</v>
      </c>
      <c r="E320" s="171" t="s">
        <v>552</v>
      </c>
      <c r="F320" s="171" t="s">
        <v>553</v>
      </c>
      <c r="G320" s="158"/>
      <c r="H320" s="158"/>
      <c r="I320" s="161"/>
      <c r="J320" s="172">
        <f>BK320</f>
        <v>0</v>
      </c>
      <c r="K320" s="158"/>
      <c r="L320" s="163"/>
      <c r="M320" s="164"/>
      <c r="N320" s="165"/>
      <c r="O320" s="165"/>
      <c r="P320" s="166">
        <f>SUM(P321:P323)</f>
        <v>0</v>
      </c>
      <c r="Q320" s="165"/>
      <c r="R320" s="166">
        <f>SUM(R321:R323)</f>
        <v>0</v>
      </c>
      <c r="S320" s="165"/>
      <c r="T320" s="167">
        <f>SUM(T321:T323)</f>
        <v>0</v>
      </c>
      <c r="AR320" s="168" t="s">
        <v>169</v>
      </c>
      <c r="AT320" s="169" t="s">
        <v>74</v>
      </c>
      <c r="AU320" s="169" t="s">
        <v>83</v>
      </c>
      <c r="AY320" s="168" t="s">
        <v>139</v>
      </c>
      <c r="BK320" s="170">
        <f>SUM(BK321:BK323)</f>
        <v>0</v>
      </c>
    </row>
    <row r="321" spans="1:65" s="2" customFormat="1" ht="16.5" customHeight="1">
      <c r="A321" s="34"/>
      <c r="B321" s="35"/>
      <c r="C321" s="173" t="s">
        <v>554</v>
      </c>
      <c r="D321" s="173" t="s">
        <v>142</v>
      </c>
      <c r="E321" s="174" t="s">
        <v>555</v>
      </c>
      <c r="F321" s="175" t="s">
        <v>553</v>
      </c>
      <c r="G321" s="176" t="s">
        <v>280</v>
      </c>
      <c r="H321" s="177">
        <v>1</v>
      </c>
      <c r="I321" s="178"/>
      <c r="J321" s="177">
        <f>ROUND((ROUND(I321,2))*(ROUND(H321,2)),2)</f>
        <v>0</v>
      </c>
      <c r="K321" s="175" t="s">
        <v>146</v>
      </c>
      <c r="L321" s="39"/>
      <c r="M321" s="179" t="s">
        <v>18</v>
      </c>
      <c r="N321" s="180" t="s">
        <v>46</v>
      </c>
      <c r="O321" s="64"/>
      <c r="P321" s="181">
        <f>O321*H321</f>
        <v>0</v>
      </c>
      <c r="Q321" s="181">
        <v>0</v>
      </c>
      <c r="R321" s="181">
        <f>Q321*H321</f>
        <v>0</v>
      </c>
      <c r="S321" s="181">
        <v>0</v>
      </c>
      <c r="T321" s="182">
        <f>S321*H321</f>
        <v>0</v>
      </c>
      <c r="U321" s="34"/>
      <c r="V321" s="34"/>
      <c r="W321" s="34"/>
      <c r="X321" s="34"/>
      <c r="Y321" s="34"/>
      <c r="Z321" s="34"/>
      <c r="AA321" s="34"/>
      <c r="AB321" s="34"/>
      <c r="AC321" s="34"/>
      <c r="AD321" s="34"/>
      <c r="AE321" s="34"/>
      <c r="AR321" s="183" t="s">
        <v>549</v>
      </c>
      <c r="AT321" s="183" t="s">
        <v>142</v>
      </c>
      <c r="AU321" s="183" t="s">
        <v>85</v>
      </c>
      <c r="AY321" s="17" t="s">
        <v>139</v>
      </c>
      <c r="BE321" s="184">
        <f>IF(N321="základní",J321,0)</f>
        <v>0</v>
      </c>
      <c r="BF321" s="184">
        <f>IF(N321="snížená",J321,0)</f>
        <v>0</v>
      </c>
      <c r="BG321" s="184">
        <f>IF(N321="zákl. přenesená",J321,0)</f>
        <v>0</v>
      </c>
      <c r="BH321" s="184">
        <f>IF(N321="sníž. přenesená",J321,0)</f>
        <v>0</v>
      </c>
      <c r="BI321" s="184">
        <f>IF(N321="nulová",J321,0)</f>
        <v>0</v>
      </c>
      <c r="BJ321" s="17" t="s">
        <v>83</v>
      </c>
      <c r="BK321" s="184">
        <f>ROUND((ROUND(I321,2))*(ROUND(H321,2)),2)</f>
        <v>0</v>
      </c>
      <c r="BL321" s="17" t="s">
        <v>549</v>
      </c>
      <c r="BM321" s="183" t="s">
        <v>556</v>
      </c>
    </row>
    <row r="322" spans="1:65" s="2" customFormat="1">
      <c r="A322" s="34"/>
      <c r="B322" s="35"/>
      <c r="C322" s="36"/>
      <c r="D322" s="185" t="s">
        <v>149</v>
      </c>
      <c r="E322" s="36"/>
      <c r="F322" s="186" t="s">
        <v>557</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149</v>
      </c>
      <c r="AU322" s="17" t="s">
        <v>85</v>
      </c>
    </row>
    <row r="323" spans="1:65" s="2" customFormat="1" ht="87.75">
      <c r="A323" s="34"/>
      <c r="B323" s="35"/>
      <c r="C323" s="36"/>
      <c r="D323" s="201" t="s">
        <v>469</v>
      </c>
      <c r="E323" s="36"/>
      <c r="F323" s="233" t="s">
        <v>558</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469</v>
      </c>
      <c r="AU323" s="17" t="s">
        <v>85</v>
      </c>
    </row>
    <row r="324" spans="1:65" s="12" customFormat="1" ht="22.9" customHeight="1">
      <c r="B324" s="157"/>
      <c r="C324" s="158"/>
      <c r="D324" s="159" t="s">
        <v>74</v>
      </c>
      <c r="E324" s="171" t="s">
        <v>559</v>
      </c>
      <c r="F324" s="171" t="s">
        <v>560</v>
      </c>
      <c r="G324" s="158"/>
      <c r="H324" s="158"/>
      <c r="I324" s="161"/>
      <c r="J324" s="172">
        <f>BK324</f>
        <v>0</v>
      </c>
      <c r="K324" s="158"/>
      <c r="L324" s="163"/>
      <c r="M324" s="164"/>
      <c r="N324" s="165"/>
      <c r="O324" s="165"/>
      <c r="P324" s="166">
        <f>SUM(P325:P326)</f>
        <v>0</v>
      </c>
      <c r="Q324" s="165"/>
      <c r="R324" s="166">
        <f>SUM(R325:R326)</f>
        <v>0</v>
      </c>
      <c r="S324" s="165"/>
      <c r="T324" s="167">
        <f>SUM(T325:T326)</f>
        <v>0</v>
      </c>
      <c r="AR324" s="168" t="s">
        <v>169</v>
      </c>
      <c r="AT324" s="169" t="s">
        <v>74</v>
      </c>
      <c r="AU324" s="169" t="s">
        <v>83</v>
      </c>
      <c r="AY324" s="168" t="s">
        <v>139</v>
      </c>
      <c r="BK324" s="170">
        <f>SUM(BK325:BK326)</f>
        <v>0</v>
      </c>
    </row>
    <row r="325" spans="1:65" s="2" customFormat="1" ht="16.5" customHeight="1">
      <c r="A325" s="34"/>
      <c r="B325" s="35"/>
      <c r="C325" s="173" t="s">
        <v>561</v>
      </c>
      <c r="D325" s="173" t="s">
        <v>142</v>
      </c>
      <c r="E325" s="174" t="s">
        <v>562</v>
      </c>
      <c r="F325" s="175" t="s">
        <v>563</v>
      </c>
      <c r="G325" s="176" t="s">
        <v>280</v>
      </c>
      <c r="H325" s="177">
        <v>1</v>
      </c>
      <c r="I325" s="178"/>
      <c r="J325" s="177">
        <f>ROUND((ROUND(I325,2))*(ROUND(H325,2)),2)</f>
        <v>0</v>
      </c>
      <c r="K325" s="175" t="s">
        <v>146</v>
      </c>
      <c r="L325" s="39"/>
      <c r="M325" s="179" t="s">
        <v>18</v>
      </c>
      <c r="N325" s="180" t="s">
        <v>46</v>
      </c>
      <c r="O325" s="64"/>
      <c r="P325" s="181">
        <f>O325*H325</f>
        <v>0</v>
      </c>
      <c r="Q325" s="181">
        <v>0</v>
      </c>
      <c r="R325" s="181">
        <f>Q325*H325</f>
        <v>0</v>
      </c>
      <c r="S325" s="181">
        <v>0</v>
      </c>
      <c r="T325" s="182">
        <f>S325*H325</f>
        <v>0</v>
      </c>
      <c r="U325" s="34"/>
      <c r="V325" s="34"/>
      <c r="W325" s="34"/>
      <c r="X325" s="34"/>
      <c r="Y325" s="34"/>
      <c r="Z325" s="34"/>
      <c r="AA325" s="34"/>
      <c r="AB325" s="34"/>
      <c r="AC325" s="34"/>
      <c r="AD325" s="34"/>
      <c r="AE325" s="34"/>
      <c r="AR325" s="183" t="s">
        <v>549</v>
      </c>
      <c r="AT325" s="183" t="s">
        <v>142</v>
      </c>
      <c r="AU325" s="183" t="s">
        <v>85</v>
      </c>
      <c r="AY325" s="17" t="s">
        <v>139</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549</v>
      </c>
      <c r="BM325" s="183" t="s">
        <v>564</v>
      </c>
    </row>
    <row r="326" spans="1:65" s="2" customFormat="1">
      <c r="A326" s="34"/>
      <c r="B326" s="35"/>
      <c r="C326" s="36"/>
      <c r="D326" s="185" t="s">
        <v>149</v>
      </c>
      <c r="E326" s="36"/>
      <c r="F326" s="186" t="s">
        <v>565</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149</v>
      </c>
      <c r="AU326" s="17" t="s">
        <v>85</v>
      </c>
    </row>
    <row r="327" spans="1:65" s="12" customFormat="1" ht="22.9" customHeight="1">
      <c r="B327" s="157"/>
      <c r="C327" s="158"/>
      <c r="D327" s="159" t="s">
        <v>74</v>
      </c>
      <c r="E327" s="171" t="s">
        <v>566</v>
      </c>
      <c r="F327" s="171" t="s">
        <v>567</v>
      </c>
      <c r="G327" s="158"/>
      <c r="H327" s="158"/>
      <c r="I327" s="161"/>
      <c r="J327" s="172">
        <f>BK327</f>
        <v>0</v>
      </c>
      <c r="K327" s="158"/>
      <c r="L327" s="163"/>
      <c r="M327" s="164"/>
      <c r="N327" s="165"/>
      <c r="O327" s="165"/>
      <c r="P327" s="166">
        <f>SUM(P328:P330)</f>
        <v>0</v>
      </c>
      <c r="Q327" s="165"/>
      <c r="R327" s="166">
        <f>SUM(R328:R330)</f>
        <v>0</v>
      </c>
      <c r="S327" s="165"/>
      <c r="T327" s="167">
        <f>SUM(T328:T330)</f>
        <v>0</v>
      </c>
      <c r="AR327" s="168" t="s">
        <v>169</v>
      </c>
      <c r="AT327" s="169" t="s">
        <v>74</v>
      </c>
      <c r="AU327" s="169" t="s">
        <v>83</v>
      </c>
      <c r="AY327" s="168" t="s">
        <v>139</v>
      </c>
      <c r="BK327" s="170">
        <f>SUM(BK328:BK330)</f>
        <v>0</v>
      </c>
    </row>
    <row r="328" spans="1:65" s="2" customFormat="1" ht="16.5" customHeight="1">
      <c r="A328" s="34"/>
      <c r="B328" s="35"/>
      <c r="C328" s="173" t="s">
        <v>568</v>
      </c>
      <c r="D328" s="173" t="s">
        <v>142</v>
      </c>
      <c r="E328" s="174" t="s">
        <v>569</v>
      </c>
      <c r="F328" s="175" t="s">
        <v>567</v>
      </c>
      <c r="G328" s="176" t="s">
        <v>280</v>
      </c>
      <c r="H328" s="177">
        <v>1</v>
      </c>
      <c r="I328" s="178"/>
      <c r="J328" s="177">
        <f>ROUND((ROUND(I328,2))*(ROUND(H328,2)),2)</f>
        <v>0</v>
      </c>
      <c r="K328" s="175" t="s">
        <v>146</v>
      </c>
      <c r="L328" s="39"/>
      <c r="M328" s="179" t="s">
        <v>18</v>
      </c>
      <c r="N328" s="180" t="s">
        <v>46</v>
      </c>
      <c r="O328" s="64"/>
      <c r="P328" s="181">
        <f>O328*H328</f>
        <v>0</v>
      </c>
      <c r="Q328" s="181">
        <v>0</v>
      </c>
      <c r="R328" s="181">
        <f>Q328*H328</f>
        <v>0</v>
      </c>
      <c r="S328" s="181">
        <v>0</v>
      </c>
      <c r="T328" s="182">
        <f>S328*H328</f>
        <v>0</v>
      </c>
      <c r="U328" s="34"/>
      <c r="V328" s="34"/>
      <c r="W328" s="34"/>
      <c r="X328" s="34"/>
      <c r="Y328" s="34"/>
      <c r="Z328" s="34"/>
      <c r="AA328" s="34"/>
      <c r="AB328" s="34"/>
      <c r="AC328" s="34"/>
      <c r="AD328" s="34"/>
      <c r="AE328" s="34"/>
      <c r="AR328" s="183" t="s">
        <v>549</v>
      </c>
      <c r="AT328" s="183" t="s">
        <v>142</v>
      </c>
      <c r="AU328" s="183" t="s">
        <v>85</v>
      </c>
      <c r="AY328" s="17" t="s">
        <v>139</v>
      </c>
      <c r="BE328" s="184">
        <f>IF(N328="základní",J328,0)</f>
        <v>0</v>
      </c>
      <c r="BF328" s="184">
        <f>IF(N328="snížená",J328,0)</f>
        <v>0</v>
      </c>
      <c r="BG328" s="184">
        <f>IF(N328="zákl. přenesená",J328,0)</f>
        <v>0</v>
      </c>
      <c r="BH328" s="184">
        <f>IF(N328="sníž. přenesená",J328,0)</f>
        <v>0</v>
      </c>
      <c r="BI328" s="184">
        <f>IF(N328="nulová",J328,0)</f>
        <v>0</v>
      </c>
      <c r="BJ328" s="17" t="s">
        <v>83</v>
      </c>
      <c r="BK328" s="184">
        <f>ROUND((ROUND(I328,2))*(ROUND(H328,2)),2)</f>
        <v>0</v>
      </c>
      <c r="BL328" s="17" t="s">
        <v>549</v>
      </c>
      <c r="BM328" s="183" t="s">
        <v>570</v>
      </c>
    </row>
    <row r="329" spans="1:65" s="2" customFormat="1">
      <c r="A329" s="34"/>
      <c r="B329" s="35"/>
      <c r="C329" s="36"/>
      <c r="D329" s="185" t="s">
        <v>149</v>
      </c>
      <c r="E329" s="36"/>
      <c r="F329" s="186" t="s">
        <v>571</v>
      </c>
      <c r="G329" s="36"/>
      <c r="H329" s="36"/>
      <c r="I329" s="187"/>
      <c r="J329" s="36"/>
      <c r="K329" s="36"/>
      <c r="L329" s="39"/>
      <c r="M329" s="188"/>
      <c r="N329" s="189"/>
      <c r="O329" s="64"/>
      <c r="P329" s="64"/>
      <c r="Q329" s="64"/>
      <c r="R329" s="64"/>
      <c r="S329" s="64"/>
      <c r="T329" s="65"/>
      <c r="U329" s="34"/>
      <c r="V329" s="34"/>
      <c r="W329" s="34"/>
      <c r="X329" s="34"/>
      <c r="Y329" s="34"/>
      <c r="Z329" s="34"/>
      <c r="AA329" s="34"/>
      <c r="AB329" s="34"/>
      <c r="AC329" s="34"/>
      <c r="AD329" s="34"/>
      <c r="AE329" s="34"/>
      <c r="AT329" s="17" t="s">
        <v>149</v>
      </c>
      <c r="AU329" s="17" t="s">
        <v>85</v>
      </c>
    </row>
    <row r="330" spans="1:65" s="2" customFormat="1" ht="97.5">
      <c r="A330" s="34"/>
      <c r="B330" s="35"/>
      <c r="C330" s="36"/>
      <c r="D330" s="201" t="s">
        <v>469</v>
      </c>
      <c r="E330" s="36"/>
      <c r="F330" s="233" t="s">
        <v>572</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469</v>
      </c>
      <c r="AU330" s="17" t="s">
        <v>85</v>
      </c>
    </row>
    <row r="331" spans="1:65" s="12" customFormat="1" ht="22.9" customHeight="1">
      <c r="B331" s="157"/>
      <c r="C331" s="158"/>
      <c r="D331" s="159" t="s">
        <v>74</v>
      </c>
      <c r="E331" s="171" t="s">
        <v>573</v>
      </c>
      <c r="F331" s="171" t="s">
        <v>574</v>
      </c>
      <c r="G331" s="158"/>
      <c r="H331" s="158"/>
      <c r="I331" s="161"/>
      <c r="J331" s="172">
        <f>BK331</f>
        <v>0</v>
      </c>
      <c r="K331" s="158"/>
      <c r="L331" s="163"/>
      <c r="M331" s="164"/>
      <c r="N331" s="165"/>
      <c r="O331" s="165"/>
      <c r="P331" s="166">
        <f>SUM(P332:P345)</f>
        <v>0</v>
      </c>
      <c r="Q331" s="165"/>
      <c r="R331" s="166">
        <f>SUM(R332:R345)</f>
        <v>0</v>
      </c>
      <c r="S331" s="165"/>
      <c r="T331" s="167">
        <f>SUM(T332:T345)</f>
        <v>0</v>
      </c>
      <c r="AR331" s="168" t="s">
        <v>169</v>
      </c>
      <c r="AT331" s="169" t="s">
        <v>74</v>
      </c>
      <c r="AU331" s="169" t="s">
        <v>83</v>
      </c>
      <c r="AY331" s="168" t="s">
        <v>139</v>
      </c>
      <c r="BK331" s="170">
        <f>SUM(BK332:BK345)</f>
        <v>0</v>
      </c>
    </row>
    <row r="332" spans="1:65" s="2" customFormat="1" ht="33" customHeight="1">
      <c r="A332" s="34"/>
      <c r="B332" s="35"/>
      <c r="C332" s="173" t="s">
        <v>575</v>
      </c>
      <c r="D332" s="173" t="s">
        <v>142</v>
      </c>
      <c r="E332" s="174" t="s">
        <v>576</v>
      </c>
      <c r="F332" s="175" t="s">
        <v>577</v>
      </c>
      <c r="G332" s="176" t="s">
        <v>280</v>
      </c>
      <c r="H332" s="177">
        <v>1</v>
      </c>
      <c r="I332" s="178"/>
      <c r="J332" s="177">
        <f>ROUND((ROUND(I332,2))*(ROUND(H332,2)),2)</f>
        <v>0</v>
      </c>
      <c r="K332" s="175" t="s">
        <v>263</v>
      </c>
      <c r="L332" s="39"/>
      <c r="M332" s="179" t="s">
        <v>18</v>
      </c>
      <c r="N332" s="180" t="s">
        <v>46</v>
      </c>
      <c r="O332" s="64"/>
      <c r="P332" s="181">
        <f>O332*H332</f>
        <v>0</v>
      </c>
      <c r="Q332" s="181">
        <v>0</v>
      </c>
      <c r="R332" s="181">
        <f>Q332*H332</f>
        <v>0</v>
      </c>
      <c r="S332" s="181">
        <v>0</v>
      </c>
      <c r="T332" s="182">
        <f>S332*H332</f>
        <v>0</v>
      </c>
      <c r="U332" s="34"/>
      <c r="V332" s="34"/>
      <c r="W332" s="34"/>
      <c r="X332" s="34"/>
      <c r="Y332" s="34"/>
      <c r="Z332" s="34"/>
      <c r="AA332" s="34"/>
      <c r="AB332" s="34"/>
      <c r="AC332" s="34"/>
      <c r="AD332" s="34"/>
      <c r="AE332" s="34"/>
      <c r="AR332" s="183" t="s">
        <v>549</v>
      </c>
      <c r="AT332" s="183" t="s">
        <v>142</v>
      </c>
      <c r="AU332" s="183" t="s">
        <v>85</v>
      </c>
      <c r="AY332" s="17" t="s">
        <v>139</v>
      </c>
      <c r="BE332" s="184">
        <f>IF(N332="základní",J332,0)</f>
        <v>0</v>
      </c>
      <c r="BF332" s="184">
        <f>IF(N332="snížená",J332,0)</f>
        <v>0</v>
      </c>
      <c r="BG332" s="184">
        <f>IF(N332="zákl. přenesená",J332,0)</f>
        <v>0</v>
      </c>
      <c r="BH332" s="184">
        <f>IF(N332="sníž. přenesená",J332,0)</f>
        <v>0</v>
      </c>
      <c r="BI332" s="184">
        <f>IF(N332="nulová",J332,0)</f>
        <v>0</v>
      </c>
      <c r="BJ332" s="17" t="s">
        <v>83</v>
      </c>
      <c r="BK332" s="184">
        <f>ROUND((ROUND(I332,2))*(ROUND(H332,2)),2)</f>
        <v>0</v>
      </c>
      <c r="BL332" s="17" t="s">
        <v>549</v>
      </c>
      <c r="BM332" s="183" t="s">
        <v>578</v>
      </c>
    </row>
    <row r="333" spans="1:65" s="2" customFormat="1" ht="68.25">
      <c r="A333" s="34"/>
      <c r="B333" s="35"/>
      <c r="C333" s="36"/>
      <c r="D333" s="201" t="s">
        <v>469</v>
      </c>
      <c r="E333" s="36"/>
      <c r="F333" s="233" t="s">
        <v>579</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469</v>
      </c>
      <c r="AU333" s="17" t="s">
        <v>85</v>
      </c>
    </row>
    <row r="334" spans="1:65" s="2" customFormat="1" ht="16.5" customHeight="1">
      <c r="A334" s="34"/>
      <c r="B334" s="35"/>
      <c r="C334" s="173" t="s">
        <v>580</v>
      </c>
      <c r="D334" s="173" t="s">
        <v>142</v>
      </c>
      <c r="E334" s="174" t="s">
        <v>581</v>
      </c>
      <c r="F334" s="175" t="s">
        <v>582</v>
      </c>
      <c r="G334" s="176" t="s">
        <v>280</v>
      </c>
      <c r="H334" s="177">
        <v>1</v>
      </c>
      <c r="I334" s="178"/>
      <c r="J334" s="177">
        <f>ROUND((ROUND(I334,2))*(ROUND(H334,2)),2)</f>
        <v>0</v>
      </c>
      <c r="K334" s="175" t="s">
        <v>146</v>
      </c>
      <c r="L334" s="39"/>
      <c r="M334" s="179" t="s">
        <v>18</v>
      </c>
      <c r="N334" s="180" t="s">
        <v>46</v>
      </c>
      <c r="O334" s="64"/>
      <c r="P334" s="181">
        <f>O334*H334</f>
        <v>0</v>
      </c>
      <c r="Q334" s="181">
        <v>0</v>
      </c>
      <c r="R334" s="181">
        <f>Q334*H334</f>
        <v>0</v>
      </c>
      <c r="S334" s="181">
        <v>0</v>
      </c>
      <c r="T334" s="182">
        <f>S334*H334</f>
        <v>0</v>
      </c>
      <c r="U334" s="34"/>
      <c r="V334" s="34"/>
      <c r="W334" s="34"/>
      <c r="X334" s="34"/>
      <c r="Y334" s="34"/>
      <c r="Z334" s="34"/>
      <c r="AA334" s="34"/>
      <c r="AB334" s="34"/>
      <c r="AC334" s="34"/>
      <c r="AD334" s="34"/>
      <c r="AE334" s="34"/>
      <c r="AR334" s="183" t="s">
        <v>549</v>
      </c>
      <c r="AT334" s="183" t="s">
        <v>142</v>
      </c>
      <c r="AU334" s="183" t="s">
        <v>85</v>
      </c>
      <c r="AY334" s="17" t="s">
        <v>139</v>
      </c>
      <c r="BE334" s="184">
        <f>IF(N334="základní",J334,0)</f>
        <v>0</v>
      </c>
      <c r="BF334" s="184">
        <f>IF(N334="snížená",J334,0)</f>
        <v>0</v>
      </c>
      <c r="BG334" s="184">
        <f>IF(N334="zákl. přenesená",J334,0)</f>
        <v>0</v>
      </c>
      <c r="BH334" s="184">
        <f>IF(N334="sníž. přenesená",J334,0)</f>
        <v>0</v>
      </c>
      <c r="BI334" s="184">
        <f>IF(N334="nulová",J334,0)</f>
        <v>0</v>
      </c>
      <c r="BJ334" s="17" t="s">
        <v>83</v>
      </c>
      <c r="BK334" s="184">
        <f>ROUND((ROUND(I334,2))*(ROUND(H334,2)),2)</f>
        <v>0</v>
      </c>
      <c r="BL334" s="17" t="s">
        <v>549</v>
      </c>
      <c r="BM334" s="183" t="s">
        <v>583</v>
      </c>
    </row>
    <row r="335" spans="1:65" s="2" customFormat="1">
      <c r="A335" s="34"/>
      <c r="B335" s="35"/>
      <c r="C335" s="36"/>
      <c r="D335" s="185" t="s">
        <v>149</v>
      </c>
      <c r="E335" s="36"/>
      <c r="F335" s="186" t="s">
        <v>584</v>
      </c>
      <c r="G335" s="36"/>
      <c r="H335" s="36"/>
      <c r="I335" s="187"/>
      <c r="J335" s="36"/>
      <c r="K335" s="36"/>
      <c r="L335" s="39"/>
      <c r="M335" s="188"/>
      <c r="N335" s="189"/>
      <c r="O335" s="64"/>
      <c r="P335" s="64"/>
      <c r="Q335" s="64"/>
      <c r="R335" s="64"/>
      <c r="S335" s="64"/>
      <c r="T335" s="65"/>
      <c r="U335" s="34"/>
      <c r="V335" s="34"/>
      <c r="W335" s="34"/>
      <c r="X335" s="34"/>
      <c r="Y335" s="34"/>
      <c r="Z335" s="34"/>
      <c r="AA335" s="34"/>
      <c r="AB335" s="34"/>
      <c r="AC335" s="34"/>
      <c r="AD335" s="34"/>
      <c r="AE335" s="34"/>
      <c r="AT335" s="17" t="s">
        <v>149</v>
      </c>
      <c r="AU335" s="17" t="s">
        <v>85</v>
      </c>
    </row>
    <row r="336" spans="1:65" s="2" customFormat="1" ht="29.25">
      <c r="A336" s="34"/>
      <c r="B336" s="35"/>
      <c r="C336" s="36"/>
      <c r="D336" s="201" t="s">
        <v>469</v>
      </c>
      <c r="E336" s="36"/>
      <c r="F336" s="233" t="s">
        <v>585</v>
      </c>
      <c r="G336" s="36"/>
      <c r="H336" s="36"/>
      <c r="I336" s="187"/>
      <c r="J336" s="36"/>
      <c r="K336" s="36"/>
      <c r="L336" s="39"/>
      <c r="M336" s="188"/>
      <c r="N336" s="189"/>
      <c r="O336" s="64"/>
      <c r="P336" s="64"/>
      <c r="Q336" s="64"/>
      <c r="R336" s="64"/>
      <c r="S336" s="64"/>
      <c r="T336" s="65"/>
      <c r="U336" s="34"/>
      <c r="V336" s="34"/>
      <c r="W336" s="34"/>
      <c r="X336" s="34"/>
      <c r="Y336" s="34"/>
      <c r="Z336" s="34"/>
      <c r="AA336" s="34"/>
      <c r="AB336" s="34"/>
      <c r="AC336" s="34"/>
      <c r="AD336" s="34"/>
      <c r="AE336" s="34"/>
      <c r="AT336" s="17" t="s">
        <v>469</v>
      </c>
      <c r="AU336" s="17" t="s">
        <v>85</v>
      </c>
    </row>
    <row r="337" spans="1:65" s="2" customFormat="1" ht="24.2" customHeight="1">
      <c r="A337" s="34"/>
      <c r="B337" s="35"/>
      <c r="C337" s="173" t="s">
        <v>586</v>
      </c>
      <c r="D337" s="173" t="s">
        <v>142</v>
      </c>
      <c r="E337" s="174" t="s">
        <v>587</v>
      </c>
      <c r="F337" s="175" t="s">
        <v>588</v>
      </c>
      <c r="G337" s="176" t="s">
        <v>280</v>
      </c>
      <c r="H337" s="177">
        <v>1</v>
      </c>
      <c r="I337" s="178"/>
      <c r="J337" s="177">
        <f>ROUND((ROUND(I337,2))*(ROUND(H337,2)),2)</f>
        <v>0</v>
      </c>
      <c r="K337" s="175" t="s">
        <v>146</v>
      </c>
      <c r="L337" s="39"/>
      <c r="M337" s="179" t="s">
        <v>18</v>
      </c>
      <c r="N337" s="180" t="s">
        <v>46</v>
      </c>
      <c r="O337" s="64"/>
      <c r="P337" s="181">
        <f>O337*H337</f>
        <v>0</v>
      </c>
      <c r="Q337" s="181">
        <v>0</v>
      </c>
      <c r="R337" s="181">
        <f>Q337*H337</f>
        <v>0</v>
      </c>
      <c r="S337" s="181">
        <v>0</v>
      </c>
      <c r="T337" s="182">
        <f>S337*H337</f>
        <v>0</v>
      </c>
      <c r="U337" s="34"/>
      <c r="V337" s="34"/>
      <c r="W337" s="34"/>
      <c r="X337" s="34"/>
      <c r="Y337" s="34"/>
      <c r="Z337" s="34"/>
      <c r="AA337" s="34"/>
      <c r="AB337" s="34"/>
      <c r="AC337" s="34"/>
      <c r="AD337" s="34"/>
      <c r="AE337" s="34"/>
      <c r="AR337" s="183" t="s">
        <v>549</v>
      </c>
      <c r="AT337" s="183" t="s">
        <v>142</v>
      </c>
      <c r="AU337" s="183" t="s">
        <v>85</v>
      </c>
      <c r="AY337" s="17" t="s">
        <v>139</v>
      </c>
      <c r="BE337" s="184">
        <f>IF(N337="základní",J337,0)</f>
        <v>0</v>
      </c>
      <c r="BF337" s="184">
        <f>IF(N337="snížená",J337,0)</f>
        <v>0</v>
      </c>
      <c r="BG337" s="184">
        <f>IF(N337="zákl. přenesená",J337,0)</f>
        <v>0</v>
      </c>
      <c r="BH337" s="184">
        <f>IF(N337="sníž. přenesená",J337,0)</f>
        <v>0</v>
      </c>
      <c r="BI337" s="184">
        <f>IF(N337="nulová",J337,0)</f>
        <v>0</v>
      </c>
      <c r="BJ337" s="17" t="s">
        <v>83</v>
      </c>
      <c r="BK337" s="184">
        <f>ROUND((ROUND(I337,2))*(ROUND(H337,2)),2)</f>
        <v>0</v>
      </c>
      <c r="BL337" s="17" t="s">
        <v>549</v>
      </c>
      <c r="BM337" s="183" t="s">
        <v>589</v>
      </c>
    </row>
    <row r="338" spans="1:65" s="2" customFormat="1">
      <c r="A338" s="34"/>
      <c r="B338" s="35"/>
      <c r="C338" s="36"/>
      <c r="D338" s="185" t="s">
        <v>149</v>
      </c>
      <c r="E338" s="36"/>
      <c r="F338" s="186" t="s">
        <v>590</v>
      </c>
      <c r="G338" s="36"/>
      <c r="H338" s="36"/>
      <c r="I338" s="187"/>
      <c r="J338" s="36"/>
      <c r="K338" s="36"/>
      <c r="L338" s="39"/>
      <c r="M338" s="188"/>
      <c r="N338" s="189"/>
      <c r="O338" s="64"/>
      <c r="P338" s="64"/>
      <c r="Q338" s="64"/>
      <c r="R338" s="64"/>
      <c r="S338" s="64"/>
      <c r="T338" s="65"/>
      <c r="U338" s="34"/>
      <c r="V338" s="34"/>
      <c r="W338" s="34"/>
      <c r="X338" s="34"/>
      <c r="Y338" s="34"/>
      <c r="Z338" s="34"/>
      <c r="AA338" s="34"/>
      <c r="AB338" s="34"/>
      <c r="AC338" s="34"/>
      <c r="AD338" s="34"/>
      <c r="AE338" s="34"/>
      <c r="AT338" s="17" t="s">
        <v>149</v>
      </c>
      <c r="AU338" s="17" t="s">
        <v>85</v>
      </c>
    </row>
    <row r="339" spans="1:65" s="2" customFormat="1" ht="39">
      <c r="A339" s="34"/>
      <c r="B339" s="35"/>
      <c r="C339" s="36"/>
      <c r="D339" s="201" t="s">
        <v>469</v>
      </c>
      <c r="E339" s="36"/>
      <c r="F339" s="233" t="s">
        <v>591</v>
      </c>
      <c r="G339" s="36"/>
      <c r="H339" s="36"/>
      <c r="I339" s="187"/>
      <c r="J339" s="36"/>
      <c r="K339" s="36"/>
      <c r="L339" s="39"/>
      <c r="M339" s="188"/>
      <c r="N339" s="189"/>
      <c r="O339" s="64"/>
      <c r="P339" s="64"/>
      <c r="Q339" s="64"/>
      <c r="R339" s="64"/>
      <c r="S339" s="64"/>
      <c r="T339" s="65"/>
      <c r="U339" s="34"/>
      <c r="V339" s="34"/>
      <c r="W339" s="34"/>
      <c r="X339" s="34"/>
      <c r="Y339" s="34"/>
      <c r="Z339" s="34"/>
      <c r="AA339" s="34"/>
      <c r="AB339" s="34"/>
      <c r="AC339" s="34"/>
      <c r="AD339" s="34"/>
      <c r="AE339" s="34"/>
      <c r="AT339" s="17" t="s">
        <v>469</v>
      </c>
      <c r="AU339" s="17" t="s">
        <v>85</v>
      </c>
    </row>
    <row r="340" spans="1:65" s="2" customFormat="1" ht="16.5" customHeight="1">
      <c r="A340" s="34"/>
      <c r="B340" s="35"/>
      <c r="C340" s="173" t="s">
        <v>592</v>
      </c>
      <c r="D340" s="173" t="s">
        <v>142</v>
      </c>
      <c r="E340" s="174" t="s">
        <v>593</v>
      </c>
      <c r="F340" s="175" t="s">
        <v>594</v>
      </c>
      <c r="G340" s="176" t="s">
        <v>280</v>
      </c>
      <c r="H340" s="177">
        <v>1</v>
      </c>
      <c r="I340" s="178"/>
      <c r="J340" s="177">
        <f>ROUND((ROUND(I340,2))*(ROUND(H340,2)),2)</f>
        <v>0</v>
      </c>
      <c r="K340" s="175" t="s">
        <v>146</v>
      </c>
      <c r="L340" s="39"/>
      <c r="M340" s="179" t="s">
        <v>18</v>
      </c>
      <c r="N340" s="180" t="s">
        <v>46</v>
      </c>
      <c r="O340" s="64"/>
      <c r="P340" s="181">
        <f>O340*H340</f>
        <v>0</v>
      </c>
      <c r="Q340" s="181">
        <v>0</v>
      </c>
      <c r="R340" s="181">
        <f>Q340*H340</f>
        <v>0</v>
      </c>
      <c r="S340" s="181">
        <v>0</v>
      </c>
      <c r="T340" s="182">
        <f>S340*H340</f>
        <v>0</v>
      </c>
      <c r="U340" s="34"/>
      <c r="V340" s="34"/>
      <c r="W340" s="34"/>
      <c r="X340" s="34"/>
      <c r="Y340" s="34"/>
      <c r="Z340" s="34"/>
      <c r="AA340" s="34"/>
      <c r="AB340" s="34"/>
      <c r="AC340" s="34"/>
      <c r="AD340" s="34"/>
      <c r="AE340" s="34"/>
      <c r="AR340" s="183" t="s">
        <v>549</v>
      </c>
      <c r="AT340" s="183" t="s">
        <v>142</v>
      </c>
      <c r="AU340" s="183" t="s">
        <v>85</v>
      </c>
      <c r="AY340" s="17" t="s">
        <v>139</v>
      </c>
      <c r="BE340" s="184">
        <f>IF(N340="základní",J340,0)</f>
        <v>0</v>
      </c>
      <c r="BF340" s="184">
        <f>IF(N340="snížená",J340,0)</f>
        <v>0</v>
      </c>
      <c r="BG340" s="184">
        <f>IF(N340="zákl. přenesená",J340,0)</f>
        <v>0</v>
      </c>
      <c r="BH340" s="184">
        <f>IF(N340="sníž. přenesená",J340,0)</f>
        <v>0</v>
      </c>
      <c r="BI340" s="184">
        <f>IF(N340="nulová",J340,0)</f>
        <v>0</v>
      </c>
      <c r="BJ340" s="17" t="s">
        <v>83</v>
      </c>
      <c r="BK340" s="184">
        <f>ROUND((ROUND(I340,2))*(ROUND(H340,2)),2)</f>
        <v>0</v>
      </c>
      <c r="BL340" s="17" t="s">
        <v>549</v>
      </c>
      <c r="BM340" s="183" t="s">
        <v>595</v>
      </c>
    </row>
    <row r="341" spans="1:65" s="2" customFormat="1">
      <c r="A341" s="34"/>
      <c r="B341" s="35"/>
      <c r="C341" s="36"/>
      <c r="D341" s="185" t="s">
        <v>149</v>
      </c>
      <c r="E341" s="36"/>
      <c r="F341" s="186" t="s">
        <v>596</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149</v>
      </c>
      <c r="AU341" s="17" t="s">
        <v>85</v>
      </c>
    </row>
    <row r="342" spans="1:65" s="2" customFormat="1" ht="87.75">
      <c r="A342" s="34"/>
      <c r="B342" s="35"/>
      <c r="C342" s="36"/>
      <c r="D342" s="201" t="s">
        <v>469</v>
      </c>
      <c r="E342" s="36"/>
      <c r="F342" s="233" t="s">
        <v>597</v>
      </c>
      <c r="G342" s="36"/>
      <c r="H342" s="36"/>
      <c r="I342" s="187"/>
      <c r="J342" s="36"/>
      <c r="K342" s="36"/>
      <c r="L342" s="39"/>
      <c r="M342" s="188"/>
      <c r="N342" s="189"/>
      <c r="O342" s="64"/>
      <c r="P342" s="64"/>
      <c r="Q342" s="64"/>
      <c r="R342" s="64"/>
      <c r="S342" s="64"/>
      <c r="T342" s="65"/>
      <c r="U342" s="34"/>
      <c r="V342" s="34"/>
      <c r="W342" s="34"/>
      <c r="X342" s="34"/>
      <c r="Y342" s="34"/>
      <c r="Z342" s="34"/>
      <c r="AA342" s="34"/>
      <c r="AB342" s="34"/>
      <c r="AC342" s="34"/>
      <c r="AD342" s="34"/>
      <c r="AE342" s="34"/>
      <c r="AT342" s="17" t="s">
        <v>469</v>
      </c>
      <c r="AU342" s="17" t="s">
        <v>85</v>
      </c>
    </row>
    <row r="343" spans="1:65" s="2" customFormat="1" ht="16.5" customHeight="1">
      <c r="A343" s="34"/>
      <c r="B343" s="35"/>
      <c r="C343" s="173" t="s">
        <v>598</v>
      </c>
      <c r="D343" s="173" t="s">
        <v>142</v>
      </c>
      <c r="E343" s="174" t="s">
        <v>599</v>
      </c>
      <c r="F343" s="175" t="s">
        <v>600</v>
      </c>
      <c r="G343" s="176" t="s">
        <v>280</v>
      </c>
      <c r="H343" s="177">
        <v>1</v>
      </c>
      <c r="I343" s="178"/>
      <c r="J343" s="177">
        <f>ROUND((ROUND(I343,2))*(ROUND(H343,2)),2)</f>
        <v>0</v>
      </c>
      <c r="K343" s="175" t="s">
        <v>146</v>
      </c>
      <c r="L343" s="39"/>
      <c r="M343" s="179" t="s">
        <v>18</v>
      </c>
      <c r="N343" s="180" t="s">
        <v>46</v>
      </c>
      <c r="O343" s="64"/>
      <c r="P343" s="181">
        <f>O343*H343</f>
        <v>0</v>
      </c>
      <c r="Q343" s="181">
        <v>0</v>
      </c>
      <c r="R343" s="181">
        <f>Q343*H343</f>
        <v>0</v>
      </c>
      <c r="S343" s="181">
        <v>0</v>
      </c>
      <c r="T343" s="182">
        <f>S343*H343</f>
        <v>0</v>
      </c>
      <c r="U343" s="34"/>
      <c r="V343" s="34"/>
      <c r="W343" s="34"/>
      <c r="X343" s="34"/>
      <c r="Y343" s="34"/>
      <c r="Z343" s="34"/>
      <c r="AA343" s="34"/>
      <c r="AB343" s="34"/>
      <c r="AC343" s="34"/>
      <c r="AD343" s="34"/>
      <c r="AE343" s="34"/>
      <c r="AR343" s="183" t="s">
        <v>549</v>
      </c>
      <c r="AT343" s="183" t="s">
        <v>142</v>
      </c>
      <c r="AU343" s="183" t="s">
        <v>85</v>
      </c>
      <c r="AY343" s="17" t="s">
        <v>139</v>
      </c>
      <c r="BE343" s="184">
        <f>IF(N343="základní",J343,0)</f>
        <v>0</v>
      </c>
      <c r="BF343" s="184">
        <f>IF(N343="snížená",J343,0)</f>
        <v>0</v>
      </c>
      <c r="BG343" s="184">
        <f>IF(N343="zákl. přenesená",J343,0)</f>
        <v>0</v>
      </c>
      <c r="BH343" s="184">
        <f>IF(N343="sníž. přenesená",J343,0)</f>
        <v>0</v>
      </c>
      <c r="BI343" s="184">
        <f>IF(N343="nulová",J343,0)</f>
        <v>0</v>
      </c>
      <c r="BJ343" s="17" t="s">
        <v>83</v>
      </c>
      <c r="BK343" s="184">
        <f>ROUND((ROUND(I343,2))*(ROUND(H343,2)),2)</f>
        <v>0</v>
      </c>
      <c r="BL343" s="17" t="s">
        <v>549</v>
      </c>
      <c r="BM343" s="183" t="s">
        <v>601</v>
      </c>
    </row>
    <row r="344" spans="1:65" s="2" customFormat="1">
      <c r="A344" s="34"/>
      <c r="B344" s="35"/>
      <c r="C344" s="36"/>
      <c r="D344" s="185" t="s">
        <v>149</v>
      </c>
      <c r="E344" s="36"/>
      <c r="F344" s="186" t="s">
        <v>602</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149</v>
      </c>
      <c r="AU344" s="17" t="s">
        <v>85</v>
      </c>
    </row>
    <row r="345" spans="1:65" s="2" customFormat="1" ht="48.75">
      <c r="A345" s="34"/>
      <c r="B345" s="35"/>
      <c r="C345" s="36"/>
      <c r="D345" s="201" t="s">
        <v>469</v>
      </c>
      <c r="E345" s="36"/>
      <c r="F345" s="233" t="s">
        <v>603</v>
      </c>
      <c r="G345" s="36"/>
      <c r="H345" s="36"/>
      <c r="I345" s="187"/>
      <c r="J345" s="36"/>
      <c r="K345" s="36"/>
      <c r="L345" s="39"/>
      <c r="M345" s="234"/>
      <c r="N345" s="235"/>
      <c r="O345" s="236"/>
      <c r="P345" s="236"/>
      <c r="Q345" s="236"/>
      <c r="R345" s="236"/>
      <c r="S345" s="236"/>
      <c r="T345" s="237"/>
      <c r="U345" s="34"/>
      <c r="V345" s="34"/>
      <c r="W345" s="34"/>
      <c r="X345" s="34"/>
      <c r="Y345" s="34"/>
      <c r="Z345" s="34"/>
      <c r="AA345" s="34"/>
      <c r="AB345" s="34"/>
      <c r="AC345" s="34"/>
      <c r="AD345" s="34"/>
      <c r="AE345" s="34"/>
      <c r="AT345" s="17" t="s">
        <v>469</v>
      </c>
      <c r="AU345" s="17" t="s">
        <v>85</v>
      </c>
    </row>
    <row r="346" spans="1:65" s="2" customFormat="1" ht="6.95" customHeight="1">
      <c r="A346" s="34"/>
      <c r="B346" s="47"/>
      <c r="C346" s="48"/>
      <c r="D346" s="48"/>
      <c r="E346" s="48"/>
      <c r="F346" s="48"/>
      <c r="G346" s="48"/>
      <c r="H346" s="48"/>
      <c r="I346" s="48"/>
      <c r="J346" s="48"/>
      <c r="K346" s="48"/>
      <c r="L346" s="39"/>
      <c r="M346" s="34"/>
      <c r="O346" s="34"/>
      <c r="P346" s="34"/>
      <c r="Q346" s="34"/>
      <c r="R346" s="34"/>
      <c r="S346" s="34"/>
      <c r="T346" s="34"/>
      <c r="U346" s="34"/>
      <c r="V346" s="34"/>
      <c r="W346" s="34"/>
      <c r="X346" s="34"/>
      <c r="Y346" s="34"/>
      <c r="Z346" s="34"/>
      <c r="AA346" s="34"/>
      <c r="AB346" s="34"/>
      <c r="AC346" s="34"/>
      <c r="AD346" s="34"/>
      <c r="AE346" s="34"/>
    </row>
  </sheetData>
  <sheetProtection algorithmName="SHA-512" hashValue="aYt+XR4NJ8TW4gKvmeaNNJROxNYVJ2xwHx4ymvJ1jZjX+tbmdjubfh9uzBPtOw+6WxyGAfld8si4LtuWVR1cNw==" saltValue="+7Uoe2BCFWAt7OFUHGP5+Q==" spinCount="100000" sheet="1" objects="1" scenarios="1"/>
  <autoFilter ref="C95:K345" xr:uid="{00000000-0009-0000-0000-000001000000}"/>
  <mergeCells count="9">
    <mergeCell ref="E50:H50"/>
    <mergeCell ref="E86:H86"/>
    <mergeCell ref="E88:H88"/>
    <mergeCell ref="L2:V2"/>
    <mergeCell ref="E7:H7"/>
    <mergeCell ref="E9:H9"/>
    <mergeCell ref="E18:H18"/>
    <mergeCell ref="E27:H27"/>
    <mergeCell ref="E48:H48"/>
  </mergeCells>
  <hyperlinks>
    <hyperlink ref="F100" r:id="rId1" xr:uid="{00000000-0004-0000-0100-000000000000}"/>
    <hyperlink ref="F104" r:id="rId2" xr:uid="{00000000-0004-0000-0100-000001000000}"/>
    <hyperlink ref="F107" r:id="rId3" xr:uid="{00000000-0004-0000-0100-000002000000}"/>
    <hyperlink ref="F110" r:id="rId4" xr:uid="{00000000-0004-0000-0100-000003000000}"/>
    <hyperlink ref="F115" r:id="rId5" xr:uid="{00000000-0004-0000-0100-000004000000}"/>
    <hyperlink ref="F119" r:id="rId6" xr:uid="{00000000-0004-0000-0100-000005000000}"/>
    <hyperlink ref="F125" r:id="rId7" xr:uid="{00000000-0004-0000-0100-000006000000}"/>
    <hyperlink ref="F127" r:id="rId8" xr:uid="{00000000-0004-0000-0100-000007000000}"/>
    <hyperlink ref="F130" r:id="rId9" xr:uid="{00000000-0004-0000-0100-000008000000}"/>
    <hyperlink ref="F133" r:id="rId10" xr:uid="{00000000-0004-0000-0100-000009000000}"/>
    <hyperlink ref="F136" r:id="rId11" xr:uid="{00000000-0004-0000-0100-00000A000000}"/>
    <hyperlink ref="F141" r:id="rId12" xr:uid="{00000000-0004-0000-0100-00000B000000}"/>
    <hyperlink ref="F143" r:id="rId13" xr:uid="{00000000-0004-0000-0100-00000C000000}"/>
    <hyperlink ref="F148" r:id="rId14" xr:uid="{00000000-0004-0000-0100-00000D000000}"/>
    <hyperlink ref="F151" r:id="rId15" xr:uid="{00000000-0004-0000-0100-00000E000000}"/>
    <hyperlink ref="F159" r:id="rId16" xr:uid="{00000000-0004-0000-0100-00000F000000}"/>
    <hyperlink ref="F175" r:id="rId17" xr:uid="{00000000-0004-0000-0100-000010000000}"/>
    <hyperlink ref="F180" r:id="rId18" xr:uid="{00000000-0004-0000-0100-000011000000}"/>
    <hyperlink ref="F182" r:id="rId19" xr:uid="{00000000-0004-0000-0100-000012000000}"/>
    <hyperlink ref="F185" r:id="rId20" xr:uid="{00000000-0004-0000-0100-000013000000}"/>
    <hyperlink ref="F188" r:id="rId21" xr:uid="{00000000-0004-0000-0100-000014000000}"/>
    <hyperlink ref="F191" r:id="rId22" xr:uid="{00000000-0004-0000-0100-000015000000}"/>
    <hyperlink ref="F194" r:id="rId23" xr:uid="{00000000-0004-0000-0100-000016000000}"/>
    <hyperlink ref="F199" r:id="rId24" xr:uid="{00000000-0004-0000-0100-000017000000}"/>
    <hyperlink ref="F203" r:id="rId25" xr:uid="{00000000-0004-0000-0100-000018000000}"/>
    <hyperlink ref="F205" r:id="rId26" xr:uid="{00000000-0004-0000-0100-000019000000}"/>
    <hyperlink ref="F207" r:id="rId27" xr:uid="{00000000-0004-0000-0100-00001A000000}"/>
    <hyperlink ref="F210" r:id="rId28" xr:uid="{00000000-0004-0000-0100-00001B000000}"/>
    <hyperlink ref="F212" r:id="rId29" xr:uid="{00000000-0004-0000-0100-00001C000000}"/>
    <hyperlink ref="F215" r:id="rId30" xr:uid="{00000000-0004-0000-0100-00001D000000}"/>
    <hyperlink ref="F226" r:id="rId31" xr:uid="{00000000-0004-0000-0100-00001E000000}"/>
    <hyperlink ref="F231" r:id="rId32" xr:uid="{00000000-0004-0000-0100-00001F000000}"/>
    <hyperlink ref="F236" r:id="rId33" xr:uid="{00000000-0004-0000-0100-000020000000}"/>
    <hyperlink ref="F241" r:id="rId34" xr:uid="{00000000-0004-0000-0100-000021000000}"/>
    <hyperlink ref="F244" r:id="rId35" xr:uid="{00000000-0004-0000-0100-000022000000}"/>
    <hyperlink ref="F247" r:id="rId36" xr:uid="{00000000-0004-0000-0100-000023000000}"/>
    <hyperlink ref="F252" r:id="rId37" xr:uid="{00000000-0004-0000-0100-000024000000}"/>
    <hyperlink ref="F254" r:id="rId38" xr:uid="{00000000-0004-0000-0100-000025000000}"/>
    <hyperlink ref="F258" r:id="rId39" xr:uid="{00000000-0004-0000-0100-000026000000}"/>
    <hyperlink ref="F260" r:id="rId40" xr:uid="{00000000-0004-0000-0100-000027000000}"/>
    <hyperlink ref="F262" r:id="rId41" xr:uid="{00000000-0004-0000-0100-000028000000}"/>
    <hyperlink ref="F267" r:id="rId42" xr:uid="{00000000-0004-0000-0100-000029000000}"/>
    <hyperlink ref="F269" r:id="rId43" xr:uid="{00000000-0004-0000-0100-00002A000000}"/>
    <hyperlink ref="F272" r:id="rId44" xr:uid="{00000000-0004-0000-0100-00002B000000}"/>
    <hyperlink ref="F278" r:id="rId45" xr:uid="{00000000-0004-0000-0100-00002C000000}"/>
    <hyperlink ref="F284" r:id="rId46" xr:uid="{00000000-0004-0000-0100-00002D000000}"/>
    <hyperlink ref="F289" r:id="rId47" xr:uid="{00000000-0004-0000-0100-00002E000000}"/>
    <hyperlink ref="F292" r:id="rId48" xr:uid="{00000000-0004-0000-0100-00002F000000}"/>
    <hyperlink ref="F297" r:id="rId49" xr:uid="{00000000-0004-0000-0100-000030000000}"/>
    <hyperlink ref="F299" r:id="rId50" xr:uid="{00000000-0004-0000-0100-000031000000}"/>
    <hyperlink ref="F302" r:id="rId51" xr:uid="{00000000-0004-0000-0100-000032000000}"/>
    <hyperlink ref="F304" r:id="rId52" xr:uid="{00000000-0004-0000-0100-000033000000}"/>
    <hyperlink ref="F309" r:id="rId53" xr:uid="{00000000-0004-0000-0100-000034000000}"/>
    <hyperlink ref="F311" r:id="rId54" xr:uid="{00000000-0004-0000-0100-000035000000}"/>
    <hyperlink ref="F319" r:id="rId55" xr:uid="{00000000-0004-0000-0100-000036000000}"/>
    <hyperlink ref="F322" r:id="rId56" xr:uid="{00000000-0004-0000-0100-000037000000}"/>
    <hyperlink ref="F326" r:id="rId57" xr:uid="{00000000-0004-0000-0100-000038000000}"/>
    <hyperlink ref="F329" r:id="rId58" xr:uid="{00000000-0004-0000-0100-000039000000}"/>
    <hyperlink ref="F335" r:id="rId59" xr:uid="{00000000-0004-0000-0100-00003A000000}"/>
    <hyperlink ref="F338" r:id="rId60" xr:uid="{00000000-0004-0000-0100-00003B000000}"/>
    <hyperlink ref="F341" r:id="rId61" xr:uid="{00000000-0004-0000-0100-00003C000000}"/>
    <hyperlink ref="F344" r:id="rId62" xr:uid="{00000000-0004-0000-0100-00003D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DP16 = E4P3</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604</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605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DP16 = E4P3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113</v>
      </c>
      <c r="E60" s="137"/>
      <c r="F60" s="137"/>
      <c r="G60" s="137"/>
      <c r="H60" s="137"/>
      <c r="I60" s="137"/>
      <c r="J60" s="138">
        <f>J87</f>
        <v>0</v>
      </c>
      <c r="K60" s="135"/>
      <c r="L60" s="139"/>
    </row>
    <row r="61" spans="1:47" s="10" customFormat="1" ht="19.899999999999999" customHeight="1">
      <c r="B61" s="140"/>
      <c r="C61" s="141"/>
      <c r="D61" s="142" t="s">
        <v>606</v>
      </c>
      <c r="E61" s="143"/>
      <c r="F61" s="143"/>
      <c r="G61" s="143"/>
      <c r="H61" s="143"/>
      <c r="I61" s="143"/>
      <c r="J61" s="144">
        <f>J88</f>
        <v>0</v>
      </c>
      <c r="K61" s="141"/>
      <c r="L61" s="145"/>
    </row>
    <row r="62" spans="1:47" s="10" customFormat="1" ht="19.899999999999999" customHeight="1">
      <c r="B62" s="140"/>
      <c r="C62" s="141"/>
      <c r="D62" s="142" t="s">
        <v>607</v>
      </c>
      <c r="E62" s="143"/>
      <c r="F62" s="143"/>
      <c r="G62" s="143"/>
      <c r="H62" s="143"/>
      <c r="I62" s="143"/>
      <c r="J62" s="144">
        <f>J98</f>
        <v>0</v>
      </c>
      <c r="K62" s="141"/>
      <c r="L62" s="145"/>
    </row>
    <row r="63" spans="1:47" s="9" customFormat="1" ht="24.95" customHeight="1">
      <c r="B63" s="134"/>
      <c r="C63" s="135"/>
      <c r="D63" s="136" t="s">
        <v>608</v>
      </c>
      <c r="E63" s="137"/>
      <c r="F63" s="137"/>
      <c r="G63" s="137"/>
      <c r="H63" s="137"/>
      <c r="I63" s="137"/>
      <c r="J63" s="138">
        <f>J118</f>
        <v>0</v>
      </c>
      <c r="K63" s="135"/>
      <c r="L63" s="139"/>
    </row>
    <row r="64" spans="1:47" s="9" customFormat="1" ht="24.95" customHeight="1">
      <c r="B64" s="134"/>
      <c r="C64" s="135"/>
      <c r="D64" s="136" t="s">
        <v>118</v>
      </c>
      <c r="E64" s="137"/>
      <c r="F64" s="137"/>
      <c r="G64" s="137"/>
      <c r="H64" s="137"/>
      <c r="I64" s="137"/>
      <c r="J64" s="138">
        <f>J121</f>
        <v>0</v>
      </c>
      <c r="K64" s="135"/>
      <c r="L64" s="139"/>
    </row>
    <row r="65" spans="1:31" s="10" customFormat="1" ht="19.899999999999999" customHeight="1">
      <c r="B65" s="140"/>
      <c r="C65" s="141"/>
      <c r="D65" s="142" t="s">
        <v>119</v>
      </c>
      <c r="E65" s="143"/>
      <c r="F65" s="143"/>
      <c r="G65" s="143"/>
      <c r="H65" s="143"/>
      <c r="I65" s="143"/>
      <c r="J65" s="144">
        <f>J122</f>
        <v>0</v>
      </c>
      <c r="K65" s="141"/>
      <c r="L65" s="145"/>
    </row>
    <row r="66" spans="1:31" s="10" customFormat="1" ht="19.899999999999999" customHeight="1">
      <c r="B66" s="140"/>
      <c r="C66" s="141"/>
      <c r="D66" s="142" t="s">
        <v>121</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124</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DP16 = E4P3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DP16</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125</v>
      </c>
      <c r="D85" s="149" t="s">
        <v>60</v>
      </c>
      <c r="E85" s="149" t="s">
        <v>56</v>
      </c>
      <c r="F85" s="149" t="s">
        <v>57</v>
      </c>
      <c r="G85" s="149" t="s">
        <v>126</v>
      </c>
      <c r="H85" s="149" t="s">
        <v>127</v>
      </c>
      <c r="I85" s="149" t="s">
        <v>128</v>
      </c>
      <c r="J85" s="149" t="s">
        <v>105</v>
      </c>
      <c r="K85" s="150" t="s">
        <v>129</v>
      </c>
      <c r="L85" s="151"/>
      <c r="M85" s="68" t="s">
        <v>18</v>
      </c>
      <c r="N85" s="69" t="s">
        <v>45</v>
      </c>
      <c r="O85" s="69" t="s">
        <v>130</v>
      </c>
      <c r="P85" s="69" t="s">
        <v>131</v>
      </c>
      <c r="Q85" s="69" t="s">
        <v>132</v>
      </c>
      <c r="R85" s="69" t="s">
        <v>133</v>
      </c>
      <c r="S85" s="69" t="s">
        <v>134</v>
      </c>
      <c r="T85" s="70" t="s">
        <v>135</v>
      </c>
      <c r="U85" s="146"/>
      <c r="V85" s="146"/>
      <c r="W85" s="146"/>
      <c r="X85" s="146"/>
      <c r="Y85" s="146"/>
      <c r="Z85" s="146"/>
      <c r="AA85" s="146"/>
      <c r="AB85" s="146"/>
      <c r="AC85" s="146"/>
      <c r="AD85" s="146"/>
      <c r="AE85" s="146"/>
    </row>
    <row r="86" spans="1:65" s="2" customFormat="1" ht="22.9" customHeight="1">
      <c r="A86" s="34"/>
      <c r="B86" s="35"/>
      <c r="C86" s="75" t="s">
        <v>136</v>
      </c>
      <c r="D86" s="36"/>
      <c r="E86" s="36"/>
      <c r="F86" s="36"/>
      <c r="G86" s="36"/>
      <c r="H86" s="36"/>
      <c r="I86" s="36"/>
      <c r="J86" s="152">
        <f>BK86</f>
        <v>0</v>
      </c>
      <c r="K86" s="36"/>
      <c r="L86" s="39"/>
      <c r="M86" s="71"/>
      <c r="N86" s="153"/>
      <c r="O86" s="72"/>
      <c r="P86" s="154">
        <f>P87+P118+P121</f>
        <v>0</v>
      </c>
      <c r="Q86" s="72"/>
      <c r="R86" s="154">
        <f>R87+R118+R121</f>
        <v>0.12920999999999999</v>
      </c>
      <c r="S86" s="72"/>
      <c r="T86" s="155">
        <f>T87+T118+T121</f>
        <v>0</v>
      </c>
      <c r="U86" s="34"/>
      <c r="V86" s="34"/>
      <c r="W86" s="34"/>
      <c r="X86" s="34"/>
      <c r="Y86" s="34"/>
      <c r="Z86" s="34"/>
      <c r="AA86" s="34"/>
      <c r="AB86" s="34"/>
      <c r="AC86" s="34"/>
      <c r="AD86" s="34"/>
      <c r="AE86" s="34"/>
      <c r="AT86" s="17" t="s">
        <v>74</v>
      </c>
      <c r="AU86" s="17" t="s">
        <v>106</v>
      </c>
      <c r="BK86" s="156">
        <f>BK87+BK118+BK121</f>
        <v>0</v>
      </c>
    </row>
    <row r="87" spans="1:65" s="12" customFormat="1" ht="25.9" customHeight="1">
      <c r="B87" s="157"/>
      <c r="C87" s="158"/>
      <c r="D87" s="159" t="s">
        <v>74</v>
      </c>
      <c r="E87" s="160" t="s">
        <v>365</v>
      </c>
      <c r="F87" s="160" t="s">
        <v>366</v>
      </c>
      <c r="G87" s="158"/>
      <c r="H87" s="158"/>
      <c r="I87" s="161"/>
      <c r="J87" s="162">
        <f>BK87</f>
        <v>0</v>
      </c>
      <c r="K87" s="158"/>
      <c r="L87" s="163"/>
      <c r="M87" s="164"/>
      <c r="N87" s="165"/>
      <c r="O87" s="165"/>
      <c r="P87" s="166">
        <f>P88+P98</f>
        <v>0</v>
      </c>
      <c r="Q87" s="165"/>
      <c r="R87" s="166">
        <f>R88+R98</f>
        <v>0.12920999999999999</v>
      </c>
      <c r="S87" s="165"/>
      <c r="T87" s="167">
        <f>T88+T98</f>
        <v>0</v>
      </c>
      <c r="AR87" s="168" t="s">
        <v>85</v>
      </c>
      <c r="AT87" s="169" t="s">
        <v>74</v>
      </c>
      <c r="AU87" s="169" t="s">
        <v>75</v>
      </c>
      <c r="AY87" s="168" t="s">
        <v>139</v>
      </c>
      <c r="BK87" s="170">
        <f>BK88+BK98</f>
        <v>0</v>
      </c>
    </row>
    <row r="88" spans="1:65" s="12" customFormat="1" ht="22.9" customHeight="1">
      <c r="B88" s="157"/>
      <c r="C88" s="158"/>
      <c r="D88" s="159" t="s">
        <v>74</v>
      </c>
      <c r="E88" s="171" t="s">
        <v>609</v>
      </c>
      <c r="F88" s="171" t="s">
        <v>610</v>
      </c>
      <c r="G88" s="158"/>
      <c r="H88" s="158"/>
      <c r="I88" s="161"/>
      <c r="J88" s="172">
        <f>BK88</f>
        <v>0</v>
      </c>
      <c r="K88" s="158"/>
      <c r="L88" s="163"/>
      <c r="M88" s="164"/>
      <c r="N88" s="165"/>
      <c r="O88" s="165"/>
      <c r="P88" s="166">
        <f>SUM(P89:P97)</f>
        <v>0</v>
      </c>
      <c r="Q88" s="165"/>
      <c r="R88" s="166">
        <f>SUM(R89:R97)</f>
        <v>6.0000000000000006E-4</v>
      </c>
      <c r="S88" s="165"/>
      <c r="T88" s="167">
        <f>SUM(T89:T97)</f>
        <v>0</v>
      </c>
      <c r="AR88" s="168" t="s">
        <v>85</v>
      </c>
      <c r="AT88" s="169" t="s">
        <v>74</v>
      </c>
      <c r="AU88" s="169" t="s">
        <v>83</v>
      </c>
      <c r="AY88" s="168" t="s">
        <v>139</v>
      </c>
      <c r="BK88" s="170">
        <f>SUM(BK89:BK97)</f>
        <v>0</v>
      </c>
    </row>
    <row r="89" spans="1:65" s="2" customFormat="1" ht="24.2" customHeight="1">
      <c r="A89" s="34"/>
      <c r="B89" s="35"/>
      <c r="C89" s="173" t="s">
        <v>83</v>
      </c>
      <c r="D89" s="173" t="s">
        <v>142</v>
      </c>
      <c r="E89" s="174" t="s">
        <v>611</v>
      </c>
      <c r="F89" s="175" t="s">
        <v>612</v>
      </c>
      <c r="G89" s="176" t="s">
        <v>160</v>
      </c>
      <c r="H89" s="177">
        <v>3</v>
      </c>
      <c r="I89" s="178"/>
      <c r="J89" s="177">
        <f>ROUND((ROUND(I89,2))*(ROUND(H89,2)),2)</f>
        <v>0</v>
      </c>
      <c r="K89" s="175" t="s">
        <v>146</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237</v>
      </c>
      <c r="AT89" s="183" t="s">
        <v>142</v>
      </c>
      <c r="AU89" s="183" t="s">
        <v>85</v>
      </c>
      <c r="AY89" s="17" t="s">
        <v>139</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237</v>
      </c>
      <c r="BM89" s="183" t="s">
        <v>613</v>
      </c>
    </row>
    <row r="90" spans="1:65" s="2" customFormat="1">
      <c r="A90" s="34"/>
      <c r="B90" s="35"/>
      <c r="C90" s="36"/>
      <c r="D90" s="185" t="s">
        <v>149</v>
      </c>
      <c r="E90" s="36"/>
      <c r="F90" s="186" t="s">
        <v>614</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149</v>
      </c>
      <c r="AU90" s="17" t="s">
        <v>85</v>
      </c>
    </row>
    <row r="91" spans="1:65" s="2" customFormat="1" ht="24.2" customHeight="1">
      <c r="A91" s="34"/>
      <c r="B91" s="35"/>
      <c r="C91" s="173" t="s">
        <v>85</v>
      </c>
      <c r="D91" s="173" t="s">
        <v>142</v>
      </c>
      <c r="E91" s="174" t="s">
        <v>615</v>
      </c>
      <c r="F91" s="175" t="s">
        <v>616</v>
      </c>
      <c r="G91" s="176" t="s">
        <v>160</v>
      </c>
      <c r="H91" s="177">
        <v>3</v>
      </c>
      <c r="I91" s="178"/>
      <c r="J91" s="177">
        <f>ROUND((ROUND(I91,2))*(ROUND(H91,2)),2)</f>
        <v>0</v>
      </c>
      <c r="K91" s="175" t="s">
        <v>146</v>
      </c>
      <c r="L91" s="39"/>
      <c r="M91" s="179" t="s">
        <v>18</v>
      </c>
      <c r="N91" s="180" t="s">
        <v>46</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237</v>
      </c>
      <c r="AT91" s="183" t="s">
        <v>142</v>
      </c>
      <c r="AU91" s="183" t="s">
        <v>85</v>
      </c>
      <c r="AY91" s="17" t="s">
        <v>139</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237</v>
      </c>
      <c r="BM91" s="183" t="s">
        <v>617</v>
      </c>
    </row>
    <row r="92" spans="1:65" s="2" customFormat="1">
      <c r="A92" s="34"/>
      <c r="B92" s="35"/>
      <c r="C92" s="36"/>
      <c r="D92" s="185" t="s">
        <v>149</v>
      </c>
      <c r="E92" s="36"/>
      <c r="F92" s="186" t="s">
        <v>618</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149</v>
      </c>
      <c r="AU92" s="17" t="s">
        <v>85</v>
      </c>
    </row>
    <row r="93" spans="1:65" s="2" customFormat="1" ht="16.5" customHeight="1">
      <c r="A93" s="34"/>
      <c r="B93" s="35"/>
      <c r="C93" s="190" t="s">
        <v>140</v>
      </c>
      <c r="D93" s="190" t="s">
        <v>151</v>
      </c>
      <c r="E93" s="191" t="s">
        <v>619</v>
      </c>
      <c r="F93" s="192" t="s">
        <v>620</v>
      </c>
      <c r="G93" s="193" t="s">
        <v>160</v>
      </c>
      <c r="H93" s="194">
        <v>3</v>
      </c>
      <c r="I93" s="195"/>
      <c r="J93" s="194">
        <f>ROUND((ROUND(I93,2))*(ROUND(H93,2)),2)</f>
        <v>0</v>
      </c>
      <c r="K93" s="192" t="s">
        <v>146</v>
      </c>
      <c r="L93" s="196"/>
      <c r="M93" s="197" t="s">
        <v>18</v>
      </c>
      <c r="N93" s="198" t="s">
        <v>46</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332</v>
      </c>
      <c r="AT93" s="183" t="s">
        <v>151</v>
      </c>
      <c r="AU93" s="183" t="s">
        <v>85</v>
      </c>
      <c r="AY93" s="17" t="s">
        <v>139</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237</v>
      </c>
      <c r="BM93" s="183" t="s">
        <v>621</v>
      </c>
    </row>
    <row r="94" spans="1:65" s="2" customFormat="1" ht="49.15" customHeight="1">
      <c r="A94" s="34"/>
      <c r="B94" s="35"/>
      <c r="C94" s="173" t="s">
        <v>147</v>
      </c>
      <c r="D94" s="173" t="s">
        <v>142</v>
      </c>
      <c r="E94" s="174" t="s">
        <v>622</v>
      </c>
      <c r="F94" s="175" t="s">
        <v>623</v>
      </c>
      <c r="G94" s="176" t="s">
        <v>145</v>
      </c>
      <c r="H94" s="177">
        <v>0</v>
      </c>
      <c r="I94" s="178"/>
      <c r="J94" s="177">
        <f>ROUND((ROUND(I94,2))*(ROUND(H94,2)),2)</f>
        <v>0</v>
      </c>
      <c r="K94" s="175" t="s">
        <v>146</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237</v>
      </c>
      <c r="AT94" s="183" t="s">
        <v>142</v>
      </c>
      <c r="AU94" s="183" t="s">
        <v>85</v>
      </c>
      <c r="AY94" s="17" t="s">
        <v>139</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237</v>
      </c>
      <c r="BM94" s="183" t="s">
        <v>624</v>
      </c>
    </row>
    <row r="95" spans="1:65" s="2" customFormat="1">
      <c r="A95" s="34"/>
      <c r="B95" s="35"/>
      <c r="C95" s="36"/>
      <c r="D95" s="185" t="s">
        <v>149</v>
      </c>
      <c r="E95" s="36"/>
      <c r="F95" s="186" t="s">
        <v>625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149</v>
      </c>
      <c r="AU95" s="17" t="s">
        <v>85</v>
      </c>
    </row>
    <row r="96" spans="1:65" s="2" customFormat="1" ht="49.15" customHeight="1">
      <c r="A96" s="34"/>
      <c r="B96" s="35"/>
      <c r="C96" s="173" t="s">
        <v>169</v>
      </c>
      <c r="D96" s="173" t="s">
        <v>142</v>
      </c>
      <c r="E96" s="174" t="s">
        <v>626</v>
      </c>
      <c r="F96" s="175" t="s">
        <v>627</v>
      </c>
      <c r="G96" s="176" t="s">
        <v>145</v>
      </c>
      <c r="H96" s="177">
        <v>0</v>
      </c>
      <c r="I96" s="178"/>
      <c r="J96" s="177">
        <f>ROUND((ROUND(I96,2))*(ROUND(H96,2)),2)</f>
        <v>0</v>
      </c>
      <c r="K96" s="175" t="s">
        <v>146</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237</v>
      </c>
      <c r="AT96" s="183" t="s">
        <v>142</v>
      </c>
      <c r="AU96" s="183" t="s">
        <v>85</v>
      </c>
      <c r="AY96" s="17" t="s">
        <v>139</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237</v>
      </c>
      <c r="BM96" s="183" t="s">
        <v>628</v>
      </c>
    </row>
    <row r="97" spans="1:65" s="2" customFormat="1">
      <c r="A97" s="34"/>
      <c r="B97" s="35"/>
      <c r="C97" s="36"/>
      <c r="D97" s="185" t="s">
        <v>149</v>
      </c>
      <c r="E97" s="36"/>
      <c r="F97" s="186" t="s">
        <v>629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149</v>
      </c>
      <c r="AU97" s="17" t="s">
        <v>85</v>
      </c>
    </row>
    <row r="98" spans="1:65" s="12" customFormat="1" ht="22.9" customHeight="1">
      <c r="B98" s="157"/>
      <c r="C98" s="158"/>
      <c r="D98" s="159" t="s">
        <v>74</v>
      </c>
      <c r="E98" s="171" t="s">
        <v>630</v>
      </c>
      <c r="F98" s="171" t="s">
        <v>631</v>
      </c>
      <c r="G98" s="158"/>
      <c r="H98" s="158"/>
      <c r="I98" s="161"/>
      <c r="J98" s="172">
        <f>BK98</f>
        <v>0</v>
      </c>
      <c r="K98" s="158"/>
      <c r="L98" s="163"/>
      <c r="M98" s="164"/>
      <c r="N98" s="165"/>
      <c r="O98" s="165"/>
      <c r="P98" s="166">
        <f>SUM(P99:P117)</f>
        <v>0</v>
      </c>
      <c r="Q98" s="165"/>
      <c r="R98" s="166">
        <f>SUM(R99:R117)</f>
        <v>0.12861</v>
      </c>
      <c r="S98" s="165"/>
      <c r="T98" s="167">
        <f>SUM(T99:T117)</f>
        <v>0</v>
      </c>
      <c r="AR98" s="168" t="s">
        <v>85</v>
      </c>
      <c r="AT98" s="169" t="s">
        <v>74</v>
      </c>
      <c r="AU98" s="169" t="s">
        <v>83</v>
      </c>
      <c r="AY98" s="168" t="s">
        <v>139</v>
      </c>
      <c r="BK98" s="170">
        <f>SUM(BK99:BK117)</f>
        <v>0</v>
      </c>
    </row>
    <row r="99" spans="1:65" s="2" customFormat="1" ht="24.2" customHeight="1">
      <c r="A99" s="34"/>
      <c r="B99" s="35"/>
      <c r="C99" s="173" t="s">
        <v>177</v>
      </c>
      <c r="D99" s="173" t="s">
        <v>142</v>
      </c>
      <c r="E99" s="174" t="s">
        <v>632</v>
      </c>
      <c r="F99" s="175" t="s">
        <v>633</v>
      </c>
      <c r="G99" s="176" t="s">
        <v>160</v>
      </c>
      <c r="H99" s="177">
        <v>1</v>
      </c>
      <c r="I99" s="178"/>
      <c r="J99" s="177">
        <f>ROUND((ROUND(I99,2))*(ROUND(H99,2)),2)</f>
        <v>0</v>
      </c>
      <c r="K99" s="175" t="s">
        <v>263</v>
      </c>
      <c r="L99" s="39"/>
      <c r="M99" s="179" t="s">
        <v>18</v>
      </c>
      <c r="N99" s="180" t="s">
        <v>46</v>
      </c>
      <c r="O99" s="64"/>
      <c r="P99" s="181">
        <f>O99*H99</f>
        <v>0</v>
      </c>
      <c r="Q99" s="181">
        <v>1.6800000000000001E-3</v>
      </c>
      <c r="R99" s="181">
        <f>Q99*H99</f>
        <v>1.6800000000000001E-3</v>
      </c>
      <c r="S99" s="181">
        <v>0</v>
      </c>
      <c r="T99" s="182">
        <f>S99*H99</f>
        <v>0</v>
      </c>
      <c r="U99" s="34"/>
      <c r="V99" s="34"/>
      <c r="W99" s="34"/>
      <c r="X99" s="34"/>
      <c r="Y99" s="34"/>
      <c r="Z99" s="34"/>
      <c r="AA99" s="34"/>
      <c r="AB99" s="34"/>
      <c r="AC99" s="34"/>
      <c r="AD99" s="34"/>
      <c r="AE99" s="34"/>
      <c r="AR99" s="183" t="s">
        <v>237</v>
      </c>
      <c r="AT99" s="183" t="s">
        <v>142</v>
      </c>
      <c r="AU99" s="183" t="s">
        <v>85</v>
      </c>
      <c r="AY99" s="17" t="s">
        <v>139</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237</v>
      </c>
      <c r="BM99" s="183" t="s">
        <v>634</v>
      </c>
    </row>
    <row r="100" spans="1:65" s="2" customFormat="1" ht="24.2" customHeight="1">
      <c r="A100" s="34"/>
      <c r="B100" s="35"/>
      <c r="C100" s="173" t="s">
        <v>185</v>
      </c>
      <c r="D100" s="173" t="s">
        <v>142</v>
      </c>
      <c r="E100" s="174" t="s">
        <v>635</v>
      </c>
      <c r="F100" s="175" t="s">
        <v>636</v>
      </c>
      <c r="G100" s="176" t="s">
        <v>160</v>
      </c>
      <c r="H100" s="177">
        <v>1</v>
      </c>
      <c r="I100" s="178"/>
      <c r="J100" s="177">
        <f>ROUND((ROUND(I100,2))*(ROUND(H100,2)),2)</f>
        <v>0</v>
      </c>
      <c r="K100" s="175" t="s">
        <v>146</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237</v>
      </c>
      <c r="AT100" s="183" t="s">
        <v>142</v>
      </c>
      <c r="AU100" s="183" t="s">
        <v>85</v>
      </c>
      <c r="AY100" s="17" t="s">
        <v>139</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237</v>
      </c>
      <c r="BM100" s="183" t="s">
        <v>637</v>
      </c>
    </row>
    <row r="101" spans="1:65" s="2" customFormat="1">
      <c r="A101" s="34"/>
      <c r="B101" s="35"/>
      <c r="C101" s="36"/>
      <c r="D101" s="185" t="s">
        <v>149</v>
      </c>
      <c r="E101" s="36"/>
      <c r="F101" s="186" t="s">
        <v>638</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149</v>
      </c>
      <c r="AU101" s="17" t="s">
        <v>85</v>
      </c>
    </row>
    <row r="102" spans="1:65" s="2" customFormat="1" ht="33" customHeight="1">
      <c r="A102" s="34"/>
      <c r="B102" s="35"/>
      <c r="C102" s="173" t="s">
        <v>154</v>
      </c>
      <c r="D102" s="173" t="s">
        <v>142</v>
      </c>
      <c r="E102" s="174" t="s">
        <v>639</v>
      </c>
      <c r="F102" s="175" t="s">
        <v>640</v>
      </c>
      <c r="G102" s="176" t="s">
        <v>262</v>
      </c>
      <c r="H102" s="177">
        <v>105</v>
      </c>
      <c r="I102" s="178"/>
      <c r="J102" s="177">
        <f>ROUND((ROUND(I102,2))*(ROUND(H102,2)),2)</f>
        <v>0</v>
      </c>
      <c r="K102" s="175" t="s">
        <v>146</v>
      </c>
      <c r="L102" s="39"/>
      <c r="M102" s="179" t="s">
        <v>18</v>
      </c>
      <c r="N102" s="180" t="s">
        <v>46</v>
      </c>
      <c r="O102" s="64"/>
      <c r="P102" s="181">
        <f>O102*H102</f>
        <v>0</v>
      </c>
      <c r="Q102" s="181">
        <v>5.9999999999999995E-4</v>
      </c>
      <c r="R102" s="181">
        <f>Q102*H102</f>
        <v>6.3E-2</v>
      </c>
      <c r="S102" s="181">
        <v>0</v>
      </c>
      <c r="T102" s="182">
        <f>S102*H102</f>
        <v>0</v>
      </c>
      <c r="U102" s="34"/>
      <c r="V102" s="34"/>
      <c r="W102" s="34"/>
      <c r="X102" s="34"/>
      <c r="Y102" s="34"/>
      <c r="Z102" s="34"/>
      <c r="AA102" s="34"/>
      <c r="AB102" s="34"/>
      <c r="AC102" s="34"/>
      <c r="AD102" s="34"/>
      <c r="AE102" s="34"/>
      <c r="AR102" s="183" t="s">
        <v>237</v>
      </c>
      <c r="AT102" s="183" t="s">
        <v>142</v>
      </c>
      <c r="AU102" s="183" t="s">
        <v>85</v>
      </c>
      <c r="AY102" s="17" t="s">
        <v>139</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237</v>
      </c>
      <c r="BM102" s="183" t="s">
        <v>641</v>
      </c>
    </row>
    <row r="103" spans="1:65" s="2" customFormat="1">
      <c r="A103" s="34"/>
      <c r="B103" s="35"/>
      <c r="C103" s="36"/>
      <c r="D103" s="185" t="s">
        <v>149</v>
      </c>
      <c r="E103" s="36"/>
      <c r="F103" s="186" t="s">
        <v>642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149</v>
      </c>
      <c r="AU103" s="17" t="s">
        <v>85</v>
      </c>
    </row>
    <row r="104" spans="1:65" s="2" customFormat="1" ht="19.5">
      <c r="A104" s="34"/>
      <c r="B104" s="35"/>
      <c r="C104" s="36"/>
      <c r="D104" s="201" t="s">
        <v>469</v>
      </c>
      <c r="E104" s="36"/>
      <c r="F104" s="233" t="s">
        <v>643</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469</v>
      </c>
      <c r="AU104" s="17" t="s">
        <v>85</v>
      </c>
    </row>
    <row r="105" spans="1:65" s="2" customFormat="1" ht="33" customHeight="1">
      <c r="A105" s="34"/>
      <c r="B105" s="35"/>
      <c r="C105" s="173" t="s">
        <v>197</v>
      </c>
      <c r="D105" s="173" t="s">
        <v>142</v>
      </c>
      <c r="E105" s="174" t="s">
        <v>644</v>
      </c>
      <c r="F105" s="175" t="s">
        <v>645</v>
      </c>
      <c r="G105" s="176" t="s">
        <v>262</v>
      </c>
      <c r="H105" s="177">
        <v>12</v>
      </c>
      <c r="I105" s="178"/>
      <c r="J105" s="177">
        <f>ROUND((ROUND(I105,2))*(ROUND(H105,2)),2)</f>
        <v>0</v>
      </c>
      <c r="K105" s="175" t="s">
        <v>146</v>
      </c>
      <c r="L105" s="39"/>
      <c r="M105" s="179" t="s">
        <v>18</v>
      </c>
      <c r="N105" s="180" t="s">
        <v>46</v>
      </c>
      <c r="O105" s="64"/>
      <c r="P105" s="181">
        <f>O105*H105</f>
        <v>0</v>
      </c>
      <c r="Q105" s="181">
        <v>1.33E-3</v>
      </c>
      <c r="R105" s="181">
        <f>Q105*H105</f>
        <v>1.5960000000000002E-2</v>
      </c>
      <c r="S105" s="181">
        <v>0</v>
      </c>
      <c r="T105" s="182">
        <f>S105*H105</f>
        <v>0</v>
      </c>
      <c r="U105" s="34"/>
      <c r="V105" s="34"/>
      <c r="W105" s="34"/>
      <c r="X105" s="34"/>
      <c r="Y105" s="34"/>
      <c r="Z105" s="34"/>
      <c r="AA105" s="34"/>
      <c r="AB105" s="34"/>
      <c r="AC105" s="34"/>
      <c r="AD105" s="34"/>
      <c r="AE105" s="34"/>
      <c r="AR105" s="183" t="s">
        <v>237</v>
      </c>
      <c r="AT105" s="183" t="s">
        <v>142</v>
      </c>
      <c r="AU105" s="183" t="s">
        <v>85</v>
      </c>
      <c r="AY105" s="17" t="s">
        <v>139</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237</v>
      </c>
      <c r="BM105" s="183" t="s">
        <v>646</v>
      </c>
    </row>
    <row r="106" spans="1:65" s="2" customFormat="1">
      <c r="A106" s="34"/>
      <c r="B106" s="35"/>
      <c r="C106" s="36"/>
      <c r="D106" s="185" t="s">
        <v>149</v>
      </c>
      <c r="E106" s="36"/>
      <c r="F106" s="186" t="s">
        <v>647</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149</v>
      </c>
      <c r="AU106" s="17" t="s">
        <v>85</v>
      </c>
    </row>
    <row r="107" spans="1:65" s="2" customFormat="1" ht="19.5">
      <c r="A107" s="34"/>
      <c r="B107" s="35"/>
      <c r="C107" s="36"/>
      <c r="D107" s="201" t="s">
        <v>469</v>
      </c>
      <c r="E107" s="36"/>
      <c r="F107" s="233" t="s">
        <v>643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469</v>
      </c>
      <c r="AU107" s="17" t="s">
        <v>85</v>
      </c>
    </row>
    <row r="108" spans="1:65" s="2" customFormat="1" ht="24.2" customHeight="1">
      <c r="A108" s="34"/>
      <c r="B108" s="35"/>
      <c r="C108" s="173" t="s">
        <v>202</v>
      </c>
      <c r="D108" s="173" t="s">
        <v>142</v>
      </c>
      <c r="E108" s="174" t="s">
        <v>648</v>
      </c>
      <c r="F108" s="175" t="s">
        <v>649</v>
      </c>
      <c r="G108" s="176" t="s">
        <v>160</v>
      </c>
      <c r="H108" s="177">
        <v>1</v>
      </c>
      <c r="I108" s="178"/>
      <c r="J108" s="177">
        <f>ROUND((ROUND(I108,2))*(ROUND(H108,2)),2)</f>
        <v>0</v>
      </c>
      <c r="K108" s="175" t="s">
        <v>146</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237</v>
      </c>
      <c r="AT108" s="183" t="s">
        <v>142</v>
      </c>
      <c r="AU108" s="183" t="s">
        <v>85</v>
      </c>
      <c r="AY108" s="17" t="s">
        <v>139</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237</v>
      </c>
      <c r="BM108" s="183" t="s">
        <v>650</v>
      </c>
    </row>
    <row r="109" spans="1:65" s="2" customFormat="1">
      <c r="A109" s="34"/>
      <c r="B109" s="35"/>
      <c r="C109" s="36"/>
      <c r="D109" s="185" t="s">
        <v>149</v>
      </c>
      <c r="E109" s="36"/>
      <c r="F109" s="186" t="s">
        <v>651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149</v>
      </c>
      <c r="AU109" s="17" t="s">
        <v>85</v>
      </c>
    </row>
    <row r="110" spans="1:65" s="2" customFormat="1" ht="37.9" customHeight="1">
      <c r="A110" s="34"/>
      <c r="B110" s="35"/>
      <c r="C110" s="173" t="s">
        <v>207</v>
      </c>
      <c r="D110" s="173" t="s">
        <v>142</v>
      </c>
      <c r="E110" s="174" t="s">
        <v>652</v>
      </c>
      <c r="F110" s="175" t="s">
        <v>653</v>
      </c>
      <c r="G110" s="176" t="s">
        <v>262</v>
      </c>
      <c r="H110" s="177">
        <v>117</v>
      </c>
      <c r="I110" s="178"/>
      <c r="J110" s="177">
        <f>ROUND((ROUND(I110,2))*(ROUND(H110,2)),2)</f>
        <v>0</v>
      </c>
      <c r="K110" s="175" t="s">
        <v>146</v>
      </c>
      <c r="L110" s="39"/>
      <c r="M110" s="179" t="s">
        <v>18</v>
      </c>
      <c r="N110" s="180" t="s">
        <v>46</v>
      </c>
      <c r="O110" s="64"/>
      <c r="P110" s="181">
        <f>O110*H110</f>
        <v>0</v>
      </c>
      <c r="Q110" s="181">
        <v>4.0000000000000002E-4</v>
      </c>
      <c r="R110" s="181">
        <f>Q110*H110</f>
        <v>4.6800000000000001E-2</v>
      </c>
      <c r="S110" s="181">
        <v>0</v>
      </c>
      <c r="T110" s="182">
        <f>S110*H110</f>
        <v>0</v>
      </c>
      <c r="U110" s="34"/>
      <c r="V110" s="34"/>
      <c r="W110" s="34"/>
      <c r="X110" s="34"/>
      <c r="Y110" s="34"/>
      <c r="Z110" s="34"/>
      <c r="AA110" s="34"/>
      <c r="AB110" s="34"/>
      <c r="AC110" s="34"/>
      <c r="AD110" s="34"/>
      <c r="AE110" s="34"/>
      <c r="AR110" s="183" t="s">
        <v>237</v>
      </c>
      <c r="AT110" s="183" t="s">
        <v>142</v>
      </c>
      <c r="AU110" s="183" t="s">
        <v>85</v>
      </c>
      <c r="AY110" s="17" t="s">
        <v>139</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237</v>
      </c>
      <c r="BM110" s="183" t="s">
        <v>654</v>
      </c>
    </row>
    <row r="111" spans="1:65" s="2" customFormat="1">
      <c r="A111" s="34"/>
      <c r="B111" s="35"/>
      <c r="C111" s="36"/>
      <c r="D111" s="185" t="s">
        <v>149</v>
      </c>
      <c r="E111" s="36"/>
      <c r="F111" s="186" t="s">
        <v>655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149</v>
      </c>
      <c r="AU111" s="17" t="s">
        <v>85</v>
      </c>
    </row>
    <row r="112" spans="1:65" s="2" customFormat="1" ht="33" customHeight="1">
      <c r="A112" s="34"/>
      <c r="B112" s="35"/>
      <c r="C112" s="173" t="s">
        <v>213</v>
      </c>
      <c r="D112" s="173" t="s">
        <v>142</v>
      </c>
      <c r="E112" s="174" t="s">
        <v>656</v>
      </c>
      <c r="F112" s="175" t="s">
        <v>657</v>
      </c>
      <c r="G112" s="176" t="s">
        <v>262</v>
      </c>
      <c r="H112" s="177">
        <v>117</v>
      </c>
      <c r="I112" s="178"/>
      <c r="J112" s="177">
        <f>ROUND((ROUND(I112,2))*(ROUND(H112,2)),2)</f>
        <v>0</v>
      </c>
      <c r="K112" s="175" t="s">
        <v>146</v>
      </c>
      <c r="L112" s="39"/>
      <c r="M112" s="179" t="s">
        <v>18</v>
      </c>
      <c r="N112" s="180" t="s">
        <v>46</v>
      </c>
      <c r="O112" s="64"/>
      <c r="P112" s="181">
        <f>O112*H112</f>
        <v>0</v>
      </c>
      <c r="Q112" s="181">
        <v>1.0000000000000001E-5</v>
      </c>
      <c r="R112" s="181">
        <f>Q112*H112</f>
        <v>1.17E-3</v>
      </c>
      <c r="S112" s="181">
        <v>0</v>
      </c>
      <c r="T112" s="182">
        <f>S112*H112</f>
        <v>0</v>
      </c>
      <c r="U112" s="34"/>
      <c r="V112" s="34"/>
      <c r="W112" s="34"/>
      <c r="X112" s="34"/>
      <c r="Y112" s="34"/>
      <c r="Z112" s="34"/>
      <c r="AA112" s="34"/>
      <c r="AB112" s="34"/>
      <c r="AC112" s="34"/>
      <c r="AD112" s="34"/>
      <c r="AE112" s="34"/>
      <c r="AR112" s="183" t="s">
        <v>237</v>
      </c>
      <c r="AT112" s="183" t="s">
        <v>142</v>
      </c>
      <c r="AU112" s="183" t="s">
        <v>85</v>
      </c>
      <c r="AY112" s="17" t="s">
        <v>139</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237</v>
      </c>
      <c r="BM112" s="183" t="s">
        <v>658</v>
      </c>
    </row>
    <row r="113" spans="1:65" s="2" customFormat="1">
      <c r="A113" s="34"/>
      <c r="B113" s="35"/>
      <c r="C113" s="36"/>
      <c r="D113" s="185" t="s">
        <v>149</v>
      </c>
      <c r="E113" s="36"/>
      <c r="F113" s="186" t="s">
        <v>659</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149</v>
      </c>
      <c r="AU113" s="17" t="s">
        <v>85</v>
      </c>
    </row>
    <row r="114" spans="1:65" s="2" customFormat="1" ht="44.25" customHeight="1">
      <c r="A114" s="34"/>
      <c r="B114" s="35"/>
      <c r="C114" s="173" t="s">
        <v>220</v>
      </c>
      <c r="D114" s="173" t="s">
        <v>142</v>
      </c>
      <c r="E114" s="174" t="s">
        <v>660</v>
      </c>
      <c r="F114" s="175" t="s">
        <v>661</v>
      </c>
      <c r="G114" s="176" t="s">
        <v>145</v>
      </c>
      <c r="H114" s="177">
        <v>0.13</v>
      </c>
      <c r="I114" s="178"/>
      <c r="J114" s="177">
        <f>ROUND((ROUND(I114,2))*(ROUND(H114,2)),2)</f>
        <v>0</v>
      </c>
      <c r="K114" s="175" t="s">
        <v>146</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237</v>
      </c>
      <c r="AT114" s="183" t="s">
        <v>142</v>
      </c>
      <c r="AU114" s="183" t="s">
        <v>85</v>
      </c>
      <c r="AY114" s="17" t="s">
        <v>139</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237</v>
      </c>
      <c r="BM114" s="183" t="s">
        <v>662</v>
      </c>
    </row>
    <row r="115" spans="1:65" s="2" customFormat="1">
      <c r="A115" s="34"/>
      <c r="B115" s="35"/>
      <c r="C115" s="36"/>
      <c r="D115" s="185" t="s">
        <v>149</v>
      </c>
      <c r="E115" s="36"/>
      <c r="F115" s="186" t="s">
        <v>663</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149</v>
      </c>
      <c r="AU115" s="17" t="s">
        <v>85</v>
      </c>
    </row>
    <row r="116" spans="1:65" s="2" customFormat="1" ht="49.15" customHeight="1">
      <c r="A116" s="34"/>
      <c r="B116" s="35"/>
      <c r="C116" s="173" t="s">
        <v>225</v>
      </c>
      <c r="D116" s="173" t="s">
        <v>142</v>
      </c>
      <c r="E116" s="174" t="s">
        <v>664</v>
      </c>
      <c r="F116" s="175" t="s">
        <v>665</v>
      </c>
      <c r="G116" s="176" t="s">
        <v>145</v>
      </c>
      <c r="H116" s="177">
        <v>0.13</v>
      </c>
      <c r="I116" s="178"/>
      <c r="J116" s="177">
        <f>ROUND((ROUND(I116,2))*(ROUND(H116,2)),2)</f>
        <v>0</v>
      </c>
      <c r="K116" s="175" t="s">
        <v>146</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237</v>
      </c>
      <c r="AT116" s="183" t="s">
        <v>142</v>
      </c>
      <c r="AU116" s="183" t="s">
        <v>85</v>
      </c>
      <c r="AY116" s="17" t="s">
        <v>139</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237</v>
      </c>
      <c r="BM116" s="183" t="s">
        <v>666</v>
      </c>
    </row>
    <row r="117" spans="1:65" s="2" customFormat="1">
      <c r="A117" s="34"/>
      <c r="B117" s="35"/>
      <c r="C117" s="36"/>
      <c r="D117" s="185" t="s">
        <v>149</v>
      </c>
      <c r="E117" s="36"/>
      <c r="F117" s="186" t="s">
        <v>667</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149</v>
      </c>
      <c r="AU117" s="17" t="s">
        <v>85</v>
      </c>
    </row>
    <row r="118" spans="1:65" s="12" customFormat="1" ht="25.9" customHeight="1">
      <c r="B118" s="157"/>
      <c r="C118" s="158"/>
      <c r="D118" s="159" t="s">
        <v>74</v>
      </c>
      <c r="E118" s="160" t="s">
        <v>668</v>
      </c>
      <c r="F118" s="160" t="s">
        <v>669</v>
      </c>
      <c r="G118" s="158"/>
      <c r="H118" s="158"/>
      <c r="I118" s="161"/>
      <c r="J118" s="162">
        <f>BK118</f>
        <v>0</v>
      </c>
      <c r="K118" s="158"/>
      <c r="L118" s="163"/>
      <c r="M118" s="164"/>
      <c r="N118" s="165"/>
      <c r="O118" s="165"/>
      <c r="P118" s="166">
        <f>SUM(P119:P120)</f>
        <v>0</v>
      </c>
      <c r="Q118" s="165"/>
      <c r="R118" s="166">
        <f>SUM(R119:R120)</f>
        <v>0</v>
      </c>
      <c r="S118" s="165"/>
      <c r="T118" s="167">
        <f>SUM(T119:T120)</f>
        <v>0</v>
      </c>
      <c r="AR118" s="168" t="s">
        <v>147</v>
      </c>
      <c r="AT118" s="169" t="s">
        <v>74</v>
      </c>
      <c r="AU118" s="169" t="s">
        <v>75</v>
      </c>
      <c r="AY118" s="168" t="s">
        <v>139</v>
      </c>
      <c r="BK118" s="170">
        <f>SUM(BK119:BK120)</f>
        <v>0</v>
      </c>
    </row>
    <row r="119" spans="1:65" s="2" customFormat="1" ht="37.9" customHeight="1">
      <c r="A119" s="34"/>
      <c r="B119" s="35"/>
      <c r="C119" s="173" t="s">
        <v>8</v>
      </c>
      <c r="D119" s="173" t="s">
        <v>142</v>
      </c>
      <c r="E119" s="174" t="s">
        <v>670</v>
      </c>
      <c r="F119" s="175" t="s">
        <v>671</v>
      </c>
      <c r="G119" s="176" t="s">
        <v>672</v>
      </c>
      <c r="H119" s="177">
        <v>24</v>
      </c>
      <c r="I119" s="178"/>
      <c r="J119" s="177">
        <f>ROUND((ROUND(I119,2))*(ROUND(H119,2)),2)</f>
        <v>0</v>
      </c>
      <c r="K119" s="175" t="s">
        <v>146</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673</v>
      </c>
      <c r="AT119" s="183" t="s">
        <v>142</v>
      </c>
      <c r="AU119" s="183" t="s">
        <v>83</v>
      </c>
      <c r="AY119" s="17" t="s">
        <v>139</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673</v>
      </c>
      <c r="BM119" s="183" t="s">
        <v>674</v>
      </c>
    </row>
    <row r="120" spans="1:65" s="2" customFormat="1">
      <c r="A120" s="34"/>
      <c r="B120" s="35"/>
      <c r="C120" s="36"/>
      <c r="D120" s="185" t="s">
        <v>149</v>
      </c>
      <c r="E120" s="36"/>
      <c r="F120" s="186" t="s">
        <v>675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149</v>
      </c>
      <c r="AU120" s="17" t="s">
        <v>83</v>
      </c>
    </row>
    <row r="121" spans="1:65" s="12" customFormat="1" ht="25.9" customHeight="1">
      <c r="B121" s="157"/>
      <c r="C121" s="158"/>
      <c r="D121" s="159" t="s">
        <v>74</v>
      </c>
      <c r="E121" s="160" t="s">
        <v>542</v>
      </c>
      <c r="F121" s="160" t="s">
        <v>543</v>
      </c>
      <c r="G121" s="158"/>
      <c r="H121" s="158"/>
      <c r="I121" s="161"/>
      <c r="J121" s="162">
        <f>BK121</f>
        <v>0</v>
      </c>
      <c r="K121" s="158"/>
      <c r="L121" s="163"/>
      <c r="M121" s="164"/>
      <c r="N121" s="165"/>
      <c r="O121" s="165"/>
      <c r="P121" s="166">
        <f>P122+P125</f>
        <v>0</v>
      </c>
      <c r="Q121" s="165"/>
      <c r="R121" s="166">
        <f>R122+R125</f>
        <v>0</v>
      </c>
      <c r="S121" s="165"/>
      <c r="T121" s="167">
        <f>T122+T125</f>
        <v>0</v>
      </c>
      <c r="AR121" s="168" t="s">
        <v>169</v>
      </c>
      <c r="AT121" s="169" t="s">
        <v>74</v>
      </c>
      <c r="AU121" s="169" t="s">
        <v>75</v>
      </c>
      <c r="AY121" s="168" t="s">
        <v>139</v>
      </c>
      <c r="BK121" s="170">
        <f>BK122+BK125</f>
        <v>0</v>
      </c>
    </row>
    <row r="122" spans="1:65" s="12" customFormat="1" ht="22.9" customHeight="1">
      <c r="B122" s="157"/>
      <c r="C122" s="158"/>
      <c r="D122" s="159" t="s">
        <v>74</v>
      </c>
      <c r="E122" s="171" t="s">
        <v>544</v>
      </c>
      <c r="F122" s="171" t="s">
        <v>545</v>
      </c>
      <c r="G122" s="158"/>
      <c r="H122" s="158"/>
      <c r="I122" s="161"/>
      <c r="J122" s="172">
        <f>BK122</f>
        <v>0</v>
      </c>
      <c r="K122" s="158"/>
      <c r="L122" s="163"/>
      <c r="M122" s="164"/>
      <c r="N122" s="165"/>
      <c r="O122" s="165"/>
      <c r="P122" s="166">
        <f>SUM(P123:P124)</f>
        <v>0</v>
      </c>
      <c r="Q122" s="165"/>
      <c r="R122" s="166">
        <f>SUM(R123:R124)</f>
        <v>0</v>
      </c>
      <c r="S122" s="165"/>
      <c r="T122" s="167">
        <f>SUM(T123:T124)</f>
        <v>0</v>
      </c>
      <c r="AR122" s="168" t="s">
        <v>169</v>
      </c>
      <c r="AT122" s="169" t="s">
        <v>74</v>
      </c>
      <c r="AU122" s="169" t="s">
        <v>83</v>
      </c>
      <c r="AY122" s="168" t="s">
        <v>139</v>
      </c>
      <c r="BK122" s="170">
        <f>SUM(BK123:BK124)</f>
        <v>0</v>
      </c>
    </row>
    <row r="123" spans="1:65" s="2" customFormat="1" ht="21.75" customHeight="1">
      <c r="A123" s="34"/>
      <c r="B123" s="35"/>
      <c r="C123" s="173" t="s">
        <v>237</v>
      </c>
      <c r="D123" s="173" t="s">
        <v>142</v>
      </c>
      <c r="E123" s="174" t="s">
        <v>547</v>
      </c>
      <c r="F123" s="175" t="s">
        <v>676</v>
      </c>
      <c r="G123" s="176" t="s">
        <v>280</v>
      </c>
      <c r="H123" s="177">
        <v>1</v>
      </c>
      <c r="I123" s="178"/>
      <c r="J123" s="177">
        <f>ROUND((ROUND(I123,2))*(ROUND(H123,2)),2)</f>
        <v>0</v>
      </c>
      <c r="K123" s="175" t="s">
        <v>146</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549</v>
      </c>
      <c r="AT123" s="183" t="s">
        <v>142</v>
      </c>
      <c r="AU123" s="183" t="s">
        <v>85</v>
      </c>
      <c r="AY123" s="17" t="s">
        <v>139</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549</v>
      </c>
      <c r="BM123" s="183" t="s">
        <v>677</v>
      </c>
    </row>
    <row r="124" spans="1:65" s="2" customFormat="1">
      <c r="A124" s="34"/>
      <c r="B124" s="35"/>
      <c r="C124" s="36"/>
      <c r="D124" s="185" t="s">
        <v>149</v>
      </c>
      <c r="E124" s="36"/>
      <c r="F124" s="186" t="s">
        <v>551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149</v>
      </c>
      <c r="AU124" s="17" t="s">
        <v>85</v>
      </c>
    </row>
    <row r="125" spans="1:65" s="12" customFormat="1" ht="22.9" customHeight="1">
      <c r="B125" s="157"/>
      <c r="C125" s="158"/>
      <c r="D125" s="159" t="s">
        <v>74</v>
      </c>
      <c r="E125" s="171" t="s">
        <v>559</v>
      </c>
      <c r="F125" s="171" t="s">
        <v>560</v>
      </c>
      <c r="G125" s="158"/>
      <c r="H125" s="158"/>
      <c r="I125" s="161"/>
      <c r="J125" s="172">
        <f>BK125</f>
        <v>0</v>
      </c>
      <c r="K125" s="158"/>
      <c r="L125" s="163"/>
      <c r="M125" s="164"/>
      <c r="N125" s="165"/>
      <c r="O125" s="165"/>
      <c r="P125" s="166">
        <f>SUM(P126:P127)</f>
        <v>0</v>
      </c>
      <c r="Q125" s="165"/>
      <c r="R125" s="166">
        <f>SUM(R126:R127)</f>
        <v>0</v>
      </c>
      <c r="S125" s="165"/>
      <c r="T125" s="167">
        <f>SUM(T126:T127)</f>
        <v>0</v>
      </c>
      <c r="AR125" s="168" t="s">
        <v>169</v>
      </c>
      <c r="AT125" s="169" t="s">
        <v>74</v>
      </c>
      <c r="AU125" s="169" t="s">
        <v>83</v>
      </c>
      <c r="AY125" s="168" t="s">
        <v>139</v>
      </c>
      <c r="BK125" s="170">
        <f>SUM(BK126:BK127)</f>
        <v>0</v>
      </c>
    </row>
    <row r="126" spans="1:65" s="2" customFormat="1" ht="16.5" customHeight="1">
      <c r="A126" s="34"/>
      <c r="B126" s="35"/>
      <c r="C126" s="173" t="s">
        <v>247</v>
      </c>
      <c r="D126" s="173" t="s">
        <v>142</v>
      </c>
      <c r="E126" s="174" t="s">
        <v>678</v>
      </c>
      <c r="F126" s="175" t="s">
        <v>679</v>
      </c>
      <c r="G126" s="176" t="s">
        <v>280</v>
      </c>
      <c r="H126" s="177">
        <v>1</v>
      </c>
      <c r="I126" s="178"/>
      <c r="J126" s="177">
        <f>ROUND((ROUND(I126,2))*(ROUND(H126,2)),2)</f>
        <v>0</v>
      </c>
      <c r="K126" s="175" t="s">
        <v>146</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549</v>
      </c>
      <c r="AT126" s="183" t="s">
        <v>142</v>
      </c>
      <c r="AU126" s="183" t="s">
        <v>85</v>
      </c>
      <c r="AY126" s="17" t="s">
        <v>139</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549</v>
      </c>
      <c r="BM126" s="183" t="s">
        <v>680</v>
      </c>
    </row>
    <row r="127" spans="1:65" s="2" customFormat="1">
      <c r="A127" s="34"/>
      <c r="B127" s="35"/>
      <c r="C127" s="36"/>
      <c r="D127" s="185" t="s">
        <v>149</v>
      </c>
      <c r="E127" s="36"/>
      <c r="F127" s="186" t="s">
        <v>681</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149</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4co226qWopZFW9O1T/cbU91PuhtDaAk2mWXiAY6WhIxhnp+NbZrImBn6/heX8304QcebGe2TT5Z1D3ol117EOg==" saltValue="wz/KHyxzvB3p2IZAXXQiWQ=="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DP16 = E4P3</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682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683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ROUND((SUM(BE90:BE189)),  2)</f>
        <v>0</v>
      </c>
      <c r="G33" s="34"/>
      <c r="H33" s="34"/>
      <c r="I33" s="118">
        <v>0.21</v>
      </c>
      <c r="J33" s="117">
        <f>ROUND(((SUM(BE90:BE189))*I33),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ROUND((SUM(BF90:BF189)),  2)</f>
        <v>0</v>
      </c>
      <c r="G34" s="34"/>
      <c r="H34" s="34"/>
      <c r="I34" s="118">
        <v>0.15</v>
      </c>
      <c r="J34" s="117">
        <f>ROUND(((SUM(BF90:BF189))*I34),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DP16 = E4P3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684</v>
      </c>
      <c r="E60" s="137"/>
      <c r="F60" s="137"/>
      <c r="G60" s="137"/>
      <c r="H60" s="137"/>
      <c r="I60" s="137"/>
      <c r="J60" s="138">
        <f>J91</f>
        <v>0</v>
      </c>
      <c r="K60" s="135"/>
      <c r="L60" s="139"/>
    </row>
    <row r="61" spans="1:47" s="9" customFormat="1" ht="24.95" customHeight="1">
      <c r="B61" s="134"/>
      <c r="C61" s="135"/>
      <c r="D61" s="136" t="s">
        <v>685</v>
      </c>
      <c r="E61" s="137"/>
      <c r="F61" s="137"/>
      <c r="G61" s="137"/>
      <c r="H61" s="137"/>
      <c r="I61" s="137"/>
      <c r="J61" s="138">
        <f>J102</f>
        <v>0</v>
      </c>
      <c r="K61" s="135"/>
      <c r="L61" s="139"/>
    </row>
    <row r="62" spans="1:47" s="9" customFormat="1" ht="24.95" customHeight="1">
      <c r="B62" s="134"/>
      <c r="C62" s="135"/>
      <c r="D62" s="136" t="s">
        <v>686</v>
      </c>
      <c r="E62" s="137"/>
      <c r="F62" s="137"/>
      <c r="G62" s="137"/>
      <c r="H62" s="137"/>
      <c r="I62" s="137"/>
      <c r="J62" s="138">
        <f>J109</f>
        <v>0</v>
      </c>
      <c r="K62" s="135"/>
      <c r="L62" s="139"/>
    </row>
    <row r="63" spans="1:47" s="9" customFormat="1" ht="24.95" customHeight="1">
      <c r="B63" s="134"/>
      <c r="C63" s="135"/>
      <c r="D63" s="136" t="s">
        <v>687</v>
      </c>
      <c r="E63" s="137"/>
      <c r="F63" s="137"/>
      <c r="G63" s="137"/>
      <c r="H63" s="137"/>
      <c r="I63" s="137"/>
      <c r="J63" s="138">
        <f>J112</f>
        <v>0</v>
      </c>
      <c r="K63" s="135"/>
      <c r="L63" s="139"/>
    </row>
    <row r="64" spans="1:47" s="9" customFormat="1" ht="24.95" customHeight="1">
      <c r="B64" s="134"/>
      <c r="C64" s="135"/>
      <c r="D64" s="136" t="s">
        <v>688</v>
      </c>
      <c r="E64" s="137"/>
      <c r="F64" s="137"/>
      <c r="G64" s="137"/>
      <c r="H64" s="137"/>
      <c r="I64" s="137"/>
      <c r="J64" s="138">
        <f>J123</f>
        <v>0</v>
      </c>
      <c r="K64" s="135"/>
      <c r="L64" s="139"/>
    </row>
    <row r="65" spans="1:31" s="9" customFormat="1" ht="24.95" customHeight="1">
      <c r="B65" s="134"/>
      <c r="C65" s="135"/>
      <c r="D65" s="136" t="s">
        <v>689</v>
      </c>
      <c r="E65" s="137"/>
      <c r="F65" s="137"/>
      <c r="G65" s="137"/>
      <c r="H65" s="137"/>
      <c r="I65" s="137"/>
      <c r="J65" s="138">
        <f>J133</f>
        <v>0</v>
      </c>
      <c r="K65" s="135"/>
      <c r="L65" s="139"/>
    </row>
    <row r="66" spans="1:31" s="9" customFormat="1" ht="24.95" customHeight="1">
      <c r="B66" s="134"/>
      <c r="C66" s="135"/>
      <c r="D66" s="136" t="s">
        <v>690</v>
      </c>
      <c r="E66" s="137"/>
      <c r="F66" s="137"/>
      <c r="G66" s="137"/>
      <c r="H66" s="137"/>
      <c r="I66" s="137"/>
      <c r="J66" s="138">
        <f>J137</f>
        <v>0</v>
      </c>
      <c r="K66" s="135"/>
      <c r="L66" s="139"/>
    </row>
    <row r="67" spans="1:31" s="9" customFormat="1" ht="24.95" customHeight="1">
      <c r="B67" s="134"/>
      <c r="C67" s="135"/>
      <c r="D67" s="136" t="s">
        <v>691</v>
      </c>
      <c r="E67" s="137"/>
      <c r="F67" s="137"/>
      <c r="G67" s="137"/>
      <c r="H67" s="137"/>
      <c r="I67" s="137"/>
      <c r="J67" s="138">
        <f>J154</f>
        <v>0</v>
      </c>
      <c r="K67" s="135"/>
      <c r="L67" s="139"/>
    </row>
    <row r="68" spans="1:31" s="9" customFormat="1" ht="24.95" customHeight="1">
      <c r="B68" s="134"/>
      <c r="C68" s="135"/>
      <c r="D68" s="136" t="s">
        <v>692</v>
      </c>
      <c r="E68" s="137"/>
      <c r="F68" s="137"/>
      <c r="G68" s="137"/>
      <c r="H68" s="137"/>
      <c r="I68" s="137"/>
      <c r="J68" s="138">
        <f>J167</f>
        <v>0</v>
      </c>
      <c r="K68" s="135"/>
      <c r="L68" s="139"/>
    </row>
    <row r="69" spans="1:31" s="9" customFormat="1" ht="24.95" customHeight="1">
      <c r="B69" s="134"/>
      <c r="C69" s="135"/>
      <c r="D69" s="136" t="s">
        <v>693</v>
      </c>
      <c r="E69" s="137"/>
      <c r="F69" s="137"/>
      <c r="G69" s="137"/>
      <c r="H69" s="137"/>
      <c r="I69" s="137"/>
      <c r="J69" s="138">
        <f>J173</f>
        <v>0</v>
      </c>
      <c r="K69" s="135"/>
      <c r="L69" s="139"/>
    </row>
    <row r="70" spans="1:31" s="9" customFormat="1" ht="24.95" customHeight="1">
      <c r="B70" s="134"/>
      <c r="C70" s="135"/>
      <c r="D70" s="136" t="s">
        <v>608</v>
      </c>
      <c r="E70" s="137"/>
      <c r="F70" s="137"/>
      <c r="G70" s="137"/>
      <c r="H70" s="137"/>
      <c r="I70" s="137"/>
      <c r="J70" s="138">
        <f>J187</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124</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DP16 = E4P3</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99</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DP16</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125</v>
      </c>
      <c r="D89" s="149" t="s">
        <v>60</v>
      </c>
      <c r="E89" s="149" t="s">
        <v>56</v>
      </c>
      <c r="F89" s="149" t="s">
        <v>57</v>
      </c>
      <c r="G89" s="149" t="s">
        <v>126</v>
      </c>
      <c r="H89" s="149" t="s">
        <v>127</v>
      </c>
      <c r="I89" s="149" t="s">
        <v>128</v>
      </c>
      <c r="J89" s="149" t="s">
        <v>105</v>
      </c>
      <c r="K89" s="150" t="s">
        <v>129</v>
      </c>
      <c r="L89" s="151"/>
      <c r="M89" s="68" t="s">
        <v>18</v>
      </c>
      <c r="N89" s="69" t="s">
        <v>45</v>
      </c>
      <c r="O89" s="69" t="s">
        <v>130</v>
      </c>
      <c r="P89" s="69" t="s">
        <v>131</v>
      </c>
      <c r="Q89" s="69" t="s">
        <v>132</v>
      </c>
      <c r="R89" s="69" t="s">
        <v>133</v>
      </c>
      <c r="S89" s="69" t="s">
        <v>134</v>
      </c>
      <c r="T89" s="70" t="s">
        <v>135</v>
      </c>
      <c r="U89" s="146"/>
      <c r="V89" s="146"/>
      <c r="W89" s="146"/>
      <c r="X89" s="146"/>
      <c r="Y89" s="146"/>
      <c r="Z89" s="146"/>
      <c r="AA89" s="146"/>
      <c r="AB89" s="146"/>
      <c r="AC89" s="146"/>
      <c r="AD89" s="146"/>
      <c r="AE89" s="146"/>
    </row>
    <row r="90" spans="1:65" s="2" customFormat="1" ht="22.9" customHeight="1">
      <c r="A90" s="34"/>
      <c r="B90" s="35"/>
      <c r="C90" s="75" t="s">
        <v>136</v>
      </c>
      <c r="D90" s="36"/>
      <c r="E90" s="36"/>
      <c r="F90" s="36"/>
      <c r="G90" s="36"/>
      <c r="H90" s="36"/>
      <c r="I90" s="36"/>
      <c r="J90" s="152">
        <f>BK90</f>
        <v>0</v>
      </c>
      <c r="K90" s="36"/>
      <c r="L90" s="39"/>
      <c r="M90" s="71"/>
      <c r="N90" s="153"/>
      <c r="O90" s="72"/>
      <c r="P90" s="154">
        <f>P91+P102+P109+P112+P123+P133+P137+P154+P167+P173+P187</f>
        <v>0</v>
      </c>
      <c r="Q90" s="72"/>
      <c r="R90" s="154">
        <f>R91+R102+R109+R112+R123+R133+R137+R154+R167+R173+R187</f>
        <v>0</v>
      </c>
      <c r="S90" s="72"/>
      <c r="T90" s="155">
        <f>T91+T102+T109+T112+T123+T133+T137+T154+T167+T173+T187</f>
        <v>0</v>
      </c>
      <c r="U90" s="34"/>
      <c r="V90" s="34"/>
      <c r="W90" s="34"/>
      <c r="X90" s="34"/>
      <c r="Y90" s="34"/>
      <c r="Z90" s="34"/>
      <c r="AA90" s="34"/>
      <c r="AB90" s="34"/>
      <c r="AC90" s="34"/>
      <c r="AD90" s="34"/>
      <c r="AE90" s="34"/>
      <c r="AT90" s="17" t="s">
        <v>74</v>
      </c>
      <c r="AU90" s="17" t="s">
        <v>106</v>
      </c>
      <c r="BK90" s="156">
        <f>BK91+BK102+BK109+BK112+BK123+BK133+BK137+BK154+BK167+BK173+BK187</f>
        <v>0</v>
      </c>
    </row>
    <row r="91" spans="1:65" s="12" customFormat="1" ht="25.9" customHeight="1">
      <c r="B91" s="157"/>
      <c r="C91" s="158"/>
      <c r="D91" s="159" t="s">
        <v>74</v>
      </c>
      <c r="E91" s="160" t="s">
        <v>694</v>
      </c>
      <c r="F91" s="160" t="s">
        <v>695</v>
      </c>
      <c r="G91" s="158"/>
      <c r="H91" s="158"/>
      <c r="I91" s="161"/>
      <c r="J91" s="162">
        <f>BK91</f>
        <v>0</v>
      </c>
      <c r="K91" s="158"/>
      <c r="L91" s="163"/>
      <c r="M91" s="164"/>
      <c r="N91" s="165"/>
      <c r="O91" s="165"/>
      <c r="P91" s="166">
        <f>SUM(P92:P101)</f>
        <v>0</v>
      </c>
      <c r="Q91" s="165"/>
      <c r="R91" s="166">
        <f>SUM(R92:R101)</f>
        <v>0</v>
      </c>
      <c r="S91" s="165"/>
      <c r="T91" s="167">
        <f>SUM(T92:T101)</f>
        <v>0</v>
      </c>
      <c r="AR91" s="168" t="s">
        <v>83</v>
      </c>
      <c r="AT91" s="169" t="s">
        <v>74</v>
      </c>
      <c r="AU91" s="169" t="s">
        <v>75</v>
      </c>
      <c r="AY91" s="168" t="s">
        <v>139</v>
      </c>
      <c r="BK91" s="170">
        <f>SUM(BK92:BK101)</f>
        <v>0</v>
      </c>
    </row>
    <row r="92" spans="1:65" s="2" customFormat="1" ht="33" customHeight="1">
      <c r="A92" s="34"/>
      <c r="B92" s="35"/>
      <c r="C92" s="173" t="s">
        <v>83</v>
      </c>
      <c r="D92" s="173" t="s">
        <v>142</v>
      </c>
      <c r="E92" s="174" t="s">
        <v>696</v>
      </c>
      <c r="F92" s="175" t="s">
        <v>697</v>
      </c>
      <c r="G92" s="176" t="s">
        <v>698</v>
      </c>
      <c r="H92" s="177">
        <v>15</v>
      </c>
      <c r="I92" s="178"/>
      <c r="J92" s="177">
        <f>ROUND((ROUND(I92,2))*(ROUND(H92,2)),2)</f>
        <v>0</v>
      </c>
      <c r="K92" s="175" t="s">
        <v>263</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147</v>
      </c>
      <c r="AT92" s="183" t="s">
        <v>142</v>
      </c>
      <c r="AU92" s="183" t="s">
        <v>83</v>
      </c>
      <c r="AY92" s="17" t="s">
        <v>139</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147</v>
      </c>
      <c r="BM92" s="183" t="s">
        <v>85</v>
      </c>
    </row>
    <row r="93" spans="1:65" s="2" customFormat="1" ht="87.75">
      <c r="A93" s="34"/>
      <c r="B93" s="35"/>
      <c r="C93" s="36"/>
      <c r="D93" s="201" t="s">
        <v>469</v>
      </c>
      <c r="E93" s="36"/>
      <c r="F93" s="233" t="s">
        <v>699</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469</v>
      </c>
      <c r="AU93" s="17" t="s">
        <v>83</v>
      </c>
    </row>
    <row r="94" spans="1:65" s="2" customFormat="1" ht="33" customHeight="1">
      <c r="A94" s="34"/>
      <c r="B94" s="35"/>
      <c r="C94" s="173" t="s">
        <v>85</v>
      </c>
      <c r="D94" s="173" t="s">
        <v>142</v>
      </c>
      <c r="E94" s="174" t="s">
        <v>700</v>
      </c>
      <c r="F94" s="175" t="s">
        <v>701</v>
      </c>
      <c r="G94" s="176" t="s">
        <v>698</v>
      </c>
      <c r="H94" s="177">
        <v>5</v>
      </c>
      <c r="I94" s="178"/>
      <c r="J94" s="177">
        <f>ROUND((ROUND(I94,2))*(ROUND(H94,2)),2)</f>
        <v>0</v>
      </c>
      <c r="K94" s="175" t="s">
        <v>263</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147</v>
      </c>
      <c r="AT94" s="183" t="s">
        <v>142</v>
      </c>
      <c r="AU94" s="183" t="s">
        <v>83</v>
      </c>
      <c r="AY94" s="17" t="s">
        <v>139</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147</v>
      </c>
      <c r="BM94" s="183" t="s">
        <v>147</v>
      </c>
    </row>
    <row r="95" spans="1:65" s="2" customFormat="1" ht="78">
      <c r="A95" s="34"/>
      <c r="B95" s="35"/>
      <c r="C95" s="36"/>
      <c r="D95" s="201" t="s">
        <v>469</v>
      </c>
      <c r="E95" s="36"/>
      <c r="F95" s="233" t="s">
        <v>702</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469</v>
      </c>
      <c r="AU95" s="17" t="s">
        <v>83</v>
      </c>
    </row>
    <row r="96" spans="1:65" s="2" customFormat="1" ht="33" customHeight="1">
      <c r="A96" s="34"/>
      <c r="B96" s="35"/>
      <c r="C96" s="173" t="s">
        <v>140</v>
      </c>
      <c r="D96" s="173" t="s">
        <v>142</v>
      </c>
      <c r="E96" s="174" t="s">
        <v>703</v>
      </c>
      <c r="F96" s="175" t="s">
        <v>704</v>
      </c>
      <c r="G96" s="176" t="s">
        <v>698</v>
      </c>
      <c r="H96" s="177">
        <v>1</v>
      </c>
      <c r="I96" s="178"/>
      <c r="J96" s="177">
        <f>ROUND((ROUND(I96,2))*(ROUND(H96,2)),2)</f>
        <v>0</v>
      </c>
      <c r="K96" s="175" t="s">
        <v>263</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147</v>
      </c>
      <c r="AT96" s="183" t="s">
        <v>142</v>
      </c>
      <c r="AU96" s="183" t="s">
        <v>83</v>
      </c>
      <c r="AY96" s="17" t="s">
        <v>139</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147</v>
      </c>
      <c r="BM96" s="183" t="s">
        <v>177</v>
      </c>
    </row>
    <row r="97" spans="1:65" s="2" customFormat="1" ht="87.75">
      <c r="A97" s="34"/>
      <c r="B97" s="35"/>
      <c r="C97" s="36"/>
      <c r="D97" s="201" t="s">
        <v>469</v>
      </c>
      <c r="E97" s="36"/>
      <c r="F97" s="233" t="s">
        <v>705</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469</v>
      </c>
      <c r="AU97" s="17" t="s">
        <v>83</v>
      </c>
    </row>
    <row r="98" spans="1:65" s="2" customFormat="1" ht="33" customHeight="1">
      <c r="A98" s="34"/>
      <c r="B98" s="35"/>
      <c r="C98" s="173" t="s">
        <v>147</v>
      </c>
      <c r="D98" s="173" t="s">
        <v>142</v>
      </c>
      <c r="E98" s="174" t="s">
        <v>706</v>
      </c>
      <c r="F98" s="175" t="s">
        <v>707</v>
      </c>
      <c r="G98" s="176" t="s">
        <v>698</v>
      </c>
      <c r="H98" s="177">
        <v>1</v>
      </c>
      <c r="I98" s="178"/>
      <c r="J98" s="177">
        <f>ROUND((ROUND(I98,2))*(ROUND(H98,2)),2)</f>
        <v>0</v>
      </c>
      <c r="K98" s="175" t="s">
        <v>263</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147</v>
      </c>
      <c r="AT98" s="183" t="s">
        <v>142</v>
      </c>
      <c r="AU98" s="183" t="s">
        <v>83</v>
      </c>
      <c r="AY98" s="17" t="s">
        <v>139</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147</v>
      </c>
      <c r="BM98" s="183" t="s">
        <v>154</v>
      </c>
    </row>
    <row r="99" spans="1:65" s="2" customFormat="1" ht="87.75">
      <c r="A99" s="34"/>
      <c r="B99" s="35"/>
      <c r="C99" s="36"/>
      <c r="D99" s="201" t="s">
        <v>469</v>
      </c>
      <c r="E99" s="36"/>
      <c r="F99" s="233" t="s">
        <v>708</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469</v>
      </c>
      <c r="AU99" s="17" t="s">
        <v>83</v>
      </c>
    </row>
    <row r="100" spans="1:65" s="2" customFormat="1" ht="33" customHeight="1">
      <c r="A100" s="34"/>
      <c r="B100" s="35"/>
      <c r="C100" s="173" t="s">
        <v>169</v>
      </c>
      <c r="D100" s="173" t="s">
        <v>142</v>
      </c>
      <c r="E100" s="174" t="s">
        <v>709</v>
      </c>
      <c r="F100" s="175" t="s">
        <v>710</v>
      </c>
      <c r="G100" s="176" t="s">
        <v>698</v>
      </c>
      <c r="H100" s="177">
        <v>22</v>
      </c>
      <c r="I100" s="178"/>
      <c r="J100" s="177">
        <f>ROUND((ROUND(I100,2))*(ROUND(H100,2)),2)</f>
        <v>0</v>
      </c>
      <c r="K100" s="175" t="s">
        <v>263</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147</v>
      </c>
      <c r="AT100" s="183" t="s">
        <v>142</v>
      </c>
      <c r="AU100" s="183" t="s">
        <v>83</v>
      </c>
      <c r="AY100" s="17" t="s">
        <v>139</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147</v>
      </c>
      <c r="BM100" s="183" t="s">
        <v>202</v>
      </c>
    </row>
    <row r="101" spans="1:65" s="2" customFormat="1" ht="19.5">
      <c r="A101" s="34"/>
      <c r="B101" s="35"/>
      <c r="C101" s="36"/>
      <c r="D101" s="201" t="s">
        <v>469</v>
      </c>
      <c r="E101" s="36"/>
      <c r="F101" s="233" t="s">
        <v>711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469</v>
      </c>
      <c r="AU101" s="17" t="s">
        <v>83</v>
      </c>
    </row>
    <row r="102" spans="1:65" s="12" customFormat="1" ht="25.9" customHeight="1">
      <c r="B102" s="157"/>
      <c r="C102" s="158"/>
      <c r="D102" s="159" t="s">
        <v>74</v>
      </c>
      <c r="E102" s="160" t="s">
        <v>712</v>
      </c>
      <c r="F102" s="160" t="s">
        <v>713</v>
      </c>
      <c r="G102" s="158"/>
      <c r="H102" s="158"/>
      <c r="I102" s="161"/>
      <c r="J102" s="162">
        <f>BK102</f>
        <v>0</v>
      </c>
      <c r="K102" s="158"/>
      <c r="L102" s="163"/>
      <c r="M102" s="164"/>
      <c r="N102" s="165"/>
      <c r="O102" s="165"/>
      <c r="P102" s="166">
        <f>SUM(P103:P108)</f>
        <v>0</v>
      </c>
      <c r="Q102" s="165"/>
      <c r="R102" s="166">
        <f>SUM(R103:R108)</f>
        <v>0</v>
      </c>
      <c r="S102" s="165"/>
      <c r="T102" s="167">
        <f>SUM(T103:T108)</f>
        <v>0</v>
      </c>
      <c r="AR102" s="168" t="s">
        <v>83</v>
      </c>
      <c r="AT102" s="169" t="s">
        <v>74</v>
      </c>
      <c r="AU102" s="169" t="s">
        <v>75</v>
      </c>
      <c r="AY102" s="168" t="s">
        <v>139</v>
      </c>
      <c r="BK102" s="170">
        <f>SUM(BK103:BK108)</f>
        <v>0</v>
      </c>
    </row>
    <row r="103" spans="1:65" s="2" customFormat="1" ht="24.2" customHeight="1">
      <c r="A103" s="34"/>
      <c r="B103" s="35"/>
      <c r="C103" s="173" t="s">
        <v>177</v>
      </c>
      <c r="D103" s="173" t="s">
        <v>142</v>
      </c>
      <c r="E103" s="174" t="s">
        <v>714</v>
      </c>
      <c r="F103" s="175" t="s">
        <v>715</v>
      </c>
      <c r="G103" s="176" t="s">
        <v>698</v>
      </c>
      <c r="H103" s="177">
        <v>20</v>
      </c>
      <c r="I103" s="178"/>
      <c r="J103" s="177">
        <f>ROUND((ROUND(I103,2))*(ROUND(H103,2)),2)</f>
        <v>0</v>
      </c>
      <c r="K103" s="175" t="s">
        <v>263</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147</v>
      </c>
      <c r="AT103" s="183" t="s">
        <v>142</v>
      </c>
      <c r="AU103" s="183" t="s">
        <v>83</v>
      </c>
      <c r="AY103" s="17" t="s">
        <v>139</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147</v>
      </c>
      <c r="BM103" s="183" t="s">
        <v>213</v>
      </c>
    </row>
    <row r="104" spans="1:65" s="2" customFormat="1" ht="19.5">
      <c r="A104" s="34"/>
      <c r="B104" s="35"/>
      <c r="C104" s="36"/>
      <c r="D104" s="201" t="s">
        <v>469</v>
      </c>
      <c r="E104" s="36"/>
      <c r="F104" s="233" t="s">
        <v>716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469</v>
      </c>
      <c r="AU104" s="17" t="s">
        <v>83</v>
      </c>
    </row>
    <row r="105" spans="1:65" s="2" customFormat="1" ht="24.2" customHeight="1">
      <c r="A105" s="34"/>
      <c r="B105" s="35"/>
      <c r="C105" s="173" t="s">
        <v>185</v>
      </c>
      <c r="D105" s="173" t="s">
        <v>142</v>
      </c>
      <c r="E105" s="174" t="s">
        <v>717</v>
      </c>
      <c r="F105" s="175" t="s">
        <v>718</v>
      </c>
      <c r="G105" s="176" t="s">
        <v>698</v>
      </c>
      <c r="H105" s="177">
        <v>2</v>
      </c>
      <c r="I105" s="178"/>
      <c r="J105" s="177">
        <f>ROUND((ROUND(I105,2))*(ROUND(H105,2)),2)</f>
        <v>0</v>
      </c>
      <c r="K105" s="175" t="s">
        <v>263</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147</v>
      </c>
      <c r="AT105" s="183" t="s">
        <v>142</v>
      </c>
      <c r="AU105" s="183" t="s">
        <v>83</v>
      </c>
      <c r="AY105" s="17" t="s">
        <v>139</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147</v>
      </c>
      <c r="BM105" s="183" t="s">
        <v>225</v>
      </c>
    </row>
    <row r="106" spans="1:65" s="2" customFormat="1" ht="19.5">
      <c r="A106" s="34"/>
      <c r="B106" s="35"/>
      <c r="C106" s="36"/>
      <c r="D106" s="201" t="s">
        <v>469</v>
      </c>
      <c r="E106" s="36"/>
      <c r="F106" s="233" t="s">
        <v>716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469</v>
      </c>
      <c r="AU106" s="17" t="s">
        <v>83</v>
      </c>
    </row>
    <row r="107" spans="1:65" s="2" customFormat="1" ht="33" customHeight="1">
      <c r="A107" s="34"/>
      <c r="B107" s="35"/>
      <c r="C107" s="173" t="s">
        <v>154</v>
      </c>
      <c r="D107" s="173" t="s">
        <v>142</v>
      </c>
      <c r="E107" s="174" t="s">
        <v>719</v>
      </c>
      <c r="F107" s="175" t="s">
        <v>720</v>
      </c>
      <c r="G107" s="176" t="s">
        <v>698</v>
      </c>
      <c r="H107" s="177">
        <v>22</v>
      </c>
      <c r="I107" s="178"/>
      <c r="J107" s="177">
        <f>ROUND((ROUND(I107,2))*(ROUND(H107,2)),2)</f>
        <v>0</v>
      </c>
      <c r="K107" s="175" t="s">
        <v>263</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147</v>
      </c>
      <c r="AT107" s="183" t="s">
        <v>142</v>
      </c>
      <c r="AU107" s="183" t="s">
        <v>83</v>
      </c>
      <c r="AY107" s="17" t="s">
        <v>139</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147</v>
      </c>
      <c r="BM107" s="183" t="s">
        <v>237</v>
      </c>
    </row>
    <row r="108" spans="1:65" s="2" customFormat="1" ht="19.5">
      <c r="A108" s="34"/>
      <c r="B108" s="35"/>
      <c r="C108" s="36"/>
      <c r="D108" s="201" t="s">
        <v>469</v>
      </c>
      <c r="E108" s="36"/>
      <c r="F108" s="233" t="s">
        <v>721</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469</v>
      </c>
      <c r="AU108" s="17" t="s">
        <v>83</v>
      </c>
    </row>
    <row r="109" spans="1:65" s="12" customFormat="1" ht="25.9" customHeight="1">
      <c r="B109" s="157"/>
      <c r="C109" s="158"/>
      <c r="D109" s="159" t="s">
        <v>74</v>
      </c>
      <c r="E109" s="160" t="s">
        <v>722</v>
      </c>
      <c r="F109" s="160" t="s">
        <v>723</v>
      </c>
      <c r="G109" s="158"/>
      <c r="H109" s="158"/>
      <c r="I109" s="161"/>
      <c r="J109" s="162">
        <f>BK109</f>
        <v>0</v>
      </c>
      <c r="K109" s="158"/>
      <c r="L109" s="163"/>
      <c r="M109" s="164"/>
      <c r="N109" s="165"/>
      <c r="O109" s="165"/>
      <c r="P109" s="166">
        <f>SUM(P110:P111)</f>
        <v>0</v>
      </c>
      <c r="Q109" s="165"/>
      <c r="R109" s="166">
        <f>SUM(R110:R111)</f>
        <v>0</v>
      </c>
      <c r="S109" s="165"/>
      <c r="T109" s="167">
        <f>SUM(T110:T111)</f>
        <v>0</v>
      </c>
      <c r="AR109" s="168" t="s">
        <v>83</v>
      </c>
      <c r="AT109" s="169" t="s">
        <v>74</v>
      </c>
      <c r="AU109" s="169" t="s">
        <v>75</v>
      </c>
      <c r="AY109" s="168" t="s">
        <v>139</v>
      </c>
      <c r="BK109" s="170">
        <f>SUM(BK110:BK111)</f>
        <v>0</v>
      </c>
    </row>
    <row r="110" spans="1:65" s="2" customFormat="1" ht="33" customHeight="1">
      <c r="A110" s="34"/>
      <c r="B110" s="35"/>
      <c r="C110" s="173" t="s">
        <v>197</v>
      </c>
      <c r="D110" s="173" t="s">
        <v>142</v>
      </c>
      <c r="E110" s="174" t="s">
        <v>724</v>
      </c>
      <c r="F110" s="175" t="s">
        <v>725</v>
      </c>
      <c r="G110" s="176" t="s">
        <v>698</v>
      </c>
      <c r="H110" s="177">
        <v>44</v>
      </c>
      <c r="I110" s="178"/>
      <c r="J110" s="177">
        <f>ROUND((ROUND(I110,2))*(ROUND(H110,2)),2)</f>
        <v>0</v>
      </c>
      <c r="K110" s="175" t="s">
        <v>263</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147</v>
      </c>
      <c r="AT110" s="183" t="s">
        <v>142</v>
      </c>
      <c r="AU110" s="183" t="s">
        <v>83</v>
      </c>
      <c r="AY110" s="17" t="s">
        <v>139</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147</v>
      </c>
      <c r="BM110" s="183" t="s">
        <v>254</v>
      </c>
    </row>
    <row r="111" spans="1:65" s="2" customFormat="1" ht="39">
      <c r="A111" s="34"/>
      <c r="B111" s="35"/>
      <c r="C111" s="36"/>
      <c r="D111" s="201" t="s">
        <v>469</v>
      </c>
      <c r="E111" s="36"/>
      <c r="F111" s="233" t="s">
        <v>726</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469</v>
      </c>
      <c r="AU111" s="17" t="s">
        <v>83</v>
      </c>
    </row>
    <row r="112" spans="1:65" s="12" customFormat="1" ht="25.9" customHeight="1">
      <c r="B112" s="157"/>
      <c r="C112" s="158"/>
      <c r="D112" s="159" t="s">
        <v>74</v>
      </c>
      <c r="E112" s="160" t="s">
        <v>727</v>
      </c>
      <c r="F112" s="160" t="s">
        <v>728</v>
      </c>
      <c r="G112" s="158"/>
      <c r="H112" s="158"/>
      <c r="I112" s="161"/>
      <c r="J112" s="162">
        <f>BK112</f>
        <v>0</v>
      </c>
      <c r="K112" s="158"/>
      <c r="L112" s="163"/>
      <c r="M112" s="164"/>
      <c r="N112" s="165"/>
      <c r="O112" s="165"/>
      <c r="P112" s="166">
        <f>SUM(P113:P122)</f>
        <v>0</v>
      </c>
      <c r="Q112" s="165"/>
      <c r="R112" s="166">
        <f>SUM(R113:R122)</f>
        <v>0</v>
      </c>
      <c r="S112" s="165"/>
      <c r="T112" s="167">
        <f>SUM(T113:T122)</f>
        <v>0</v>
      </c>
      <c r="AR112" s="168" t="s">
        <v>83</v>
      </c>
      <c r="AT112" s="169" t="s">
        <v>74</v>
      </c>
      <c r="AU112" s="169" t="s">
        <v>75</v>
      </c>
      <c r="AY112" s="168" t="s">
        <v>139</v>
      </c>
      <c r="BK112" s="170">
        <f>SUM(BK113:BK122)</f>
        <v>0</v>
      </c>
    </row>
    <row r="113" spans="1:65" s="2" customFormat="1" ht="16.5" customHeight="1">
      <c r="A113" s="34"/>
      <c r="B113" s="35"/>
      <c r="C113" s="173" t="s">
        <v>202</v>
      </c>
      <c r="D113" s="173" t="s">
        <v>142</v>
      </c>
      <c r="E113" s="174" t="s">
        <v>729</v>
      </c>
      <c r="F113" s="175" t="s">
        <v>730</v>
      </c>
      <c r="G113" s="176" t="s">
        <v>698</v>
      </c>
      <c r="H113" s="177">
        <v>84</v>
      </c>
      <c r="I113" s="178"/>
      <c r="J113" s="177">
        <f>ROUND((ROUND(I113,2))*(ROUND(H113,2)),2)</f>
        <v>0</v>
      </c>
      <c r="K113" s="175" t="s">
        <v>263</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147</v>
      </c>
      <c r="AT113" s="183" t="s">
        <v>142</v>
      </c>
      <c r="AU113" s="183" t="s">
        <v>83</v>
      </c>
      <c r="AY113" s="17" t="s">
        <v>139</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147</v>
      </c>
      <c r="BM113" s="183" t="s">
        <v>265</v>
      </c>
    </row>
    <row r="114" spans="1:65" s="2" customFormat="1" ht="19.5">
      <c r="A114" s="34"/>
      <c r="B114" s="35"/>
      <c r="C114" s="36"/>
      <c r="D114" s="201" t="s">
        <v>469</v>
      </c>
      <c r="E114" s="36"/>
      <c r="F114" s="233" t="s">
        <v>731</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469</v>
      </c>
      <c r="AU114" s="17" t="s">
        <v>83</v>
      </c>
    </row>
    <row r="115" spans="1:65" s="2" customFormat="1" ht="16.5" customHeight="1">
      <c r="A115" s="34"/>
      <c r="B115" s="35"/>
      <c r="C115" s="173" t="s">
        <v>207</v>
      </c>
      <c r="D115" s="173" t="s">
        <v>142</v>
      </c>
      <c r="E115" s="174" t="s">
        <v>732</v>
      </c>
      <c r="F115" s="175" t="s">
        <v>733</v>
      </c>
      <c r="G115" s="176" t="s">
        <v>698</v>
      </c>
      <c r="H115" s="177">
        <v>4</v>
      </c>
      <c r="I115" s="178"/>
      <c r="J115" s="177">
        <f>ROUND((ROUND(I115,2))*(ROUND(H115,2)),2)</f>
        <v>0</v>
      </c>
      <c r="K115" s="175" t="s">
        <v>263</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147</v>
      </c>
      <c r="AT115" s="183" t="s">
        <v>142</v>
      </c>
      <c r="AU115" s="183" t="s">
        <v>83</v>
      </c>
      <c r="AY115" s="17" t="s">
        <v>139</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147</v>
      </c>
      <c r="BM115" s="183" t="s">
        <v>274</v>
      </c>
    </row>
    <row r="116" spans="1:65" s="2" customFormat="1" ht="19.5">
      <c r="A116" s="34"/>
      <c r="B116" s="35"/>
      <c r="C116" s="36"/>
      <c r="D116" s="201" t="s">
        <v>469</v>
      </c>
      <c r="E116" s="36"/>
      <c r="F116" s="233" t="s">
        <v>731</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469</v>
      </c>
      <c r="AU116" s="17" t="s">
        <v>83</v>
      </c>
    </row>
    <row r="117" spans="1:65" s="2" customFormat="1" ht="16.5" customHeight="1">
      <c r="A117" s="34"/>
      <c r="B117" s="35"/>
      <c r="C117" s="173" t="s">
        <v>213</v>
      </c>
      <c r="D117" s="173" t="s">
        <v>142</v>
      </c>
      <c r="E117" s="174" t="s">
        <v>734</v>
      </c>
      <c r="F117" s="175" t="s">
        <v>735</v>
      </c>
      <c r="G117" s="176" t="s">
        <v>698</v>
      </c>
      <c r="H117" s="177">
        <v>2</v>
      </c>
      <c r="I117" s="178"/>
      <c r="J117" s="177">
        <f>ROUND((ROUND(I117,2))*(ROUND(H117,2)),2)</f>
        <v>0</v>
      </c>
      <c r="K117" s="175" t="s">
        <v>263</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147</v>
      </c>
      <c r="AT117" s="183" t="s">
        <v>142</v>
      </c>
      <c r="AU117" s="183" t="s">
        <v>83</v>
      </c>
      <c r="AY117" s="17" t="s">
        <v>139</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147</v>
      </c>
      <c r="BM117" s="183" t="s">
        <v>282</v>
      </c>
    </row>
    <row r="118" spans="1:65" s="2" customFormat="1" ht="19.5">
      <c r="A118" s="34"/>
      <c r="B118" s="35"/>
      <c r="C118" s="36"/>
      <c r="D118" s="201" t="s">
        <v>469</v>
      </c>
      <c r="E118" s="36"/>
      <c r="F118" s="233" t="s">
        <v>731</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469</v>
      </c>
      <c r="AU118" s="17" t="s">
        <v>83</v>
      </c>
    </row>
    <row r="119" spans="1:65" s="2" customFormat="1" ht="16.5" customHeight="1">
      <c r="A119" s="34"/>
      <c r="B119" s="35"/>
      <c r="C119" s="173" t="s">
        <v>220</v>
      </c>
      <c r="D119" s="173" t="s">
        <v>142</v>
      </c>
      <c r="E119" s="174" t="s">
        <v>736</v>
      </c>
      <c r="F119" s="175" t="s">
        <v>737</v>
      </c>
      <c r="G119" s="176" t="s">
        <v>698</v>
      </c>
      <c r="H119" s="177">
        <v>2</v>
      </c>
      <c r="I119" s="178"/>
      <c r="J119" s="177">
        <f>ROUND((ROUND(I119,2))*(ROUND(H119,2)),2)</f>
        <v>0</v>
      </c>
      <c r="K119" s="175" t="s">
        <v>263</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147</v>
      </c>
      <c r="AT119" s="183" t="s">
        <v>142</v>
      </c>
      <c r="AU119" s="183" t="s">
        <v>83</v>
      </c>
      <c r="AY119" s="17" t="s">
        <v>139</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147</v>
      </c>
      <c r="BM119" s="183" t="s">
        <v>294</v>
      </c>
    </row>
    <row r="120" spans="1:65" s="2" customFormat="1" ht="19.5">
      <c r="A120" s="34"/>
      <c r="B120" s="35"/>
      <c r="C120" s="36"/>
      <c r="D120" s="201" t="s">
        <v>469</v>
      </c>
      <c r="E120" s="36"/>
      <c r="F120" s="233" t="s">
        <v>731</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469</v>
      </c>
      <c r="AU120" s="17" t="s">
        <v>83</v>
      </c>
    </row>
    <row r="121" spans="1:65" s="2" customFormat="1" ht="16.5" customHeight="1">
      <c r="A121" s="34"/>
      <c r="B121" s="35"/>
      <c r="C121" s="173" t="s">
        <v>225</v>
      </c>
      <c r="D121" s="173" t="s">
        <v>142</v>
      </c>
      <c r="E121" s="174" t="s">
        <v>738</v>
      </c>
      <c r="F121" s="175" t="s">
        <v>739</v>
      </c>
      <c r="G121" s="176" t="s">
        <v>698</v>
      </c>
      <c r="H121" s="177">
        <v>4</v>
      </c>
      <c r="I121" s="178"/>
      <c r="J121" s="177">
        <f>ROUND((ROUND(I121,2))*(ROUND(H121,2)),2)</f>
        <v>0</v>
      </c>
      <c r="K121" s="175" t="s">
        <v>263</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147</v>
      </c>
      <c r="AT121" s="183" t="s">
        <v>142</v>
      </c>
      <c r="AU121" s="183" t="s">
        <v>83</v>
      </c>
      <c r="AY121" s="17" t="s">
        <v>139</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147</v>
      </c>
      <c r="BM121" s="183" t="s">
        <v>305</v>
      </c>
    </row>
    <row r="122" spans="1:65" s="2" customFormat="1" ht="19.5">
      <c r="A122" s="34"/>
      <c r="B122" s="35"/>
      <c r="C122" s="36"/>
      <c r="D122" s="201" t="s">
        <v>469</v>
      </c>
      <c r="E122" s="36"/>
      <c r="F122" s="233" t="s">
        <v>731</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469</v>
      </c>
      <c r="AU122" s="17" t="s">
        <v>83</v>
      </c>
    </row>
    <row r="123" spans="1:65" s="12" customFormat="1" ht="25.9" customHeight="1">
      <c r="B123" s="157"/>
      <c r="C123" s="158"/>
      <c r="D123" s="159" t="s">
        <v>74</v>
      </c>
      <c r="E123" s="160" t="s">
        <v>740</v>
      </c>
      <c r="F123" s="160" t="s">
        <v>741</v>
      </c>
      <c r="G123" s="158"/>
      <c r="H123" s="158"/>
      <c r="I123" s="161"/>
      <c r="J123" s="162">
        <f>BK123</f>
        <v>0</v>
      </c>
      <c r="K123" s="158"/>
      <c r="L123" s="163"/>
      <c r="M123" s="164"/>
      <c r="N123" s="165"/>
      <c r="O123" s="165"/>
      <c r="P123" s="166">
        <f>SUM(P124:P132)</f>
        <v>0</v>
      </c>
      <c r="Q123" s="165"/>
      <c r="R123" s="166">
        <f>SUM(R124:R132)</f>
        <v>0</v>
      </c>
      <c r="S123" s="165"/>
      <c r="T123" s="167">
        <f>SUM(T124:T132)</f>
        <v>0</v>
      </c>
      <c r="AR123" s="168" t="s">
        <v>83</v>
      </c>
      <c r="AT123" s="169" t="s">
        <v>74</v>
      </c>
      <c r="AU123" s="169" t="s">
        <v>75</v>
      </c>
      <c r="AY123" s="168" t="s">
        <v>139</v>
      </c>
      <c r="BK123" s="170">
        <f>SUM(BK124:BK132)</f>
        <v>0</v>
      </c>
    </row>
    <row r="124" spans="1:65" s="2" customFormat="1" ht="24.2" customHeight="1">
      <c r="A124" s="34"/>
      <c r="B124" s="35"/>
      <c r="C124" s="173" t="s">
        <v>8</v>
      </c>
      <c r="D124" s="173" t="s">
        <v>142</v>
      </c>
      <c r="E124" s="174" t="s">
        <v>742</v>
      </c>
      <c r="F124" s="175" t="s">
        <v>743</v>
      </c>
      <c r="G124" s="176" t="s">
        <v>698</v>
      </c>
      <c r="H124" s="177">
        <v>44</v>
      </c>
      <c r="I124" s="178"/>
      <c r="J124" s="177">
        <f>ROUND((ROUND(I124,2))*(ROUND(H124,2)),2)</f>
        <v>0</v>
      </c>
      <c r="K124" s="175" t="s">
        <v>263</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147</v>
      </c>
      <c r="AT124" s="183" t="s">
        <v>142</v>
      </c>
      <c r="AU124" s="183" t="s">
        <v>83</v>
      </c>
      <c r="AY124" s="17" t="s">
        <v>139</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147</v>
      </c>
      <c r="BM124" s="183" t="s">
        <v>316</v>
      </c>
    </row>
    <row r="125" spans="1:65" s="2" customFormat="1" ht="19.5">
      <c r="A125" s="34"/>
      <c r="B125" s="35"/>
      <c r="C125" s="36"/>
      <c r="D125" s="201" t="s">
        <v>469</v>
      </c>
      <c r="E125" s="36"/>
      <c r="F125" s="233" t="s">
        <v>744</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469</v>
      </c>
      <c r="AU125" s="17" t="s">
        <v>83</v>
      </c>
    </row>
    <row r="126" spans="1:65" s="2" customFormat="1" ht="24.2" customHeight="1">
      <c r="A126" s="34"/>
      <c r="B126" s="35"/>
      <c r="C126" s="173" t="s">
        <v>237</v>
      </c>
      <c r="D126" s="173" t="s">
        <v>142</v>
      </c>
      <c r="E126" s="174" t="s">
        <v>745</v>
      </c>
      <c r="F126" s="175" t="s">
        <v>746</v>
      </c>
      <c r="G126" s="176" t="s">
        <v>698</v>
      </c>
      <c r="H126" s="177">
        <v>8</v>
      </c>
      <c r="I126" s="178"/>
      <c r="J126" s="177">
        <f>ROUND((ROUND(I126,2))*(ROUND(H126,2)),2)</f>
        <v>0</v>
      </c>
      <c r="K126" s="175" t="s">
        <v>263</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147</v>
      </c>
      <c r="AT126" s="183" t="s">
        <v>142</v>
      </c>
      <c r="AU126" s="183" t="s">
        <v>83</v>
      </c>
      <c r="AY126" s="17" t="s">
        <v>139</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147</v>
      </c>
      <c r="BM126" s="183" t="s">
        <v>332</v>
      </c>
    </row>
    <row r="127" spans="1:65" s="2" customFormat="1" ht="19.5">
      <c r="A127" s="34"/>
      <c r="B127" s="35"/>
      <c r="C127" s="36"/>
      <c r="D127" s="201" t="s">
        <v>469</v>
      </c>
      <c r="E127" s="36"/>
      <c r="F127" s="233" t="s">
        <v>744</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469</v>
      </c>
      <c r="AU127" s="17" t="s">
        <v>83</v>
      </c>
    </row>
    <row r="128" spans="1:65" s="2" customFormat="1" ht="21.75" customHeight="1">
      <c r="A128" s="34"/>
      <c r="B128" s="35"/>
      <c r="C128" s="173" t="s">
        <v>247</v>
      </c>
      <c r="D128" s="173" t="s">
        <v>142</v>
      </c>
      <c r="E128" s="174" t="s">
        <v>747</v>
      </c>
      <c r="F128" s="175" t="s">
        <v>748</v>
      </c>
      <c r="G128" s="176" t="s">
        <v>698</v>
      </c>
      <c r="H128" s="177">
        <v>6</v>
      </c>
      <c r="I128" s="178"/>
      <c r="J128" s="177">
        <f>ROUND((ROUND(I128,2))*(ROUND(H128,2)),2)</f>
        <v>0</v>
      </c>
      <c r="K128" s="175" t="s">
        <v>263</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147</v>
      </c>
      <c r="AT128" s="183" t="s">
        <v>142</v>
      </c>
      <c r="AU128" s="183" t="s">
        <v>83</v>
      </c>
      <c r="AY128" s="17" t="s">
        <v>139</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147</v>
      </c>
      <c r="BM128" s="183" t="s">
        <v>342</v>
      </c>
    </row>
    <row r="129" spans="1:65" s="2" customFormat="1" ht="19.5">
      <c r="A129" s="34"/>
      <c r="B129" s="35"/>
      <c r="C129" s="36"/>
      <c r="D129" s="201" t="s">
        <v>469</v>
      </c>
      <c r="E129" s="36"/>
      <c r="F129" s="233" t="s">
        <v>749</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469</v>
      </c>
      <c r="AU129" s="17" t="s">
        <v>83</v>
      </c>
    </row>
    <row r="130" spans="1:65" s="2" customFormat="1" ht="21.75" customHeight="1">
      <c r="A130" s="34"/>
      <c r="B130" s="35"/>
      <c r="C130" s="173" t="s">
        <v>254</v>
      </c>
      <c r="D130" s="173" t="s">
        <v>142</v>
      </c>
      <c r="E130" s="174" t="s">
        <v>750</v>
      </c>
      <c r="F130" s="175" t="s">
        <v>751</v>
      </c>
      <c r="G130" s="176" t="s">
        <v>698</v>
      </c>
      <c r="H130" s="177">
        <v>44</v>
      </c>
      <c r="I130" s="178"/>
      <c r="J130" s="177">
        <f>ROUND((ROUND(I130,2))*(ROUND(H130,2)),2)</f>
        <v>0</v>
      </c>
      <c r="K130" s="175" t="s">
        <v>263</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147</v>
      </c>
      <c r="AT130" s="183" t="s">
        <v>142</v>
      </c>
      <c r="AU130" s="183" t="s">
        <v>83</v>
      </c>
      <c r="AY130" s="17" t="s">
        <v>139</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147</v>
      </c>
      <c r="BM130" s="183" t="s">
        <v>353</v>
      </c>
    </row>
    <row r="131" spans="1:65" s="2" customFormat="1" ht="19.5">
      <c r="A131" s="34"/>
      <c r="B131" s="35"/>
      <c r="C131" s="36"/>
      <c r="D131" s="201" t="s">
        <v>469</v>
      </c>
      <c r="E131" s="36"/>
      <c r="F131" s="233" t="s">
        <v>749</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469</v>
      </c>
      <c r="AU131" s="17" t="s">
        <v>83</v>
      </c>
    </row>
    <row r="132" spans="1:65" s="2" customFormat="1" ht="21.75" customHeight="1">
      <c r="A132" s="34"/>
      <c r="B132" s="35"/>
      <c r="C132" s="173" t="s">
        <v>259</v>
      </c>
      <c r="D132" s="173" t="s">
        <v>142</v>
      </c>
      <c r="E132" s="174" t="s">
        <v>752</v>
      </c>
      <c r="F132" s="175" t="s">
        <v>753</v>
      </c>
      <c r="G132" s="176" t="s">
        <v>698</v>
      </c>
      <c r="H132" s="177">
        <v>6</v>
      </c>
      <c r="I132" s="178"/>
      <c r="J132" s="177">
        <f>ROUND((ROUND(I132,2))*(ROUND(H132,2)),2)</f>
        <v>0</v>
      </c>
      <c r="K132" s="175" t="s">
        <v>263</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147</v>
      </c>
      <c r="AT132" s="183" t="s">
        <v>142</v>
      </c>
      <c r="AU132" s="183" t="s">
        <v>83</v>
      </c>
      <c r="AY132" s="17" t="s">
        <v>139</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147</v>
      </c>
      <c r="BM132" s="183" t="s">
        <v>369</v>
      </c>
    </row>
    <row r="133" spans="1:65" s="12" customFormat="1" ht="25.9" customHeight="1">
      <c r="B133" s="157"/>
      <c r="C133" s="158"/>
      <c r="D133" s="159" t="s">
        <v>74</v>
      </c>
      <c r="E133" s="160" t="s">
        <v>754</v>
      </c>
      <c r="F133" s="160" t="s">
        <v>755</v>
      </c>
      <c r="G133" s="158"/>
      <c r="H133" s="158"/>
      <c r="I133" s="161"/>
      <c r="J133" s="162">
        <f>BK133</f>
        <v>0</v>
      </c>
      <c r="K133" s="158"/>
      <c r="L133" s="163"/>
      <c r="M133" s="164"/>
      <c r="N133" s="165"/>
      <c r="O133" s="165"/>
      <c r="P133" s="166">
        <f>SUM(P134:P136)</f>
        <v>0</v>
      </c>
      <c r="Q133" s="165"/>
      <c r="R133" s="166">
        <f>SUM(R134:R136)</f>
        <v>0</v>
      </c>
      <c r="S133" s="165"/>
      <c r="T133" s="167">
        <f>SUM(T134:T136)</f>
        <v>0</v>
      </c>
      <c r="AR133" s="168" t="s">
        <v>83</v>
      </c>
      <c r="AT133" s="169" t="s">
        <v>74</v>
      </c>
      <c r="AU133" s="169" t="s">
        <v>75</v>
      </c>
      <c r="AY133" s="168" t="s">
        <v>139</v>
      </c>
      <c r="BK133" s="170">
        <f>SUM(BK134:BK136)</f>
        <v>0</v>
      </c>
    </row>
    <row r="134" spans="1:65" s="2" customFormat="1" ht="37.9" customHeight="1">
      <c r="A134" s="34"/>
      <c r="B134" s="35"/>
      <c r="C134" s="173" t="s">
        <v>265</v>
      </c>
      <c r="D134" s="173" t="s">
        <v>142</v>
      </c>
      <c r="E134" s="174" t="s">
        <v>756</v>
      </c>
      <c r="F134" s="175" t="s">
        <v>757</v>
      </c>
      <c r="G134" s="176" t="s">
        <v>698</v>
      </c>
      <c r="H134" s="177">
        <v>22</v>
      </c>
      <c r="I134" s="178"/>
      <c r="J134" s="177">
        <f>ROUND((ROUND(I134,2))*(ROUND(H134,2)),2)</f>
        <v>0</v>
      </c>
      <c r="K134" s="175" t="s">
        <v>263</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147</v>
      </c>
      <c r="AT134" s="183" t="s">
        <v>142</v>
      </c>
      <c r="AU134" s="183" t="s">
        <v>83</v>
      </c>
      <c r="AY134" s="17" t="s">
        <v>139</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147</v>
      </c>
      <c r="BM134" s="183" t="s">
        <v>378</v>
      </c>
    </row>
    <row r="135" spans="1:65" s="2" customFormat="1" ht="16.5" customHeight="1">
      <c r="A135" s="34"/>
      <c r="B135" s="35"/>
      <c r="C135" s="173" t="s">
        <v>7</v>
      </c>
      <c r="D135" s="173" t="s">
        <v>142</v>
      </c>
      <c r="E135" s="174" t="s">
        <v>758</v>
      </c>
      <c r="F135" s="175" t="s">
        <v>759</v>
      </c>
      <c r="G135" s="176" t="s">
        <v>698</v>
      </c>
      <c r="H135" s="177">
        <v>1</v>
      </c>
      <c r="I135" s="178"/>
      <c r="J135" s="177">
        <f>ROUND((ROUND(I135,2))*(ROUND(H135,2)),2)</f>
        <v>0</v>
      </c>
      <c r="K135" s="175" t="s">
        <v>263</v>
      </c>
      <c r="L135" s="39"/>
      <c r="M135" s="179" t="s">
        <v>18</v>
      </c>
      <c r="N135" s="180" t="s">
        <v>46</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147</v>
      </c>
      <c r="AT135" s="183" t="s">
        <v>142</v>
      </c>
      <c r="AU135" s="183" t="s">
        <v>83</v>
      </c>
      <c r="AY135" s="17" t="s">
        <v>139</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147</v>
      </c>
      <c r="BM135" s="183" t="s">
        <v>391</v>
      </c>
    </row>
    <row r="136" spans="1:65" s="2" customFormat="1" ht="29.25">
      <c r="A136" s="34"/>
      <c r="B136" s="35"/>
      <c r="C136" s="36"/>
      <c r="D136" s="201" t="s">
        <v>469</v>
      </c>
      <c r="E136" s="36"/>
      <c r="F136" s="233" t="s">
        <v>760</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469</v>
      </c>
      <c r="AU136" s="17" t="s">
        <v>83</v>
      </c>
    </row>
    <row r="137" spans="1:65" s="12" customFormat="1" ht="25.9" customHeight="1">
      <c r="B137" s="157"/>
      <c r="C137" s="158"/>
      <c r="D137" s="159" t="s">
        <v>74</v>
      </c>
      <c r="E137" s="160" t="s">
        <v>761</v>
      </c>
      <c r="F137" s="160" t="s">
        <v>762</v>
      </c>
      <c r="G137" s="158"/>
      <c r="H137" s="158"/>
      <c r="I137" s="161"/>
      <c r="J137" s="162">
        <f>BK137</f>
        <v>0</v>
      </c>
      <c r="K137" s="158"/>
      <c r="L137" s="163"/>
      <c r="M137" s="164"/>
      <c r="N137" s="165"/>
      <c r="O137" s="165"/>
      <c r="P137" s="166">
        <f>SUM(P138:P153)</f>
        <v>0</v>
      </c>
      <c r="Q137" s="165"/>
      <c r="R137" s="166">
        <f>SUM(R138:R153)</f>
        <v>0</v>
      </c>
      <c r="S137" s="165"/>
      <c r="T137" s="167">
        <f>SUM(T138:T153)</f>
        <v>0</v>
      </c>
      <c r="AR137" s="168" t="s">
        <v>83</v>
      </c>
      <c r="AT137" s="169" t="s">
        <v>74</v>
      </c>
      <c r="AU137" s="169" t="s">
        <v>75</v>
      </c>
      <c r="AY137" s="168" t="s">
        <v>139</v>
      </c>
      <c r="BK137" s="170">
        <f>SUM(BK138:BK153)</f>
        <v>0</v>
      </c>
    </row>
    <row r="138" spans="1:65" s="2" customFormat="1" ht="33" customHeight="1">
      <c r="A138" s="34"/>
      <c r="B138" s="35"/>
      <c r="C138" s="173" t="s">
        <v>274</v>
      </c>
      <c r="D138" s="173" t="s">
        <v>142</v>
      </c>
      <c r="E138" s="174" t="s">
        <v>763</v>
      </c>
      <c r="F138" s="175" t="s">
        <v>764</v>
      </c>
      <c r="G138" s="176" t="s">
        <v>765</v>
      </c>
      <c r="H138" s="177">
        <v>78</v>
      </c>
      <c r="I138" s="178"/>
      <c r="J138" s="177">
        <f>ROUND((ROUND(I138,2))*(ROUND(H138,2)),2)</f>
        <v>0</v>
      </c>
      <c r="K138" s="175" t="s">
        <v>263</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147</v>
      </c>
      <c r="AT138" s="183" t="s">
        <v>142</v>
      </c>
      <c r="AU138" s="183" t="s">
        <v>83</v>
      </c>
      <c r="AY138" s="17" t="s">
        <v>139</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147</v>
      </c>
      <c r="BM138" s="183" t="s">
        <v>403</v>
      </c>
    </row>
    <row r="139" spans="1:65" s="2" customFormat="1" ht="29.25">
      <c r="A139" s="34"/>
      <c r="B139" s="35"/>
      <c r="C139" s="36"/>
      <c r="D139" s="201" t="s">
        <v>469</v>
      </c>
      <c r="E139" s="36"/>
      <c r="F139" s="233" t="s">
        <v>766</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469</v>
      </c>
      <c r="AU139" s="17" t="s">
        <v>83</v>
      </c>
    </row>
    <row r="140" spans="1:65" s="2" customFormat="1" ht="33" customHeight="1">
      <c r="A140" s="34"/>
      <c r="B140" s="35"/>
      <c r="C140" s="173" t="s">
        <v>277</v>
      </c>
      <c r="D140" s="173" t="s">
        <v>142</v>
      </c>
      <c r="E140" s="174" t="s">
        <v>767</v>
      </c>
      <c r="F140" s="175" t="s">
        <v>768</v>
      </c>
      <c r="G140" s="176" t="s">
        <v>765</v>
      </c>
      <c r="H140" s="177">
        <v>18</v>
      </c>
      <c r="I140" s="178"/>
      <c r="J140" s="177">
        <f>ROUND((ROUND(I140,2))*(ROUND(H140,2)),2)</f>
        <v>0</v>
      </c>
      <c r="K140" s="175" t="s">
        <v>263</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147</v>
      </c>
      <c r="AT140" s="183" t="s">
        <v>142</v>
      </c>
      <c r="AU140" s="183" t="s">
        <v>83</v>
      </c>
      <c r="AY140" s="17" t="s">
        <v>139</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147</v>
      </c>
      <c r="BM140" s="183" t="s">
        <v>415</v>
      </c>
    </row>
    <row r="141" spans="1:65" s="2" customFormat="1" ht="29.25">
      <c r="A141" s="34"/>
      <c r="B141" s="35"/>
      <c r="C141" s="36"/>
      <c r="D141" s="201" t="s">
        <v>469</v>
      </c>
      <c r="E141" s="36"/>
      <c r="F141" s="233" t="s">
        <v>766</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469</v>
      </c>
      <c r="AU141" s="17" t="s">
        <v>83</v>
      </c>
    </row>
    <row r="142" spans="1:65" s="2" customFormat="1" ht="33" customHeight="1">
      <c r="A142" s="34"/>
      <c r="B142" s="35"/>
      <c r="C142" s="173" t="s">
        <v>282</v>
      </c>
      <c r="D142" s="173" t="s">
        <v>142</v>
      </c>
      <c r="E142" s="174" t="s">
        <v>769</v>
      </c>
      <c r="F142" s="175" t="s">
        <v>770</v>
      </c>
      <c r="G142" s="176" t="s">
        <v>765</v>
      </c>
      <c r="H142" s="177">
        <v>48</v>
      </c>
      <c r="I142" s="178"/>
      <c r="J142" s="177">
        <f>ROUND((ROUND(I142,2))*(ROUND(H142,2)),2)</f>
        <v>0</v>
      </c>
      <c r="K142" s="175" t="s">
        <v>263</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147</v>
      </c>
      <c r="AT142" s="183" t="s">
        <v>142</v>
      </c>
      <c r="AU142" s="183" t="s">
        <v>83</v>
      </c>
      <c r="AY142" s="17" t="s">
        <v>139</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147</v>
      </c>
      <c r="BM142" s="183" t="s">
        <v>427</v>
      </c>
    </row>
    <row r="143" spans="1:65" s="2" customFormat="1" ht="29.25">
      <c r="A143" s="34"/>
      <c r="B143" s="35"/>
      <c r="C143" s="36"/>
      <c r="D143" s="201" t="s">
        <v>469</v>
      </c>
      <c r="E143" s="36"/>
      <c r="F143" s="233" t="s">
        <v>766</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469</v>
      </c>
      <c r="AU143" s="17" t="s">
        <v>83</v>
      </c>
    </row>
    <row r="144" spans="1:65" s="2" customFormat="1" ht="33" customHeight="1">
      <c r="A144" s="34"/>
      <c r="B144" s="35"/>
      <c r="C144" s="173" t="s">
        <v>289</v>
      </c>
      <c r="D144" s="173" t="s">
        <v>142</v>
      </c>
      <c r="E144" s="174" t="s">
        <v>771</v>
      </c>
      <c r="F144" s="175" t="s">
        <v>772</v>
      </c>
      <c r="G144" s="176" t="s">
        <v>765</v>
      </c>
      <c r="H144" s="177">
        <v>74</v>
      </c>
      <c r="I144" s="178"/>
      <c r="J144" s="177">
        <f>ROUND((ROUND(I144,2))*(ROUND(H144,2)),2)</f>
        <v>0</v>
      </c>
      <c r="K144" s="175" t="s">
        <v>263</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147</v>
      </c>
      <c r="AT144" s="183" t="s">
        <v>142</v>
      </c>
      <c r="AU144" s="183" t="s">
        <v>83</v>
      </c>
      <c r="AY144" s="17" t="s">
        <v>139</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147</v>
      </c>
      <c r="BM144" s="183" t="s">
        <v>437</v>
      </c>
    </row>
    <row r="145" spans="1:65" s="2" customFormat="1" ht="29.25">
      <c r="A145" s="34"/>
      <c r="B145" s="35"/>
      <c r="C145" s="36"/>
      <c r="D145" s="201" t="s">
        <v>469</v>
      </c>
      <c r="E145" s="36"/>
      <c r="F145" s="233" t="s">
        <v>766</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469</v>
      </c>
      <c r="AU145" s="17" t="s">
        <v>83</v>
      </c>
    </row>
    <row r="146" spans="1:65" s="2" customFormat="1" ht="33" customHeight="1">
      <c r="A146" s="34"/>
      <c r="B146" s="35"/>
      <c r="C146" s="173" t="s">
        <v>294</v>
      </c>
      <c r="D146" s="173" t="s">
        <v>142</v>
      </c>
      <c r="E146" s="174" t="s">
        <v>773</v>
      </c>
      <c r="F146" s="175" t="s">
        <v>774</v>
      </c>
      <c r="G146" s="176" t="s">
        <v>765</v>
      </c>
      <c r="H146" s="177">
        <v>23</v>
      </c>
      <c r="I146" s="178"/>
      <c r="J146" s="177">
        <f>ROUND((ROUND(I146,2))*(ROUND(H146,2)),2)</f>
        <v>0</v>
      </c>
      <c r="K146" s="175" t="s">
        <v>263</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147</v>
      </c>
      <c r="AT146" s="183" t="s">
        <v>142</v>
      </c>
      <c r="AU146" s="183" t="s">
        <v>83</v>
      </c>
      <c r="AY146" s="17" t="s">
        <v>139</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147</v>
      </c>
      <c r="BM146" s="183" t="s">
        <v>447</v>
      </c>
    </row>
    <row r="147" spans="1:65" s="2" customFormat="1" ht="29.25">
      <c r="A147" s="34"/>
      <c r="B147" s="35"/>
      <c r="C147" s="36"/>
      <c r="D147" s="201" t="s">
        <v>469</v>
      </c>
      <c r="E147" s="36"/>
      <c r="F147" s="233" t="s">
        <v>766</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469</v>
      </c>
      <c r="AU147" s="17" t="s">
        <v>83</v>
      </c>
    </row>
    <row r="148" spans="1:65" s="2" customFormat="1" ht="33" customHeight="1">
      <c r="A148" s="34"/>
      <c r="B148" s="35"/>
      <c r="C148" s="173" t="s">
        <v>300</v>
      </c>
      <c r="D148" s="173" t="s">
        <v>142</v>
      </c>
      <c r="E148" s="174" t="s">
        <v>775</v>
      </c>
      <c r="F148" s="175" t="s">
        <v>776</v>
      </c>
      <c r="G148" s="176" t="s">
        <v>765</v>
      </c>
      <c r="H148" s="177">
        <v>1</v>
      </c>
      <c r="I148" s="178"/>
      <c r="J148" s="177">
        <f>ROUND((ROUND(I148,2))*(ROUND(H148,2)),2)</f>
        <v>0</v>
      </c>
      <c r="K148" s="175" t="s">
        <v>263</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147</v>
      </c>
      <c r="AT148" s="183" t="s">
        <v>142</v>
      </c>
      <c r="AU148" s="183" t="s">
        <v>83</v>
      </c>
      <c r="AY148" s="17" t="s">
        <v>139</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147</v>
      </c>
      <c r="BM148" s="183" t="s">
        <v>457</v>
      </c>
    </row>
    <row r="149" spans="1:65" s="2" customFormat="1" ht="29.25">
      <c r="A149" s="34"/>
      <c r="B149" s="35"/>
      <c r="C149" s="36"/>
      <c r="D149" s="201" t="s">
        <v>469</v>
      </c>
      <c r="E149" s="36"/>
      <c r="F149" s="233" t="s">
        <v>766</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469</v>
      </c>
      <c r="AU149" s="17" t="s">
        <v>83</v>
      </c>
    </row>
    <row r="150" spans="1:65" s="2" customFormat="1" ht="24.2" customHeight="1">
      <c r="A150" s="34"/>
      <c r="B150" s="35"/>
      <c r="C150" s="173" t="s">
        <v>305</v>
      </c>
      <c r="D150" s="173" t="s">
        <v>142</v>
      </c>
      <c r="E150" s="174" t="s">
        <v>777</v>
      </c>
      <c r="F150" s="175" t="s">
        <v>778</v>
      </c>
      <c r="G150" s="176" t="s">
        <v>765</v>
      </c>
      <c r="H150" s="177">
        <v>84</v>
      </c>
      <c r="I150" s="178"/>
      <c r="J150" s="177">
        <f>ROUND((ROUND(I150,2))*(ROUND(H150,2)),2)</f>
        <v>0</v>
      </c>
      <c r="K150" s="175" t="s">
        <v>263</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147</v>
      </c>
      <c r="AT150" s="183" t="s">
        <v>142</v>
      </c>
      <c r="AU150" s="183" t="s">
        <v>83</v>
      </c>
      <c r="AY150" s="17" t="s">
        <v>139</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147</v>
      </c>
      <c r="BM150" s="183" t="s">
        <v>473</v>
      </c>
    </row>
    <row r="151" spans="1:65" s="2" customFormat="1" ht="48.75">
      <c r="A151" s="34"/>
      <c r="B151" s="35"/>
      <c r="C151" s="36"/>
      <c r="D151" s="201" t="s">
        <v>469</v>
      </c>
      <c r="E151" s="36"/>
      <c r="F151" s="233" t="s">
        <v>779</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469</v>
      </c>
      <c r="AU151" s="17" t="s">
        <v>83</v>
      </c>
    </row>
    <row r="152" spans="1:65" s="2" customFormat="1" ht="24.2" customHeight="1">
      <c r="A152" s="34"/>
      <c r="B152" s="35"/>
      <c r="C152" s="173" t="s">
        <v>311</v>
      </c>
      <c r="D152" s="173" t="s">
        <v>142</v>
      </c>
      <c r="E152" s="174" t="s">
        <v>780</v>
      </c>
      <c r="F152" s="175" t="s">
        <v>781</v>
      </c>
      <c r="G152" s="176" t="s">
        <v>765</v>
      </c>
      <c r="H152" s="177">
        <v>4</v>
      </c>
      <c r="I152" s="178"/>
      <c r="J152" s="177">
        <f>ROUND((ROUND(I152,2))*(ROUND(H152,2)),2)</f>
        <v>0</v>
      </c>
      <c r="K152" s="175" t="s">
        <v>263</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147</v>
      </c>
      <c r="AT152" s="183" t="s">
        <v>142</v>
      </c>
      <c r="AU152" s="183" t="s">
        <v>83</v>
      </c>
      <c r="AY152" s="17" t="s">
        <v>139</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147</v>
      </c>
      <c r="BM152" s="183" t="s">
        <v>483</v>
      </c>
    </row>
    <row r="153" spans="1:65" s="2" customFormat="1" ht="48.75">
      <c r="A153" s="34"/>
      <c r="B153" s="35"/>
      <c r="C153" s="36"/>
      <c r="D153" s="201" t="s">
        <v>469</v>
      </c>
      <c r="E153" s="36"/>
      <c r="F153" s="233" t="s">
        <v>782</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469</v>
      </c>
      <c r="AU153" s="17" t="s">
        <v>83</v>
      </c>
    </row>
    <row r="154" spans="1:65" s="12" customFormat="1" ht="25.9" customHeight="1">
      <c r="B154" s="157"/>
      <c r="C154" s="158"/>
      <c r="D154" s="159" t="s">
        <v>74</v>
      </c>
      <c r="E154" s="160" t="s">
        <v>783</v>
      </c>
      <c r="F154" s="160" t="s">
        <v>784</v>
      </c>
      <c r="G154" s="158"/>
      <c r="H154" s="158"/>
      <c r="I154" s="161"/>
      <c r="J154" s="162">
        <f>BK154</f>
        <v>0</v>
      </c>
      <c r="K154" s="158"/>
      <c r="L154" s="163"/>
      <c r="M154" s="164"/>
      <c r="N154" s="165"/>
      <c r="O154" s="165"/>
      <c r="P154" s="166">
        <f>SUM(P155:P166)</f>
        <v>0</v>
      </c>
      <c r="Q154" s="165"/>
      <c r="R154" s="166">
        <f>SUM(R155:R166)</f>
        <v>0</v>
      </c>
      <c r="S154" s="165"/>
      <c r="T154" s="167">
        <f>SUM(T155:T166)</f>
        <v>0</v>
      </c>
      <c r="AR154" s="168" t="s">
        <v>83</v>
      </c>
      <c r="AT154" s="169" t="s">
        <v>74</v>
      </c>
      <c r="AU154" s="169" t="s">
        <v>75</v>
      </c>
      <c r="AY154" s="168" t="s">
        <v>139</v>
      </c>
      <c r="BK154" s="170">
        <f>SUM(BK155:BK166)</f>
        <v>0</v>
      </c>
    </row>
    <row r="155" spans="1:65" s="2" customFormat="1" ht="37.9" customHeight="1">
      <c r="A155" s="34"/>
      <c r="B155" s="35"/>
      <c r="C155" s="173" t="s">
        <v>316</v>
      </c>
      <c r="D155" s="173" t="s">
        <v>142</v>
      </c>
      <c r="E155" s="174" t="s">
        <v>785</v>
      </c>
      <c r="F155" s="175" t="s">
        <v>786</v>
      </c>
      <c r="G155" s="176" t="s">
        <v>765</v>
      </c>
      <c r="H155" s="177">
        <v>78</v>
      </c>
      <c r="I155" s="178"/>
      <c r="J155" s="177">
        <f>ROUND((ROUND(I155,2))*(ROUND(H155,2)),2)</f>
        <v>0</v>
      </c>
      <c r="K155" s="175" t="s">
        <v>263</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147</v>
      </c>
      <c r="AT155" s="183" t="s">
        <v>142</v>
      </c>
      <c r="AU155" s="183" t="s">
        <v>83</v>
      </c>
      <c r="AY155" s="17" t="s">
        <v>139</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147</v>
      </c>
      <c r="BM155" s="183" t="s">
        <v>494</v>
      </c>
    </row>
    <row r="156" spans="1:65" s="2" customFormat="1" ht="19.5">
      <c r="A156" s="34"/>
      <c r="B156" s="35"/>
      <c r="C156" s="36"/>
      <c r="D156" s="201" t="s">
        <v>469</v>
      </c>
      <c r="E156" s="36"/>
      <c r="F156" s="233" t="s">
        <v>787</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469</v>
      </c>
      <c r="AU156" s="17" t="s">
        <v>83</v>
      </c>
    </row>
    <row r="157" spans="1:65" s="2" customFormat="1" ht="37.9" customHeight="1">
      <c r="A157" s="34"/>
      <c r="B157" s="35"/>
      <c r="C157" s="173" t="s">
        <v>324</v>
      </c>
      <c r="D157" s="173" t="s">
        <v>142</v>
      </c>
      <c r="E157" s="174" t="s">
        <v>788</v>
      </c>
      <c r="F157" s="175" t="s">
        <v>789</v>
      </c>
      <c r="G157" s="176" t="s">
        <v>765</v>
      </c>
      <c r="H157" s="177">
        <v>18</v>
      </c>
      <c r="I157" s="178"/>
      <c r="J157" s="177">
        <f>ROUND((ROUND(I157,2))*(ROUND(H157,2)),2)</f>
        <v>0</v>
      </c>
      <c r="K157" s="175" t="s">
        <v>263</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147</v>
      </c>
      <c r="AT157" s="183" t="s">
        <v>142</v>
      </c>
      <c r="AU157" s="183" t="s">
        <v>83</v>
      </c>
      <c r="AY157" s="17" t="s">
        <v>139</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147</v>
      </c>
      <c r="BM157" s="183" t="s">
        <v>505</v>
      </c>
    </row>
    <row r="158" spans="1:65" s="2" customFormat="1" ht="19.5">
      <c r="A158" s="34"/>
      <c r="B158" s="35"/>
      <c r="C158" s="36"/>
      <c r="D158" s="201" t="s">
        <v>469</v>
      </c>
      <c r="E158" s="36"/>
      <c r="F158" s="233" t="s">
        <v>787</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469</v>
      </c>
      <c r="AU158" s="17" t="s">
        <v>83</v>
      </c>
    </row>
    <row r="159" spans="1:65" s="2" customFormat="1" ht="37.9" customHeight="1">
      <c r="A159" s="34"/>
      <c r="B159" s="35"/>
      <c r="C159" s="173" t="s">
        <v>332</v>
      </c>
      <c r="D159" s="173" t="s">
        <v>142</v>
      </c>
      <c r="E159" s="174" t="s">
        <v>790</v>
      </c>
      <c r="F159" s="175" t="s">
        <v>791</v>
      </c>
      <c r="G159" s="176" t="s">
        <v>765</v>
      </c>
      <c r="H159" s="177">
        <v>48</v>
      </c>
      <c r="I159" s="178"/>
      <c r="J159" s="177">
        <f>ROUND((ROUND(I159,2))*(ROUND(H159,2)),2)</f>
        <v>0</v>
      </c>
      <c r="K159" s="175" t="s">
        <v>263</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147</v>
      </c>
      <c r="AT159" s="183" t="s">
        <v>142</v>
      </c>
      <c r="AU159" s="183" t="s">
        <v>83</v>
      </c>
      <c r="AY159" s="17" t="s">
        <v>139</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147</v>
      </c>
      <c r="BM159" s="183" t="s">
        <v>517</v>
      </c>
    </row>
    <row r="160" spans="1:65" s="2" customFormat="1" ht="19.5">
      <c r="A160" s="34"/>
      <c r="B160" s="35"/>
      <c r="C160" s="36"/>
      <c r="D160" s="201" t="s">
        <v>469</v>
      </c>
      <c r="E160" s="36"/>
      <c r="F160" s="233" t="s">
        <v>787</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469</v>
      </c>
      <c r="AU160" s="17" t="s">
        <v>83</v>
      </c>
    </row>
    <row r="161" spans="1:65" s="2" customFormat="1" ht="37.9" customHeight="1">
      <c r="A161" s="34"/>
      <c r="B161" s="35"/>
      <c r="C161" s="173" t="s">
        <v>337</v>
      </c>
      <c r="D161" s="173" t="s">
        <v>142</v>
      </c>
      <c r="E161" s="174" t="s">
        <v>792</v>
      </c>
      <c r="F161" s="175" t="s">
        <v>793</v>
      </c>
      <c r="G161" s="176" t="s">
        <v>765</v>
      </c>
      <c r="H161" s="177">
        <v>74</v>
      </c>
      <c r="I161" s="178"/>
      <c r="J161" s="177">
        <f>ROUND((ROUND(I161,2))*(ROUND(H161,2)),2)</f>
        <v>0</v>
      </c>
      <c r="K161" s="175" t="s">
        <v>263</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147</v>
      </c>
      <c r="AT161" s="183" t="s">
        <v>142</v>
      </c>
      <c r="AU161" s="183" t="s">
        <v>83</v>
      </c>
      <c r="AY161" s="17" t="s">
        <v>139</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147</v>
      </c>
      <c r="BM161" s="183" t="s">
        <v>529</v>
      </c>
    </row>
    <row r="162" spans="1:65" s="2" customFormat="1" ht="19.5">
      <c r="A162" s="34"/>
      <c r="B162" s="35"/>
      <c r="C162" s="36"/>
      <c r="D162" s="201" t="s">
        <v>469</v>
      </c>
      <c r="E162" s="36"/>
      <c r="F162" s="233" t="s">
        <v>787</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469</v>
      </c>
      <c r="AU162" s="17" t="s">
        <v>83</v>
      </c>
    </row>
    <row r="163" spans="1:65" s="2" customFormat="1" ht="37.9" customHeight="1">
      <c r="A163" s="34"/>
      <c r="B163" s="35"/>
      <c r="C163" s="173" t="s">
        <v>342</v>
      </c>
      <c r="D163" s="173" t="s">
        <v>142</v>
      </c>
      <c r="E163" s="174" t="s">
        <v>794</v>
      </c>
      <c r="F163" s="175" t="s">
        <v>795</v>
      </c>
      <c r="G163" s="176" t="s">
        <v>765</v>
      </c>
      <c r="H163" s="177">
        <v>23</v>
      </c>
      <c r="I163" s="178"/>
      <c r="J163" s="177">
        <f>ROUND((ROUND(I163,2))*(ROUND(H163,2)),2)</f>
        <v>0</v>
      </c>
      <c r="K163" s="175" t="s">
        <v>263</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147</v>
      </c>
      <c r="AT163" s="183" t="s">
        <v>142</v>
      </c>
      <c r="AU163" s="183" t="s">
        <v>83</v>
      </c>
      <c r="AY163" s="17" t="s">
        <v>139</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147</v>
      </c>
      <c r="BM163" s="183" t="s">
        <v>546</v>
      </c>
    </row>
    <row r="164" spans="1:65" s="2" customFormat="1" ht="19.5">
      <c r="A164" s="34"/>
      <c r="B164" s="35"/>
      <c r="C164" s="36"/>
      <c r="D164" s="201" t="s">
        <v>469</v>
      </c>
      <c r="E164" s="36"/>
      <c r="F164" s="233" t="s">
        <v>787</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469</v>
      </c>
      <c r="AU164" s="17" t="s">
        <v>83</v>
      </c>
    </row>
    <row r="165" spans="1:65" s="2" customFormat="1" ht="37.9" customHeight="1">
      <c r="A165" s="34"/>
      <c r="B165" s="35"/>
      <c r="C165" s="173" t="s">
        <v>348</v>
      </c>
      <c r="D165" s="173" t="s">
        <v>142</v>
      </c>
      <c r="E165" s="174" t="s">
        <v>796</v>
      </c>
      <c r="F165" s="175" t="s">
        <v>797</v>
      </c>
      <c r="G165" s="176" t="s">
        <v>765</v>
      </c>
      <c r="H165" s="177">
        <v>1</v>
      </c>
      <c r="I165" s="178"/>
      <c r="J165" s="177">
        <f>ROUND((ROUND(I165,2))*(ROUND(H165,2)),2)</f>
        <v>0</v>
      </c>
      <c r="K165" s="175" t="s">
        <v>263</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147</v>
      </c>
      <c r="AT165" s="183" t="s">
        <v>142</v>
      </c>
      <c r="AU165" s="183" t="s">
        <v>83</v>
      </c>
      <c r="AY165" s="17" t="s">
        <v>139</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147</v>
      </c>
      <c r="BM165" s="183" t="s">
        <v>561</v>
      </c>
    </row>
    <row r="166" spans="1:65" s="2" customFormat="1" ht="19.5">
      <c r="A166" s="34"/>
      <c r="B166" s="35"/>
      <c r="C166" s="36"/>
      <c r="D166" s="201" t="s">
        <v>469</v>
      </c>
      <c r="E166" s="36"/>
      <c r="F166" s="233" t="s">
        <v>787</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469</v>
      </c>
      <c r="AU166" s="17" t="s">
        <v>83</v>
      </c>
    </row>
    <row r="167" spans="1:65" s="12" customFormat="1" ht="25.9" customHeight="1">
      <c r="B167" s="157"/>
      <c r="C167" s="158"/>
      <c r="D167" s="159" t="s">
        <v>74</v>
      </c>
      <c r="E167" s="160" t="s">
        <v>798</v>
      </c>
      <c r="F167" s="160" t="s">
        <v>799</v>
      </c>
      <c r="G167" s="158"/>
      <c r="H167" s="158"/>
      <c r="I167" s="161"/>
      <c r="J167" s="162">
        <f>BK167</f>
        <v>0</v>
      </c>
      <c r="K167" s="158"/>
      <c r="L167" s="163"/>
      <c r="M167" s="164"/>
      <c r="N167" s="165"/>
      <c r="O167" s="165"/>
      <c r="P167" s="166">
        <f>SUM(P168:P172)</f>
        <v>0</v>
      </c>
      <c r="Q167" s="165"/>
      <c r="R167" s="166">
        <f>SUM(R168:R172)</f>
        <v>0</v>
      </c>
      <c r="S167" s="165"/>
      <c r="T167" s="167">
        <f>SUM(T168:T172)</f>
        <v>0</v>
      </c>
      <c r="AR167" s="168" t="s">
        <v>83</v>
      </c>
      <c r="AT167" s="169" t="s">
        <v>74</v>
      </c>
      <c r="AU167" s="169" t="s">
        <v>75</v>
      </c>
      <c r="AY167" s="168" t="s">
        <v>139</v>
      </c>
      <c r="BK167" s="170">
        <f>SUM(BK168:BK172)</f>
        <v>0</v>
      </c>
    </row>
    <row r="168" spans="1:65" s="2" customFormat="1" ht="24.2" customHeight="1">
      <c r="A168" s="34"/>
      <c r="B168" s="35"/>
      <c r="C168" s="173" t="s">
        <v>353</v>
      </c>
      <c r="D168" s="173" t="s">
        <v>142</v>
      </c>
      <c r="E168" s="174" t="s">
        <v>800</v>
      </c>
      <c r="F168" s="175" t="s">
        <v>801</v>
      </c>
      <c r="G168" s="176" t="s">
        <v>160</v>
      </c>
      <c r="H168" s="177">
        <v>4</v>
      </c>
      <c r="I168" s="178"/>
      <c r="J168" s="177">
        <f>ROUND((ROUND(I168,2))*(ROUND(H168,2)),2)</f>
        <v>0</v>
      </c>
      <c r="K168" s="175" t="s">
        <v>263</v>
      </c>
      <c r="L168" s="39"/>
      <c r="M168" s="179" t="s">
        <v>18</v>
      </c>
      <c r="N168" s="180" t="s">
        <v>46</v>
      </c>
      <c r="O168" s="64"/>
      <c r="P168" s="181">
        <f>O168*H168</f>
        <v>0</v>
      </c>
      <c r="Q168" s="181">
        <v>0</v>
      </c>
      <c r="R168" s="181">
        <f>Q168*H168</f>
        <v>0</v>
      </c>
      <c r="S168" s="181">
        <v>0</v>
      </c>
      <c r="T168" s="182">
        <f>S168*H168</f>
        <v>0</v>
      </c>
      <c r="U168" s="34"/>
      <c r="V168" s="34"/>
      <c r="W168" s="34"/>
      <c r="X168" s="34"/>
      <c r="Y168" s="34"/>
      <c r="Z168" s="34"/>
      <c r="AA168" s="34"/>
      <c r="AB168" s="34"/>
      <c r="AC168" s="34"/>
      <c r="AD168" s="34"/>
      <c r="AE168" s="34"/>
      <c r="AR168" s="183" t="s">
        <v>147</v>
      </c>
      <c r="AT168" s="183" t="s">
        <v>142</v>
      </c>
      <c r="AU168" s="183" t="s">
        <v>83</v>
      </c>
      <c r="AY168" s="17" t="s">
        <v>139</v>
      </c>
      <c r="BE168" s="184">
        <f>IF(N168="základní",J168,0)</f>
        <v>0</v>
      </c>
      <c r="BF168" s="184">
        <f>IF(N168="snížená",J168,0)</f>
        <v>0</v>
      </c>
      <c r="BG168" s="184">
        <f>IF(N168="zákl. přenesená",J168,0)</f>
        <v>0</v>
      </c>
      <c r="BH168" s="184">
        <f>IF(N168="sníž. přenesená",J168,0)</f>
        <v>0</v>
      </c>
      <c r="BI168" s="184">
        <f>IF(N168="nulová",J168,0)</f>
        <v>0</v>
      </c>
      <c r="BJ168" s="17" t="s">
        <v>83</v>
      </c>
      <c r="BK168" s="184">
        <f>ROUND((ROUND(I168,2))*(ROUND(H168,2)),2)</f>
        <v>0</v>
      </c>
      <c r="BL168" s="17" t="s">
        <v>147</v>
      </c>
      <c r="BM168" s="183" t="s">
        <v>575</v>
      </c>
    </row>
    <row r="169" spans="1:65" s="2" customFormat="1" ht="19.5">
      <c r="A169" s="34"/>
      <c r="B169" s="35"/>
      <c r="C169" s="36"/>
      <c r="D169" s="201" t="s">
        <v>469</v>
      </c>
      <c r="E169" s="36"/>
      <c r="F169" s="233" t="s">
        <v>802</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469</v>
      </c>
      <c r="AU169" s="17" t="s">
        <v>83</v>
      </c>
    </row>
    <row r="170" spans="1:65" s="2" customFormat="1" ht="24.2" customHeight="1">
      <c r="A170" s="34"/>
      <c r="B170" s="35"/>
      <c r="C170" s="173" t="s">
        <v>360</v>
      </c>
      <c r="D170" s="173" t="s">
        <v>142</v>
      </c>
      <c r="E170" s="174" t="s">
        <v>803</v>
      </c>
      <c r="F170" s="175" t="s">
        <v>804</v>
      </c>
      <c r="G170" s="176" t="s">
        <v>160</v>
      </c>
      <c r="H170" s="177">
        <v>23</v>
      </c>
      <c r="I170" s="178"/>
      <c r="J170" s="177">
        <f>ROUND((ROUND(I170,2))*(ROUND(H170,2)),2)</f>
        <v>0</v>
      </c>
      <c r="K170" s="175" t="s">
        <v>263</v>
      </c>
      <c r="L170" s="39"/>
      <c r="M170" s="179" t="s">
        <v>18</v>
      </c>
      <c r="N170" s="180" t="s">
        <v>46</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147</v>
      </c>
      <c r="AT170" s="183" t="s">
        <v>142</v>
      </c>
      <c r="AU170" s="183" t="s">
        <v>83</v>
      </c>
      <c r="AY170" s="17" t="s">
        <v>139</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147</v>
      </c>
      <c r="BM170" s="183" t="s">
        <v>586</v>
      </c>
    </row>
    <row r="171" spans="1:65" s="2" customFormat="1" ht="16.5" customHeight="1">
      <c r="A171" s="34"/>
      <c r="B171" s="35"/>
      <c r="C171" s="173" t="s">
        <v>369</v>
      </c>
      <c r="D171" s="173" t="s">
        <v>142</v>
      </c>
      <c r="E171" s="174" t="s">
        <v>805</v>
      </c>
      <c r="F171" s="175" t="s">
        <v>806</v>
      </c>
      <c r="G171" s="176" t="s">
        <v>160</v>
      </c>
      <c r="H171" s="177">
        <v>22</v>
      </c>
      <c r="I171" s="178"/>
      <c r="J171" s="177">
        <f>ROUND((ROUND(I171,2))*(ROUND(H171,2)),2)</f>
        <v>0</v>
      </c>
      <c r="K171" s="175" t="s">
        <v>263</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147</v>
      </c>
      <c r="AT171" s="183" t="s">
        <v>142</v>
      </c>
      <c r="AU171" s="183" t="s">
        <v>83</v>
      </c>
      <c r="AY171" s="17" t="s">
        <v>139</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147</v>
      </c>
      <c r="BM171" s="183" t="s">
        <v>598</v>
      </c>
    </row>
    <row r="172" spans="1:65" s="2" customFormat="1" ht="19.5">
      <c r="A172" s="34"/>
      <c r="B172" s="35"/>
      <c r="C172" s="36"/>
      <c r="D172" s="201" t="s">
        <v>469</v>
      </c>
      <c r="E172" s="36"/>
      <c r="F172" s="233" t="s">
        <v>807</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469</v>
      </c>
      <c r="AU172" s="17" t="s">
        <v>83</v>
      </c>
    </row>
    <row r="173" spans="1:65" s="12" customFormat="1" ht="25.9" customHeight="1">
      <c r="B173" s="157"/>
      <c r="C173" s="158"/>
      <c r="D173" s="159" t="s">
        <v>74</v>
      </c>
      <c r="E173" s="160" t="s">
        <v>808</v>
      </c>
      <c r="F173" s="160" t="s">
        <v>574</v>
      </c>
      <c r="G173" s="158"/>
      <c r="H173" s="158"/>
      <c r="I173" s="161"/>
      <c r="J173" s="162">
        <f>BK173</f>
        <v>0</v>
      </c>
      <c r="K173" s="158"/>
      <c r="L173" s="163"/>
      <c r="M173" s="164"/>
      <c r="N173" s="165"/>
      <c r="O173" s="165"/>
      <c r="P173" s="166">
        <f>SUM(P174:P186)</f>
        <v>0</v>
      </c>
      <c r="Q173" s="165"/>
      <c r="R173" s="166">
        <f>SUM(R174:R186)</f>
        <v>0</v>
      </c>
      <c r="S173" s="165"/>
      <c r="T173" s="167">
        <f>SUM(T174:T186)</f>
        <v>0</v>
      </c>
      <c r="AR173" s="168" t="s">
        <v>83</v>
      </c>
      <c r="AT173" s="169" t="s">
        <v>74</v>
      </c>
      <c r="AU173" s="169" t="s">
        <v>75</v>
      </c>
      <c r="AY173" s="168" t="s">
        <v>139</v>
      </c>
      <c r="BK173" s="170">
        <f>SUM(BK174:BK186)</f>
        <v>0</v>
      </c>
    </row>
    <row r="174" spans="1:65" s="2" customFormat="1" ht="16.5" customHeight="1">
      <c r="A174" s="34"/>
      <c r="B174" s="35"/>
      <c r="C174" s="173" t="s">
        <v>374</v>
      </c>
      <c r="D174" s="173" t="s">
        <v>142</v>
      </c>
      <c r="E174" s="174" t="s">
        <v>809</v>
      </c>
      <c r="F174" s="175" t="s">
        <v>810</v>
      </c>
      <c r="G174" s="176" t="s">
        <v>698</v>
      </c>
      <c r="H174" s="177">
        <v>1</v>
      </c>
      <c r="I174" s="178"/>
      <c r="J174" s="177">
        <f t="shared" ref="J174:J183" si="0">ROUND((ROUND(I174,2))*(ROUND(H174,2)),2)</f>
        <v>0</v>
      </c>
      <c r="K174" s="175" t="s">
        <v>263</v>
      </c>
      <c r="L174" s="39"/>
      <c r="M174" s="179" t="s">
        <v>18</v>
      </c>
      <c r="N174" s="180" t="s">
        <v>46</v>
      </c>
      <c r="O174" s="64"/>
      <c r="P174" s="181">
        <f t="shared" ref="P174:P183" si="1">O174*H174</f>
        <v>0</v>
      </c>
      <c r="Q174" s="181">
        <v>0</v>
      </c>
      <c r="R174" s="181">
        <f t="shared" ref="R174:R183" si="2">Q174*H174</f>
        <v>0</v>
      </c>
      <c r="S174" s="181">
        <v>0</v>
      </c>
      <c r="T174" s="182">
        <f t="shared" ref="T174:T183" si="3">S174*H174</f>
        <v>0</v>
      </c>
      <c r="U174" s="34"/>
      <c r="V174" s="34"/>
      <c r="W174" s="34"/>
      <c r="X174" s="34"/>
      <c r="Y174" s="34"/>
      <c r="Z174" s="34"/>
      <c r="AA174" s="34"/>
      <c r="AB174" s="34"/>
      <c r="AC174" s="34"/>
      <c r="AD174" s="34"/>
      <c r="AE174" s="34"/>
      <c r="AR174" s="183" t="s">
        <v>147</v>
      </c>
      <c r="AT174" s="183" t="s">
        <v>142</v>
      </c>
      <c r="AU174" s="183" t="s">
        <v>83</v>
      </c>
      <c r="AY174" s="17" t="s">
        <v>139</v>
      </c>
      <c r="BE174" s="184">
        <f t="shared" ref="BE174:BE183" si="4">IF(N174="základní",J174,0)</f>
        <v>0</v>
      </c>
      <c r="BF174" s="184">
        <f t="shared" ref="BF174:BF183" si="5">IF(N174="snížená",J174,0)</f>
        <v>0</v>
      </c>
      <c r="BG174" s="184">
        <f t="shared" ref="BG174:BG183" si="6">IF(N174="zákl. přenesená",J174,0)</f>
        <v>0</v>
      </c>
      <c r="BH174" s="184">
        <f t="shared" ref="BH174:BH183" si="7">IF(N174="sníž. přenesená",J174,0)</f>
        <v>0</v>
      </c>
      <c r="BI174" s="184">
        <f t="shared" ref="BI174:BI183" si="8">IF(N174="nulová",J174,0)</f>
        <v>0</v>
      </c>
      <c r="BJ174" s="17" t="s">
        <v>83</v>
      </c>
      <c r="BK174" s="184">
        <f t="shared" ref="BK174:BK183" si="9">ROUND((ROUND(I174,2))*(ROUND(H174,2)),2)</f>
        <v>0</v>
      </c>
      <c r="BL174" s="17" t="s">
        <v>147</v>
      </c>
      <c r="BM174" s="183" t="s">
        <v>811</v>
      </c>
    </row>
    <row r="175" spans="1:65" s="2" customFormat="1" ht="24.2" customHeight="1">
      <c r="A175" s="34"/>
      <c r="B175" s="35"/>
      <c r="C175" s="173" t="s">
        <v>378</v>
      </c>
      <c r="D175" s="173" t="s">
        <v>142</v>
      </c>
      <c r="E175" s="174" t="s">
        <v>812</v>
      </c>
      <c r="F175" s="175" t="s">
        <v>813</v>
      </c>
      <c r="G175" s="176" t="s">
        <v>698</v>
      </c>
      <c r="H175" s="177">
        <v>1</v>
      </c>
      <c r="I175" s="178"/>
      <c r="J175" s="177">
        <f t="shared" si="0"/>
        <v>0</v>
      </c>
      <c r="K175" s="175" t="s">
        <v>263</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147</v>
      </c>
      <c r="AT175" s="183" t="s">
        <v>142</v>
      </c>
      <c r="AU175" s="183" t="s">
        <v>83</v>
      </c>
      <c r="AY175" s="17" t="s">
        <v>139</v>
      </c>
      <c r="BE175" s="184">
        <f t="shared" si="4"/>
        <v>0</v>
      </c>
      <c r="BF175" s="184">
        <f t="shared" si="5"/>
        <v>0</v>
      </c>
      <c r="BG175" s="184">
        <f t="shared" si="6"/>
        <v>0</v>
      </c>
      <c r="BH175" s="184">
        <f t="shared" si="7"/>
        <v>0</v>
      </c>
      <c r="BI175" s="184">
        <f t="shared" si="8"/>
        <v>0</v>
      </c>
      <c r="BJ175" s="17" t="s">
        <v>83</v>
      </c>
      <c r="BK175" s="184">
        <f t="shared" si="9"/>
        <v>0</v>
      </c>
      <c r="BL175" s="17" t="s">
        <v>147</v>
      </c>
      <c r="BM175" s="183" t="s">
        <v>814</v>
      </c>
    </row>
    <row r="176" spans="1:65" s="2" customFormat="1" ht="16.5" customHeight="1">
      <c r="A176" s="34"/>
      <c r="B176" s="35"/>
      <c r="C176" s="173" t="s">
        <v>384</v>
      </c>
      <c r="D176" s="173" t="s">
        <v>142</v>
      </c>
      <c r="E176" s="174" t="s">
        <v>815</v>
      </c>
      <c r="F176" s="175" t="s">
        <v>816</v>
      </c>
      <c r="G176" s="176" t="s">
        <v>698</v>
      </c>
      <c r="H176" s="177">
        <v>1</v>
      </c>
      <c r="I176" s="178"/>
      <c r="J176" s="177">
        <f t="shared" si="0"/>
        <v>0</v>
      </c>
      <c r="K176" s="175" t="s">
        <v>263</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147</v>
      </c>
      <c r="AT176" s="183" t="s">
        <v>142</v>
      </c>
      <c r="AU176" s="183" t="s">
        <v>83</v>
      </c>
      <c r="AY176" s="17" t="s">
        <v>139</v>
      </c>
      <c r="BE176" s="184">
        <f t="shared" si="4"/>
        <v>0</v>
      </c>
      <c r="BF176" s="184">
        <f t="shared" si="5"/>
        <v>0</v>
      </c>
      <c r="BG176" s="184">
        <f t="shared" si="6"/>
        <v>0</v>
      </c>
      <c r="BH176" s="184">
        <f t="shared" si="7"/>
        <v>0</v>
      </c>
      <c r="BI176" s="184">
        <f t="shared" si="8"/>
        <v>0</v>
      </c>
      <c r="BJ176" s="17" t="s">
        <v>83</v>
      </c>
      <c r="BK176" s="184">
        <f t="shared" si="9"/>
        <v>0</v>
      </c>
      <c r="BL176" s="17" t="s">
        <v>147</v>
      </c>
      <c r="BM176" s="183" t="s">
        <v>817</v>
      </c>
    </row>
    <row r="177" spans="1:65" s="2" customFormat="1" ht="24.2" customHeight="1">
      <c r="A177" s="34"/>
      <c r="B177" s="35"/>
      <c r="C177" s="173" t="s">
        <v>391</v>
      </c>
      <c r="D177" s="173" t="s">
        <v>142</v>
      </c>
      <c r="E177" s="174" t="s">
        <v>818</v>
      </c>
      <c r="F177" s="175" t="s">
        <v>819</v>
      </c>
      <c r="G177" s="176" t="s">
        <v>698</v>
      </c>
      <c r="H177" s="177">
        <v>1</v>
      </c>
      <c r="I177" s="178"/>
      <c r="J177" s="177">
        <f t="shared" si="0"/>
        <v>0</v>
      </c>
      <c r="K177" s="175" t="s">
        <v>263</v>
      </c>
      <c r="L177" s="39"/>
      <c r="M177" s="179" t="s">
        <v>18</v>
      </c>
      <c r="N177" s="180" t="s">
        <v>46</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147</v>
      </c>
      <c r="AT177" s="183" t="s">
        <v>142</v>
      </c>
      <c r="AU177" s="183" t="s">
        <v>83</v>
      </c>
      <c r="AY177" s="17" t="s">
        <v>139</v>
      </c>
      <c r="BE177" s="184">
        <f t="shared" si="4"/>
        <v>0</v>
      </c>
      <c r="BF177" s="184">
        <f t="shared" si="5"/>
        <v>0</v>
      </c>
      <c r="BG177" s="184">
        <f t="shared" si="6"/>
        <v>0</v>
      </c>
      <c r="BH177" s="184">
        <f t="shared" si="7"/>
        <v>0</v>
      </c>
      <c r="BI177" s="184">
        <f t="shared" si="8"/>
        <v>0</v>
      </c>
      <c r="BJ177" s="17" t="s">
        <v>83</v>
      </c>
      <c r="BK177" s="184">
        <f t="shared" si="9"/>
        <v>0</v>
      </c>
      <c r="BL177" s="17" t="s">
        <v>147</v>
      </c>
      <c r="BM177" s="183" t="s">
        <v>820</v>
      </c>
    </row>
    <row r="178" spans="1:65" s="2" customFormat="1" ht="16.5" customHeight="1">
      <c r="A178" s="34"/>
      <c r="B178" s="35"/>
      <c r="C178" s="173" t="s">
        <v>396</v>
      </c>
      <c r="D178" s="173" t="s">
        <v>142</v>
      </c>
      <c r="E178" s="174" t="s">
        <v>821</v>
      </c>
      <c r="F178" s="175" t="s">
        <v>822</v>
      </c>
      <c r="G178" s="176" t="s">
        <v>698</v>
      </c>
      <c r="H178" s="177">
        <v>1</v>
      </c>
      <c r="I178" s="178"/>
      <c r="J178" s="177">
        <f t="shared" si="0"/>
        <v>0</v>
      </c>
      <c r="K178" s="175" t="s">
        <v>263</v>
      </c>
      <c r="L178" s="39"/>
      <c r="M178" s="179" t="s">
        <v>18</v>
      </c>
      <c r="N178" s="180" t="s">
        <v>46</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147</v>
      </c>
      <c r="AT178" s="183" t="s">
        <v>142</v>
      </c>
      <c r="AU178" s="183" t="s">
        <v>83</v>
      </c>
      <c r="AY178" s="17" t="s">
        <v>139</v>
      </c>
      <c r="BE178" s="184">
        <f t="shared" si="4"/>
        <v>0</v>
      </c>
      <c r="BF178" s="184">
        <f t="shared" si="5"/>
        <v>0</v>
      </c>
      <c r="BG178" s="184">
        <f t="shared" si="6"/>
        <v>0</v>
      </c>
      <c r="BH178" s="184">
        <f t="shared" si="7"/>
        <v>0</v>
      </c>
      <c r="BI178" s="184">
        <f t="shared" si="8"/>
        <v>0</v>
      </c>
      <c r="BJ178" s="17" t="s">
        <v>83</v>
      </c>
      <c r="BK178" s="184">
        <f t="shared" si="9"/>
        <v>0</v>
      </c>
      <c r="BL178" s="17" t="s">
        <v>147</v>
      </c>
      <c r="BM178" s="183" t="s">
        <v>823</v>
      </c>
    </row>
    <row r="179" spans="1:65" s="2" customFormat="1" ht="16.5" customHeight="1">
      <c r="A179" s="34"/>
      <c r="B179" s="35"/>
      <c r="C179" s="173" t="s">
        <v>403</v>
      </c>
      <c r="D179" s="173" t="s">
        <v>142</v>
      </c>
      <c r="E179" s="174" t="s">
        <v>824</v>
      </c>
      <c r="F179" s="175" t="s">
        <v>825</v>
      </c>
      <c r="G179" s="176" t="s">
        <v>698</v>
      </c>
      <c r="H179" s="177">
        <v>1</v>
      </c>
      <c r="I179" s="178"/>
      <c r="J179" s="177">
        <f t="shared" si="0"/>
        <v>0</v>
      </c>
      <c r="K179" s="175" t="s">
        <v>263</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147</v>
      </c>
      <c r="AT179" s="183" t="s">
        <v>142</v>
      </c>
      <c r="AU179" s="183" t="s">
        <v>83</v>
      </c>
      <c r="AY179" s="17" t="s">
        <v>139</v>
      </c>
      <c r="BE179" s="184">
        <f t="shared" si="4"/>
        <v>0</v>
      </c>
      <c r="BF179" s="184">
        <f t="shared" si="5"/>
        <v>0</v>
      </c>
      <c r="BG179" s="184">
        <f t="shared" si="6"/>
        <v>0</v>
      </c>
      <c r="BH179" s="184">
        <f t="shared" si="7"/>
        <v>0</v>
      </c>
      <c r="BI179" s="184">
        <f t="shared" si="8"/>
        <v>0</v>
      </c>
      <c r="BJ179" s="17" t="s">
        <v>83</v>
      </c>
      <c r="BK179" s="184">
        <f t="shared" si="9"/>
        <v>0</v>
      </c>
      <c r="BL179" s="17" t="s">
        <v>147</v>
      </c>
      <c r="BM179" s="183" t="s">
        <v>826</v>
      </c>
    </row>
    <row r="180" spans="1:65" s="2" customFormat="1" ht="24.2" customHeight="1">
      <c r="A180" s="34"/>
      <c r="B180" s="35"/>
      <c r="C180" s="173" t="s">
        <v>409</v>
      </c>
      <c r="D180" s="173" t="s">
        <v>142</v>
      </c>
      <c r="E180" s="174" t="s">
        <v>827</v>
      </c>
      <c r="F180" s="175" t="s">
        <v>828</v>
      </c>
      <c r="G180" s="176" t="s">
        <v>698</v>
      </c>
      <c r="H180" s="177">
        <v>1</v>
      </c>
      <c r="I180" s="178"/>
      <c r="J180" s="177">
        <f t="shared" si="0"/>
        <v>0</v>
      </c>
      <c r="K180" s="175" t="s">
        <v>263</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147</v>
      </c>
      <c r="AT180" s="183" t="s">
        <v>142</v>
      </c>
      <c r="AU180" s="183" t="s">
        <v>83</v>
      </c>
      <c r="AY180" s="17" t="s">
        <v>139</v>
      </c>
      <c r="BE180" s="184">
        <f t="shared" si="4"/>
        <v>0</v>
      </c>
      <c r="BF180" s="184">
        <f t="shared" si="5"/>
        <v>0</v>
      </c>
      <c r="BG180" s="184">
        <f t="shared" si="6"/>
        <v>0</v>
      </c>
      <c r="BH180" s="184">
        <f t="shared" si="7"/>
        <v>0</v>
      </c>
      <c r="BI180" s="184">
        <f t="shared" si="8"/>
        <v>0</v>
      </c>
      <c r="BJ180" s="17" t="s">
        <v>83</v>
      </c>
      <c r="BK180" s="184">
        <f t="shared" si="9"/>
        <v>0</v>
      </c>
      <c r="BL180" s="17" t="s">
        <v>147</v>
      </c>
      <c r="BM180" s="183" t="s">
        <v>829</v>
      </c>
    </row>
    <row r="181" spans="1:65" s="2" customFormat="1" ht="16.5" customHeight="1">
      <c r="A181" s="34"/>
      <c r="B181" s="35"/>
      <c r="C181" s="173" t="s">
        <v>415</v>
      </c>
      <c r="D181" s="173" t="s">
        <v>142</v>
      </c>
      <c r="E181" s="174" t="s">
        <v>830</v>
      </c>
      <c r="F181" s="175" t="s">
        <v>831</v>
      </c>
      <c r="G181" s="176" t="s">
        <v>698</v>
      </c>
      <c r="H181" s="177">
        <v>1</v>
      </c>
      <c r="I181" s="178"/>
      <c r="J181" s="177">
        <f t="shared" si="0"/>
        <v>0</v>
      </c>
      <c r="K181" s="175" t="s">
        <v>263</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147</v>
      </c>
      <c r="AT181" s="183" t="s">
        <v>142</v>
      </c>
      <c r="AU181" s="183" t="s">
        <v>83</v>
      </c>
      <c r="AY181" s="17" t="s">
        <v>139</v>
      </c>
      <c r="BE181" s="184">
        <f t="shared" si="4"/>
        <v>0</v>
      </c>
      <c r="BF181" s="184">
        <f t="shared" si="5"/>
        <v>0</v>
      </c>
      <c r="BG181" s="184">
        <f t="shared" si="6"/>
        <v>0</v>
      </c>
      <c r="BH181" s="184">
        <f t="shared" si="7"/>
        <v>0</v>
      </c>
      <c r="BI181" s="184">
        <f t="shared" si="8"/>
        <v>0</v>
      </c>
      <c r="BJ181" s="17" t="s">
        <v>83</v>
      </c>
      <c r="BK181" s="184">
        <f t="shared" si="9"/>
        <v>0</v>
      </c>
      <c r="BL181" s="17" t="s">
        <v>147</v>
      </c>
      <c r="BM181" s="183" t="s">
        <v>832</v>
      </c>
    </row>
    <row r="182" spans="1:65" s="2" customFormat="1" ht="24.2" customHeight="1">
      <c r="A182" s="34"/>
      <c r="B182" s="35"/>
      <c r="C182" s="173" t="s">
        <v>422</v>
      </c>
      <c r="D182" s="173" t="s">
        <v>142</v>
      </c>
      <c r="E182" s="174" t="s">
        <v>833</v>
      </c>
      <c r="F182" s="175" t="s">
        <v>834</v>
      </c>
      <c r="G182" s="176" t="s">
        <v>698</v>
      </c>
      <c r="H182" s="177">
        <v>1</v>
      </c>
      <c r="I182" s="178"/>
      <c r="J182" s="177">
        <f t="shared" si="0"/>
        <v>0</v>
      </c>
      <c r="K182" s="175" t="s">
        <v>263</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147</v>
      </c>
      <c r="AT182" s="183" t="s">
        <v>142</v>
      </c>
      <c r="AU182" s="183" t="s">
        <v>83</v>
      </c>
      <c r="AY182" s="17" t="s">
        <v>139</v>
      </c>
      <c r="BE182" s="184">
        <f t="shared" si="4"/>
        <v>0</v>
      </c>
      <c r="BF182" s="184">
        <f t="shared" si="5"/>
        <v>0</v>
      </c>
      <c r="BG182" s="184">
        <f t="shared" si="6"/>
        <v>0</v>
      </c>
      <c r="BH182" s="184">
        <f t="shared" si="7"/>
        <v>0</v>
      </c>
      <c r="BI182" s="184">
        <f t="shared" si="8"/>
        <v>0</v>
      </c>
      <c r="BJ182" s="17" t="s">
        <v>83</v>
      </c>
      <c r="BK182" s="184">
        <f t="shared" si="9"/>
        <v>0</v>
      </c>
      <c r="BL182" s="17" t="s">
        <v>147</v>
      </c>
      <c r="BM182" s="183" t="s">
        <v>835</v>
      </c>
    </row>
    <row r="183" spans="1:65" s="2" customFormat="1" ht="16.5" customHeight="1">
      <c r="A183" s="34"/>
      <c r="B183" s="35"/>
      <c r="C183" s="173" t="s">
        <v>427</v>
      </c>
      <c r="D183" s="173" t="s">
        <v>142</v>
      </c>
      <c r="E183" s="174" t="s">
        <v>836</v>
      </c>
      <c r="F183" s="175" t="s">
        <v>837</v>
      </c>
      <c r="G183" s="176" t="s">
        <v>698</v>
      </c>
      <c r="H183" s="177">
        <v>1</v>
      </c>
      <c r="I183" s="178"/>
      <c r="J183" s="177">
        <f t="shared" si="0"/>
        <v>0</v>
      </c>
      <c r="K183" s="175" t="s">
        <v>263</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147</v>
      </c>
      <c r="AT183" s="183" t="s">
        <v>142</v>
      </c>
      <c r="AU183" s="183" t="s">
        <v>83</v>
      </c>
      <c r="AY183" s="17" t="s">
        <v>139</v>
      </c>
      <c r="BE183" s="184">
        <f t="shared" si="4"/>
        <v>0</v>
      </c>
      <c r="BF183" s="184">
        <f t="shared" si="5"/>
        <v>0</v>
      </c>
      <c r="BG183" s="184">
        <f t="shared" si="6"/>
        <v>0</v>
      </c>
      <c r="BH183" s="184">
        <f t="shared" si="7"/>
        <v>0</v>
      </c>
      <c r="BI183" s="184">
        <f t="shared" si="8"/>
        <v>0</v>
      </c>
      <c r="BJ183" s="17" t="s">
        <v>83</v>
      </c>
      <c r="BK183" s="184">
        <f t="shared" si="9"/>
        <v>0</v>
      </c>
      <c r="BL183" s="17" t="s">
        <v>147</v>
      </c>
      <c r="BM183" s="183" t="s">
        <v>838</v>
      </c>
    </row>
    <row r="184" spans="1:65" s="2" customFormat="1" ht="19.5">
      <c r="A184" s="34"/>
      <c r="B184" s="35"/>
      <c r="C184" s="36"/>
      <c r="D184" s="201" t="s">
        <v>469</v>
      </c>
      <c r="E184" s="36"/>
      <c r="F184" s="233" t="s">
        <v>839</v>
      </c>
      <c r="G184" s="36"/>
      <c r="H184" s="36"/>
      <c r="I184" s="187"/>
      <c r="J184" s="36"/>
      <c r="K184" s="36"/>
      <c r="L184" s="39"/>
      <c r="M184" s="188"/>
      <c r="N184" s="189"/>
      <c r="O184" s="64"/>
      <c r="P184" s="64"/>
      <c r="Q184" s="64"/>
      <c r="R184" s="64"/>
      <c r="S184" s="64"/>
      <c r="T184" s="65"/>
      <c r="U184" s="34"/>
      <c r="V184" s="34"/>
      <c r="W184" s="34"/>
      <c r="X184" s="34"/>
      <c r="Y184" s="34"/>
      <c r="Z184" s="34"/>
      <c r="AA184" s="34"/>
      <c r="AB184" s="34"/>
      <c r="AC184" s="34"/>
      <c r="AD184" s="34"/>
      <c r="AE184" s="34"/>
      <c r="AT184" s="17" t="s">
        <v>469</v>
      </c>
      <c r="AU184" s="17" t="s">
        <v>83</v>
      </c>
    </row>
    <row r="185" spans="1:65" s="2" customFormat="1" ht="16.5" customHeight="1">
      <c r="A185" s="34"/>
      <c r="B185" s="35"/>
      <c r="C185" s="173" t="s">
        <v>432</v>
      </c>
      <c r="D185" s="173" t="s">
        <v>142</v>
      </c>
      <c r="E185" s="174" t="s">
        <v>840</v>
      </c>
      <c r="F185" s="175" t="s">
        <v>841</v>
      </c>
      <c r="G185" s="176" t="s">
        <v>698</v>
      </c>
      <c r="H185" s="177">
        <v>1</v>
      </c>
      <c r="I185" s="178"/>
      <c r="J185" s="177">
        <f>ROUND((ROUND(I185,2))*(ROUND(H185,2)),2)</f>
        <v>0</v>
      </c>
      <c r="K185" s="175" t="s">
        <v>263</v>
      </c>
      <c r="L185" s="39"/>
      <c r="M185" s="179" t="s">
        <v>18</v>
      </c>
      <c r="N185" s="180" t="s">
        <v>46</v>
      </c>
      <c r="O185" s="64"/>
      <c r="P185" s="181">
        <f>O185*H185</f>
        <v>0</v>
      </c>
      <c r="Q185" s="181">
        <v>0</v>
      </c>
      <c r="R185" s="181">
        <f>Q185*H185</f>
        <v>0</v>
      </c>
      <c r="S185" s="181">
        <v>0</v>
      </c>
      <c r="T185" s="182">
        <f>S185*H185</f>
        <v>0</v>
      </c>
      <c r="U185" s="34"/>
      <c r="V185" s="34"/>
      <c r="W185" s="34"/>
      <c r="X185" s="34"/>
      <c r="Y185" s="34"/>
      <c r="Z185" s="34"/>
      <c r="AA185" s="34"/>
      <c r="AB185" s="34"/>
      <c r="AC185" s="34"/>
      <c r="AD185" s="34"/>
      <c r="AE185" s="34"/>
      <c r="AR185" s="183" t="s">
        <v>147</v>
      </c>
      <c r="AT185" s="183" t="s">
        <v>142</v>
      </c>
      <c r="AU185" s="183" t="s">
        <v>83</v>
      </c>
      <c r="AY185" s="17" t="s">
        <v>139</v>
      </c>
      <c r="BE185" s="184">
        <f>IF(N185="základní",J185,0)</f>
        <v>0</v>
      </c>
      <c r="BF185" s="184">
        <f>IF(N185="snížená",J185,0)</f>
        <v>0</v>
      </c>
      <c r="BG185" s="184">
        <f>IF(N185="zákl. přenesená",J185,0)</f>
        <v>0</v>
      </c>
      <c r="BH185" s="184">
        <f>IF(N185="sníž. přenesená",J185,0)</f>
        <v>0</v>
      </c>
      <c r="BI185" s="184">
        <f>IF(N185="nulová",J185,0)</f>
        <v>0</v>
      </c>
      <c r="BJ185" s="17" t="s">
        <v>83</v>
      </c>
      <c r="BK185" s="184">
        <f>ROUND((ROUND(I185,2))*(ROUND(H185,2)),2)</f>
        <v>0</v>
      </c>
      <c r="BL185" s="17" t="s">
        <v>147</v>
      </c>
      <c r="BM185" s="183" t="s">
        <v>842</v>
      </c>
    </row>
    <row r="186" spans="1:65" s="2" customFormat="1" ht="16.5" customHeight="1">
      <c r="A186" s="34"/>
      <c r="B186" s="35"/>
      <c r="C186" s="173" t="s">
        <v>437</v>
      </c>
      <c r="D186" s="173" t="s">
        <v>142</v>
      </c>
      <c r="E186" s="174" t="s">
        <v>843</v>
      </c>
      <c r="F186" s="175" t="s">
        <v>844</v>
      </c>
      <c r="G186" s="176" t="s">
        <v>698</v>
      </c>
      <c r="H186" s="177">
        <v>1</v>
      </c>
      <c r="I186" s="178"/>
      <c r="J186" s="177">
        <f>ROUND((ROUND(I186,2))*(ROUND(H186,2)),2)</f>
        <v>0</v>
      </c>
      <c r="K186" s="175" t="s">
        <v>263</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147</v>
      </c>
      <c r="AT186" s="183" t="s">
        <v>142</v>
      </c>
      <c r="AU186" s="183" t="s">
        <v>83</v>
      </c>
      <c r="AY186" s="17" t="s">
        <v>139</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147</v>
      </c>
      <c r="BM186" s="183" t="s">
        <v>845</v>
      </c>
    </row>
    <row r="187" spans="1:65" s="12" customFormat="1" ht="25.9" customHeight="1">
      <c r="B187" s="157"/>
      <c r="C187" s="158"/>
      <c r="D187" s="159" t="s">
        <v>74</v>
      </c>
      <c r="E187" s="160" t="s">
        <v>668</v>
      </c>
      <c r="F187" s="160" t="s">
        <v>669</v>
      </c>
      <c r="G187" s="158"/>
      <c r="H187" s="158"/>
      <c r="I187" s="161"/>
      <c r="J187" s="162">
        <f>BK187</f>
        <v>0</v>
      </c>
      <c r="K187" s="158"/>
      <c r="L187" s="163"/>
      <c r="M187" s="164"/>
      <c r="N187" s="165"/>
      <c r="O187" s="165"/>
      <c r="P187" s="166">
        <f>SUM(P188:P189)</f>
        <v>0</v>
      </c>
      <c r="Q187" s="165"/>
      <c r="R187" s="166">
        <f>SUM(R188:R189)</f>
        <v>0</v>
      </c>
      <c r="S187" s="165"/>
      <c r="T187" s="167">
        <f>SUM(T188:T189)</f>
        <v>0</v>
      </c>
      <c r="AR187" s="168" t="s">
        <v>147</v>
      </c>
      <c r="AT187" s="169" t="s">
        <v>74</v>
      </c>
      <c r="AU187" s="169" t="s">
        <v>75</v>
      </c>
      <c r="AY187" s="168" t="s">
        <v>139</v>
      </c>
      <c r="BK187" s="170">
        <f>SUM(BK188:BK189)</f>
        <v>0</v>
      </c>
    </row>
    <row r="188" spans="1:65" s="2" customFormat="1" ht="37.9" customHeight="1">
      <c r="A188" s="34"/>
      <c r="B188" s="35"/>
      <c r="C188" s="173" t="s">
        <v>442</v>
      </c>
      <c r="D188" s="173" t="s">
        <v>142</v>
      </c>
      <c r="E188" s="174" t="s">
        <v>670</v>
      </c>
      <c r="F188" s="175" t="s">
        <v>671</v>
      </c>
      <c r="G188" s="176" t="s">
        <v>672</v>
      </c>
      <c r="H188" s="177">
        <v>24</v>
      </c>
      <c r="I188" s="178"/>
      <c r="J188" s="177">
        <f>ROUND((ROUND(I188,2))*(ROUND(H188,2)),2)</f>
        <v>0</v>
      </c>
      <c r="K188" s="175" t="s">
        <v>146</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846</v>
      </c>
      <c r="AT188" s="183" t="s">
        <v>142</v>
      </c>
      <c r="AU188" s="183" t="s">
        <v>83</v>
      </c>
      <c r="AY188" s="17" t="s">
        <v>139</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846</v>
      </c>
      <c r="BM188" s="183" t="s">
        <v>847</v>
      </c>
    </row>
    <row r="189" spans="1:65" s="2" customFormat="1">
      <c r="A189" s="34"/>
      <c r="B189" s="35"/>
      <c r="C189" s="36"/>
      <c r="D189" s="185" t="s">
        <v>149</v>
      </c>
      <c r="E189" s="36"/>
      <c r="F189" s="186" t="s">
        <v>675</v>
      </c>
      <c r="G189" s="36"/>
      <c r="H189" s="36"/>
      <c r="I189" s="187"/>
      <c r="J189" s="36"/>
      <c r="K189" s="36"/>
      <c r="L189" s="39"/>
      <c r="M189" s="234"/>
      <c r="N189" s="235"/>
      <c r="O189" s="236"/>
      <c r="P189" s="236"/>
      <c r="Q189" s="236"/>
      <c r="R189" s="236"/>
      <c r="S189" s="236"/>
      <c r="T189" s="237"/>
      <c r="U189" s="34"/>
      <c r="V189" s="34"/>
      <c r="W189" s="34"/>
      <c r="X189" s="34"/>
      <c r="Y189" s="34"/>
      <c r="Z189" s="34"/>
      <c r="AA189" s="34"/>
      <c r="AB189" s="34"/>
      <c r="AC189" s="34"/>
      <c r="AD189" s="34"/>
      <c r="AE189" s="34"/>
      <c r="AT189" s="17" t="s">
        <v>149</v>
      </c>
      <c r="AU189" s="17" t="s">
        <v>83</v>
      </c>
    </row>
    <row r="190" spans="1:65" s="2" customFormat="1" ht="6.95" customHeight="1">
      <c r="A190" s="34"/>
      <c r="B190" s="47"/>
      <c r="C190" s="48"/>
      <c r="D190" s="48"/>
      <c r="E190" s="48"/>
      <c r="F190" s="48"/>
      <c r="G190" s="48"/>
      <c r="H190" s="48"/>
      <c r="I190" s="48"/>
      <c r="J190" s="48"/>
      <c r="K190" s="48"/>
      <c r="L190" s="39"/>
      <c r="M190" s="34"/>
      <c r="O190" s="34"/>
      <c r="P190" s="34"/>
      <c r="Q190" s="34"/>
      <c r="R190" s="34"/>
      <c r="S190" s="34"/>
      <c r="T190" s="34"/>
      <c r="U190" s="34"/>
      <c r="V190" s="34"/>
      <c r="W190" s="34"/>
      <c r="X190" s="34"/>
      <c r="Y190" s="34"/>
      <c r="Z190" s="34"/>
      <c r="AA190" s="34"/>
      <c r="AB190" s="34"/>
      <c r="AC190" s="34"/>
      <c r="AD190" s="34"/>
      <c r="AE190" s="34"/>
    </row>
  </sheetData>
  <sheetProtection algorithmName="SHA-512" hashValue="Ey8wlTp6XXopvknxVH9k+ldjAh+0XdRvBt+Tg4j1wK3/QMrStW7YwRc83XFmptIGWmwj0uruCL3JXkLMjFlnmQ==" saltValue="dTG4AxoHtbpSZH5OtxHaNg==" spinCount="100000" sheet="1" objects="1" scenarios="1"/>
  <autoFilter ref="C89:K189" xr:uid="{00000000-0009-0000-0000-000003000000}"/>
  <mergeCells count="9">
    <mergeCell ref="E50:H50"/>
    <mergeCell ref="E80:H80"/>
    <mergeCell ref="E82:H82"/>
    <mergeCell ref="L2:V2"/>
    <mergeCell ref="E7:H7"/>
    <mergeCell ref="E9:H9"/>
    <mergeCell ref="E18:H18"/>
    <mergeCell ref="E27:H27"/>
    <mergeCell ref="E48:H48"/>
  </mergeCells>
  <hyperlinks>
    <hyperlink ref="F189"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80" workbookViewId="0">
      <selection activeCell="W113" sqref="W11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DP16 = E4P3</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848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849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298130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298130</v>
      </c>
      <c r="G33" s="34"/>
      <c r="H33" s="34"/>
      <c r="I33" s="118">
        <v>0.21</v>
      </c>
      <c r="J33" s="117">
        <f>ROUND(((SUM(BE86:BE119))*I33),  2)</f>
        <v>62607.3</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360737.3</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DP16 = E4P3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298130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850</v>
      </c>
      <c r="E60" s="137"/>
      <c r="F60" s="137"/>
      <c r="G60" s="137"/>
      <c r="H60" s="137"/>
      <c r="I60" s="137"/>
      <c r="J60" s="138">
        <f>J87</f>
        <v>0</v>
      </c>
      <c r="K60" s="135"/>
      <c r="L60" s="139"/>
    </row>
    <row r="61" spans="1:47" s="9" customFormat="1" ht="24.95" customHeight="1">
      <c r="B61" s="134"/>
      <c r="C61" s="135"/>
      <c r="D61" s="136" t="s">
        <v>851</v>
      </c>
      <c r="E61" s="137"/>
      <c r="F61" s="137"/>
      <c r="G61" s="137"/>
      <c r="H61" s="137"/>
      <c r="I61" s="137"/>
      <c r="J61" s="138">
        <f>J90</f>
        <v>266630</v>
      </c>
      <c r="K61" s="135"/>
      <c r="L61" s="139"/>
    </row>
    <row r="62" spans="1:47" s="9" customFormat="1" ht="24.95" customHeight="1">
      <c r="B62" s="134"/>
      <c r="C62" s="135"/>
      <c r="D62" s="136" t="s">
        <v>852</v>
      </c>
      <c r="E62" s="137"/>
      <c r="F62" s="137"/>
      <c r="G62" s="137"/>
      <c r="H62" s="137"/>
      <c r="I62" s="137"/>
      <c r="J62" s="138">
        <f>J97</f>
        <v>0</v>
      </c>
      <c r="K62" s="135"/>
      <c r="L62" s="139"/>
    </row>
    <row r="63" spans="1:47" s="9" customFormat="1" ht="24.95" customHeight="1">
      <c r="B63" s="134"/>
      <c r="C63" s="135"/>
      <c r="D63" s="136" t="s">
        <v>853</v>
      </c>
      <c r="E63" s="137"/>
      <c r="F63" s="137"/>
      <c r="G63" s="137"/>
      <c r="H63" s="137"/>
      <c r="I63" s="137"/>
      <c r="J63" s="138">
        <f>J102</f>
        <v>31500</v>
      </c>
      <c r="K63" s="135"/>
      <c r="L63" s="139"/>
    </row>
    <row r="64" spans="1:47" s="9" customFormat="1" ht="24.95" customHeight="1">
      <c r="B64" s="134"/>
      <c r="C64" s="135"/>
      <c r="D64" s="136" t="s">
        <v>608</v>
      </c>
      <c r="E64" s="137"/>
      <c r="F64" s="137"/>
      <c r="G64" s="137"/>
      <c r="H64" s="137"/>
      <c r="I64" s="137"/>
      <c r="J64" s="138">
        <f>J112</f>
        <v>0</v>
      </c>
      <c r="K64" s="135"/>
      <c r="L64" s="139"/>
    </row>
    <row r="65" spans="1:31" s="9" customFormat="1" ht="24.95" customHeight="1">
      <c r="B65" s="134"/>
      <c r="C65" s="135"/>
      <c r="D65" s="136" t="s">
        <v>118</v>
      </c>
      <c r="E65" s="137"/>
      <c r="F65" s="137"/>
      <c r="G65" s="137"/>
      <c r="H65" s="137"/>
      <c r="I65" s="137"/>
      <c r="J65" s="138">
        <f>J115</f>
        <v>0</v>
      </c>
      <c r="K65" s="135"/>
      <c r="L65" s="139"/>
    </row>
    <row r="66" spans="1:31" s="10" customFormat="1" ht="19.899999999999999" customHeight="1">
      <c r="B66" s="140"/>
      <c r="C66" s="141"/>
      <c r="D66" s="142" t="s">
        <v>123</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124</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DP16 = E4P3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DP16</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125</v>
      </c>
      <c r="D85" s="149" t="s">
        <v>60</v>
      </c>
      <c r="E85" s="149" t="s">
        <v>56</v>
      </c>
      <c r="F85" s="149" t="s">
        <v>57</v>
      </c>
      <c r="G85" s="149" t="s">
        <v>126</v>
      </c>
      <c r="H85" s="149" t="s">
        <v>127</v>
      </c>
      <c r="I85" s="149" t="s">
        <v>128</v>
      </c>
      <c r="J85" s="149" t="s">
        <v>105</v>
      </c>
      <c r="K85" s="150" t="s">
        <v>129</v>
      </c>
      <c r="L85" s="151"/>
      <c r="M85" s="68" t="s">
        <v>18</v>
      </c>
      <c r="N85" s="69" t="s">
        <v>45</v>
      </c>
      <c r="O85" s="69" t="s">
        <v>130</v>
      </c>
      <c r="P85" s="69" t="s">
        <v>131</v>
      </c>
      <c r="Q85" s="69" t="s">
        <v>132</v>
      </c>
      <c r="R85" s="69" t="s">
        <v>133</v>
      </c>
      <c r="S85" s="69" t="s">
        <v>134</v>
      </c>
      <c r="T85" s="70" t="s">
        <v>135</v>
      </c>
      <c r="U85" s="146"/>
      <c r="V85" s="146"/>
      <c r="W85" s="146"/>
      <c r="X85" s="146"/>
      <c r="Y85" s="146"/>
      <c r="Z85" s="146"/>
      <c r="AA85" s="146"/>
      <c r="AB85" s="146"/>
      <c r="AC85" s="146"/>
      <c r="AD85" s="146"/>
      <c r="AE85" s="146"/>
    </row>
    <row r="86" spans="1:65" s="2" customFormat="1" ht="22.9" customHeight="1">
      <c r="A86" s="34"/>
      <c r="B86" s="35"/>
      <c r="C86" s="75" t="s">
        <v>136</v>
      </c>
      <c r="D86" s="36"/>
      <c r="E86" s="36"/>
      <c r="F86" s="36"/>
      <c r="G86" s="36"/>
      <c r="H86" s="36"/>
      <c r="I86" s="36"/>
      <c r="J86" s="152">
        <f>BK86</f>
        <v>298130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106</v>
      </c>
      <c r="BK86" s="156">
        <f>BK87+BK90+BK97+BK102+BK112+BK115</f>
        <v>298130</v>
      </c>
    </row>
    <row r="87" spans="1:65" s="12" customFormat="1" ht="25.9" customHeight="1">
      <c r="B87" s="157"/>
      <c r="C87" s="158"/>
      <c r="D87" s="159" t="s">
        <v>74</v>
      </c>
      <c r="E87" s="160" t="s">
        <v>854</v>
      </c>
      <c r="F87" s="160" t="s">
        <v>855</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139</v>
      </c>
      <c r="BK87" s="170">
        <f>SUM(BK88:BK89)</f>
        <v>0</v>
      </c>
    </row>
    <row r="88" spans="1:65" s="2" customFormat="1" ht="16.5" customHeight="1">
      <c r="A88" s="34"/>
      <c r="B88" s="35"/>
      <c r="C88" s="173" t="s">
        <v>83</v>
      </c>
      <c r="D88" s="173" t="s">
        <v>142</v>
      </c>
      <c r="E88" s="174" t="s">
        <v>856</v>
      </c>
      <c r="F88" s="175" t="s">
        <v>857</v>
      </c>
      <c r="G88" s="176" t="s">
        <v>698</v>
      </c>
      <c r="H88" s="177">
        <v>7</v>
      </c>
      <c r="I88" s="178"/>
      <c r="J88" s="177">
        <f>ROUND((ROUND(I88,2))*(ROUND(H88,2)),2)</f>
        <v>0</v>
      </c>
      <c r="K88" s="175" t="s">
        <v>263</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147</v>
      </c>
      <c r="AT88" s="183" t="s">
        <v>142</v>
      </c>
      <c r="AU88" s="183" t="s">
        <v>83</v>
      </c>
      <c r="AY88" s="17" t="s">
        <v>139</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147</v>
      </c>
      <c r="BM88" s="183" t="s">
        <v>85</v>
      </c>
    </row>
    <row r="89" spans="1:65" s="2" customFormat="1" ht="39">
      <c r="A89" s="34"/>
      <c r="B89" s="35"/>
      <c r="C89" s="36"/>
      <c r="D89" s="201" t="s">
        <v>469</v>
      </c>
      <c r="E89" s="36"/>
      <c r="F89" s="233" t="s">
        <v>858</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469</v>
      </c>
      <c r="AU89" s="17" t="s">
        <v>83</v>
      </c>
    </row>
    <row r="90" spans="1:65" s="12" customFormat="1" ht="25.9" customHeight="1">
      <c r="B90" s="157"/>
      <c r="C90" s="158"/>
      <c r="D90" s="159" t="s">
        <v>74</v>
      </c>
      <c r="E90" s="160" t="s">
        <v>694</v>
      </c>
      <c r="F90" s="160" t="s">
        <v>859</v>
      </c>
      <c r="G90" s="158"/>
      <c r="H90" s="158"/>
      <c r="I90" s="161"/>
      <c r="J90" s="162">
        <f>BK90</f>
        <v>266630</v>
      </c>
      <c r="K90" s="158"/>
      <c r="L90" s="163"/>
      <c r="M90" s="164"/>
      <c r="N90" s="165"/>
      <c r="O90" s="165"/>
      <c r="P90" s="166">
        <f>SUM(P91:P96)</f>
        <v>0</v>
      </c>
      <c r="Q90" s="165"/>
      <c r="R90" s="166">
        <f>SUM(R91:R96)</f>
        <v>0</v>
      </c>
      <c r="S90" s="165"/>
      <c r="T90" s="167">
        <f>SUM(T91:T96)</f>
        <v>0</v>
      </c>
      <c r="AR90" s="168" t="s">
        <v>83</v>
      </c>
      <c r="AT90" s="169" t="s">
        <v>74</v>
      </c>
      <c r="AU90" s="169" t="s">
        <v>75</v>
      </c>
      <c r="AY90" s="168" t="s">
        <v>139</v>
      </c>
      <c r="BK90" s="170">
        <f>SUM(BK91:BK96)</f>
        <v>266630</v>
      </c>
    </row>
    <row r="91" spans="1:65" s="2" customFormat="1" ht="16.5" customHeight="1">
      <c r="A91" s="34"/>
      <c r="B91" s="35"/>
      <c r="C91" s="173" t="s">
        <v>85</v>
      </c>
      <c r="D91" s="173" t="s">
        <v>142</v>
      </c>
      <c r="E91" s="174" t="s">
        <v>860</v>
      </c>
      <c r="F91" s="175" t="s">
        <v>861</v>
      </c>
      <c r="G91" s="176" t="s">
        <v>698</v>
      </c>
      <c r="H91" s="177">
        <v>7</v>
      </c>
      <c r="I91" s="288">
        <v>5790</v>
      </c>
      <c r="J91" s="177">
        <f>ROUND((ROUND(I91,2))*(ROUND(H91,2)),2)</f>
        <v>40530</v>
      </c>
      <c r="K91" s="175" t="s">
        <v>263</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147</v>
      </c>
      <c r="AT91" s="183" t="s">
        <v>142</v>
      </c>
      <c r="AU91" s="183" t="s">
        <v>83</v>
      </c>
      <c r="AY91" s="17" t="s">
        <v>139</v>
      </c>
      <c r="BE91" s="184">
        <f>IF(N91="základní",J91,0)</f>
        <v>40530</v>
      </c>
      <c r="BF91" s="184">
        <f>IF(N91="snížená",J91,0)</f>
        <v>0</v>
      </c>
      <c r="BG91" s="184">
        <f>IF(N91="zákl. přenesená",J91,0)</f>
        <v>0</v>
      </c>
      <c r="BH91" s="184">
        <f>IF(N91="sníž. přenesená",J91,0)</f>
        <v>0</v>
      </c>
      <c r="BI91" s="184">
        <f>IF(N91="nulová",J91,0)</f>
        <v>0</v>
      </c>
      <c r="BJ91" s="17" t="s">
        <v>83</v>
      </c>
      <c r="BK91" s="184">
        <f>ROUND((ROUND(I91,2))*(ROUND(H91,2)),2)</f>
        <v>40530</v>
      </c>
      <c r="BL91" s="17" t="s">
        <v>147</v>
      </c>
      <c r="BM91" s="183" t="s">
        <v>862</v>
      </c>
    </row>
    <row r="92" spans="1:65" s="2" customFormat="1" ht="48.75">
      <c r="A92" s="34"/>
      <c r="B92" s="35"/>
      <c r="C92" s="36"/>
      <c r="D92" s="201" t="s">
        <v>469</v>
      </c>
      <c r="E92" s="36"/>
      <c r="F92" s="233" t="s">
        <v>863</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469</v>
      </c>
      <c r="AU92" s="17" t="s">
        <v>83</v>
      </c>
    </row>
    <row r="93" spans="1:65" s="2" customFormat="1" ht="16.5" customHeight="1">
      <c r="A93" s="34"/>
      <c r="B93" s="35"/>
      <c r="C93" s="173" t="s">
        <v>140</v>
      </c>
      <c r="D93" s="173" t="s">
        <v>142</v>
      </c>
      <c r="E93" s="174" t="s">
        <v>864</v>
      </c>
      <c r="F93" s="175" t="s">
        <v>865</v>
      </c>
      <c r="G93" s="176" t="s">
        <v>698</v>
      </c>
      <c r="H93" s="177">
        <v>17</v>
      </c>
      <c r="I93" s="288">
        <v>13300</v>
      </c>
      <c r="J93" s="177">
        <f>ROUND((ROUND(I93,2))*(ROUND(H93,2)),2)</f>
        <v>226100</v>
      </c>
      <c r="K93" s="175" t="s">
        <v>263</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147</v>
      </c>
      <c r="AT93" s="183" t="s">
        <v>142</v>
      </c>
      <c r="AU93" s="183" t="s">
        <v>83</v>
      </c>
      <c r="AY93" s="17" t="s">
        <v>139</v>
      </c>
      <c r="BE93" s="184">
        <f>IF(N93="základní",J93,0)</f>
        <v>226100</v>
      </c>
      <c r="BF93" s="184">
        <f>IF(N93="snížená",J93,0)</f>
        <v>0</v>
      </c>
      <c r="BG93" s="184">
        <f>IF(N93="zákl. přenesená",J93,0)</f>
        <v>0</v>
      </c>
      <c r="BH93" s="184">
        <f>IF(N93="sníž. přenesená",J93,0)</f>
        <v>0</v>
      </c>
      <c r="BI93" s="184">
        <f>IF(N93="nulová",J93,0)</f>
        <v>0</v>
      </c>
      <c r="BJ93" s="17" t="s">
        <v>83</v>
      </c>
      <c r="BK93" s="184">
        <f>ROUND((ROUND(I93,2))*(ROUND(H93,2)),2)</f>
        <v>226100</v>
      </c>
      <c r="BL93" s="17" t="s">
        <v>147</v>
      </c>
      <c r="BM93" s="183" t="s">
        <v>147</v>
      </c>
    </row>
    <row r="94" spans="1:65" s="2" customFormat="1" ht="87.75">
      <c r="A94" s="34"/>
      <c r="B94" s="35"/>
      <c r="C94" s="36"/>
      <c r="D94" s="201" t="s">
        <v>469</v>
      </c>
      <c r="E94" s="36"/>
      <c r="F94" s="233" t="s">
        <v>866</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469</v>
      </c>
      <c r="AU94" s="17" t="s">
        <v>83</v>
      </c>
    </row>
    <row r="95" spans="1:65" s="2" customFormat="1" ht="16.5" customHeight="1">
      <c r="A95" s="34"/>
      <c r="B95" s="35"/>
      <c r="C95" s="173" t="s">
        <v>147</v>
      </c>
      <c r="D95" s="173" t="s">
        <v>142</v>
      </c>
      <c r="E95" s="174" t="s">
        <v>867</v>
      </c>
      <c r="F95" s="175" t="s">
        <v>868</v>
      </c>
      <c r="G95" s="176" t="s">
        <v>698</v>
      </c>
      <c r="H95" s="177">
        <v>17</v>
      </c>
      <c r="I95" s="178"/>
      <c r="J95" s="177">
        <f>ROUND((ROUND(I95,2))*(ROUND(H95,2)),2)</f>
        <v>0</v>
      </c>
      <c r="K95" s="175" t="s">
        <v>263</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147</v>
      </c>
      <c r="AT95" s="183" t="s">
        <v>142</v>
      </c>
      <c r="AU95" s="183" t="s">
        <v>83</v>
      </c>
      <c r="AY95" s="17" t="s">
        <v>139</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147</v>
      </c>
      <c r="BM95" s="183" t="s">
        <v>177</v>
      </c>
    </row>
    <row r="96" spans="1:65" s="2" customFormat="1" ht="19.5">
      <c r="A96" s="34"/>
      <c r="B96" s="35"/>
      <c r="C96" s="36"/>
      <c r="D96" s="201" t="s">
        <v>469</v>
      </c>
      <c r="E96" s="36"/>
      <c r="F96" s="233" t="s">
        <v>869</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469</v>
      </c>
      <c r="AU96" s="17" t="s">
        <v>83</v>
      </c>
    </row>
    <row r="97" spans="1:65" s="12" customFormat="1" ht="25.9" customHeight="1">
      <c r="B97" s="157"/>
      <c r="C97" s="158"/>
      <c r="D97" s="159" t="s">
        <v>74</v>
      </c>
      <c r="E97" s="160" t="s">
        <v>712</v>
      </c>
      <c r="F97" s="160" t="s">
        <v>870</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139</v>
      </c>
      <c r="BK97" s="170">
        <f>SUM(BK98:BK101)</f>
        <v>0</v>
      </c>
    </row>
    <row r="98" spans="1:65" s="2" customFormat="1" ht="21.75" customHeight="1">
      <c r="A98" s="34"/>
      <c r="B98" s="35"/>
      <c r="C98" s="173" t="s">
        <v>169</v>
      </c>
      <c r="D98" s="173" t="s">
        <v>142</v>
      </c>
      <c r="E98" s="174" t="s">
        <v>871</v>
      </c>
      <c r="F98" s="175" t="s">
        <v>872</v>
      </c>
      <c r="G98" s="176" t="s">
        <v>262</v>
      </c>
      <c r="H98" s="177">
        <v>90</v>
      </c>
      <c r="I98" s="178"/>
      <c r="J98" s="177">
        <f>ROUND((ROUND(I98,2))*(ROUND(H98,2)),2)</f>
        <v>0</v>
      </c>
      <c r="K98" s="175" t="s">
        <v>263</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147</v>
      </c>
      <c r="AT98" s="183" t="s">
        <v>142</v>
      </c>
      <c r="AU98" s="183" t="s">
        <v>83</v>
      </c>
      <c r="AY98" s="17" t="s">
        <v>139</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147</v>
      </c>
      <c r="BM98" s="183" t="s">
        <v>154</v>
      </c>
    </row>
    <row r="99" spans="1:65" s="2" customFormat="1" ht="16.5" customHeight="1">
      <c r="A99" s="34"/>
      <c r="B99" s="35"/>
      <c r="C99" s="173" t="s">
        <v>177</v>
      </c>
      <c r="D99" s="173" t="s">
        <v>142</v>
      </c>
      <c r="E99" s="174" t="s">
        <v>873</v>
      </c>
      <c r="F99" s="175" t="s">
        <v>874</v>
      </c>
      <c r="G99" s="176" t="s">
        <v>262</v>
      </c>
      <c r="H99" s="177">
        <v>95</v>
      </c>
      <c r="I99" s="178"/>
      <c r="J99" s="177">
        <f>ROUND((ROUND(I99,2))*(ROUND(H99,2)),2)</f>
        <v>0</v>
      </c>
      <c r="K99" s="175" t="s">
        <v>263</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147</v>
      </c>
      <c r="AT99" s="183" t="s">
        <v>142</v>
      </c>
      <c r="AU99" s="183" t="s">
        <v>83</v>
      </c>
      <c r="AY99" s="17" t="s">
        <v>139</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147</v>
      </c>
      <c r="BM99" s="183" t="s">
        <v>202</v>
      </c>
    </row>
    <row r="100" spans="1:65" s="2" customFormat="1" ht="16.5" customHeight="1">
      <c r="A100" s="34"/>
      <c r="B100" s="35"/>
      <c r="C100" s="173" t="s">
        <v>185</v>
      </c>
      <c r="D100" s="173" t="s">
        <v>142</v>
      </c>
      <c r="E100" s="174" t="s">
        <v>875</v>
      </c>
      <c r="F100" s="175" t="s">
        <v>876</v>
      </c>
      <c r="G100" s="176" t="s">
        <v>262</v>
      </c>
      <c r="H100" s="177">
        <v>165</v>
      </c>
      <c r="I100" s="178"/>
      <c r="J100" s="177">
        <f>ROUND((ROUND(I100,2))*(ROUND(H100,2)),2)</f>
        <v>0</v>
      </c>
      <c r="K100" s="175" t="s">
        <v>263</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147</v>
      </c>
      <c r="AT100" s="183" t="s">
        <v>142</v>
      </c>
      <c r="AU100" s="183" t="s">
        <v>83</v>
      </c>
      <c r="AY100" s="17" t="s">
        <v>139</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147</v>
      </c>
      <c r="BM100" s="183" t="s">
        <v>213</v>
      </c>
    </row>
    <row r="101" spans="1:65" s="2" customFormat="1" ht="21.75" customHeight="1">
      <c r="A101" s="34"/>
      <c r="B101" s="35"/>
      <c r="C101" s="173" t="s">
        <v>154</v>
      </c>
      <c r="D101" s="173" t="s">
        <v>142</v>
      </c>
      <c r="E101" s="174" t="s">
        <v>877</v>
      </c>
      <c r="F101" s="175" t="s">
        <v>878</v>
      </c>
      <c r="G101" s="176" t="s">
        <v>698</v>
      </c>
      <c r="H101" s="177">
        <v>39</v>
      </c>
      <c r="I101" s="178"/>
      <c r="J101" s="177">
        <f>ROUND((ROUND(I101,2))*(ROUND(H101,2)),2)</f>
        <v>0</v>
      </c>
      <c r="K101" s="175" t="s">
        <v>263</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147</v>
      </c>
      <c r="AT101" s="183" t="s">
        <v>142</v>
      </c>
      <c r="AU101" s="183" t="s">
        <v>83</v>
      </c>
      <c r="AY101" s="17" t="s">
        <v>139</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147</v>
      </c>
      <c r="BM101" s="183" t="s">
        <v>225</v>
      </c>
    </row>
    <row r="102" spans="1:65" s="12" customFormat="1" ht="25.9" customHeight="1">
      <c r="B102" s="157"/>
      <c r="C102" s="158"/>
      <c r="D102" s="159" t="s">
        <v>74</v>
      </c>
      <c r="E102" s="160" t="s">
        <v>727</v>
      </c>
      <c r="F102" s="160" t="s">
        <v>879</v>
      </c>
      <c r="G102" s="158"/>
      <c r="H102" s="158"/>
      <c r="I102" s="161"/>
      <c r="J102" s="162">
        <f>BK102</f>
        <v>31500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139</v>
      </c>
      <c r="BK102" s="170">
        <f>SUM(BK103:BK111)</f>
        <v>31500</v>
      </c>
    </row>
    <row r="103" spans="1:65" s="2" customFormat="1" ht="21.75" customHeight="1">
      <c r="A103" s="34"/>
      <c r="B103" s="35"/>
      <c r="C103" s="173" t="s">
        <v>197</v>
      </c>
      <c r="D103" s="173" t="s">
        <v>142</v>
      </c>
      <c r="E103" s="174" t="s">
        <v>880</v>
      </c>
      <c r="F103" s="175" t="s">
        <v>881</v>
      </c>
      <c r="G103" s="176" t="s">
        <v>280</v>
      </c>
      <c r="H103" s="177">
        <v>1</v>
      </c>
      <c r="I103" s="178"/>
      <c r="J103" s="177">
        <f t="shared" ref="J103:J111" si="0">ROUND((ROUND(I103,2))*(ROUND(H103,2)),2)</f>
        <v>0</v>
      </c>
      <c r="K103" s="175" t="s">
        <v>263</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147</v>
      </c>
      <c r="AT103" s="183" t="s">
        <v>142</v>
      </c>
      <c r="AU103" s="183" t="s">
        <v>83</v>
      </c>
      <c r="AY103" s="17" t="s">
        <v>139</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147</v>
      </c>
      <c r="BM103" s="183" t="s">
        <v>237</v>
      </c>
    </row>
    <row r="104" spans="1:65" s="2" customFormat="1" ht="24.2" customHeight="1">
      <c r="A104" s="34"/>
      <c r="B104" s="35"/>
      <c r="C104" s="173" t="s">
        <v>202</v>
      </c>
      <c r="D104" s="173" t="s">
        <v>142</v>
      </c>
      <c r="E104" s="174" t="s">
        <v>882</v>
      </c>
      <c r="F104" s="175" t="s">
        <v>883</v>
      </c>
      <c r="G104" s="176" t="s">
        <v>698</v>
      </c>
      <c r="H104" s="177">
        <v>17</v>
      </c>
      <c r="I104" s="288">
        <v>980</v>
      </c>
      <c r="J104" s="177">
        <f t="shared" si="0"/>
        <v>16660</v>
      </c>
      <c r="K104" s="175" t="s">
        <v>263</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147</v>
      </c>
      <c r="AT104" s="183" t="s">
        <v>142</v>
      </c>
      <c r="AU104" s="183" t="s">
        <v>83</v>
      </c>
      <c r="AY104" s="17" t="s">
        <v>139</v>
      </c>
      <c r="BE104" s="184">
        <f t="shared" si="4"/>
        <v>16660</v>
      </c>
      <c r="BF104" s="184">
        <f t="shared" si="5"/>
        <v>0</v>
      </c>
      <c r="BG104" s="184">
        <f t="shared" si="6"/>
        <v>0</v>
      </c>
      <c r="BH104" s="184">
        <f t="shared" si="7"/>
        <v>0</v>
      </c>
      <c r="BI104" s="184">
        <f t="shared" si="8"/>
        <v>0</v>
      </c>
      <c r="BJ104" s="17" t="s">
        <v>83</v>
      </c>
      <c r="BK104" s="184">
        <f t="shared" si="9"/>
        <v>16660</v>
      </c>
      <c r="BL104" s="17" t="s">
        <v>147</v>
      </c>
      <c r="BM104" s="183" t="s">
        <v>254</v>
      </c>
    </row>
    <row r="105" spans="1:65" s="2" customFormat="1" ht="24.2" customHeight="1">
      <c r="A105" s="34"/>
      <c r="B105" s="35"/>
      <c r="C105" s="173" t="s">
        <v>207</v>
      </c>
      <c r="D105" s="173" t="s">
        <v>142</v>
      </c>
      <c r="E105" s="174" t="s">
        <v>884</v>
      </c>
      <c r="F105" s="175" t="s">
        <v>885</v>
      </c>
      <c r="G105" s="176" t="s">
        <v>698</v>
      </c>
      <c r="H105" s="177">
        <v>7</v>
      </c>
      <c r="I105" s="288">
        <v>2120</v>
      </c>
      <c r="J105" s="177">
        <f t="shared" si="0"/>
        <v>14840</v>
      </c>
      <c r="K105" s="175" t="s">
        <v>263</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147</v>
      </c>
      <c r="AT105" s="183" t="s">
        <v>142</v>
      </c>
      <c r="AU105" s="183" t="s">
        <v>83</v>
      </c>
      <c r="AY105" s="17" t="s">
        <v>139</v>
      </c>
      <c r="BE105" s="184">
        <f t="shared" si="4"/>
        <v>14840</v>
      </c>
      <c r="BF105" s="184">
        <f t="shared" si="5"/>
        <v>0</v>
      </c>
      <c r="BG105" s="184">
        <f t="shared" si="6"/>
        <v>0</v>
      </c>
      <c r="BH105" s="184">
        <f t="shared" si="7"/>
        <v>0</v>
      </c>
      <c r="BI105" s="184">
        <f t="shared" si="8"/>
        <v>0</v>
      </c>
      <c r="BJ105" s="17" t="s">
        <v>83</v>
      </c>
      <c r="BK105" s="184">
        <f t="shared" si="9"/>
        <v>14840</v>
      </c>
      <c r="BL105" s="17" t="s">
        <v>147</v>
      </c>
      <c r="BM105" s="183" t="s">
        <v>265</v>
      </c>
    </row>
    <row r="106" spans="1:65" s="2" customFormat="1" ht="16.5" customHeight="1">
      <c r="A106" s="34"/>
      <c r="B106" s="35"/>
      <c r="C106" s="173" t="s">
        <v>213</v>
      </c>
      <c r="D106" s="173" t="s">
        <v>142</v>
      </c>
      <c r="E106" s="174" t="s">
        <v>886</v>
      </c>
      <c r="F106" s="175" t="s">
        <v>887</v>
      </c>
      <c r="G106" s="176" t="s">
        <v>280</v>
      </c>
      <c r="H106" s="177">
        <v>1</v>
      </c>
      <c r="I106" s="178"/>
      <c r="J106" s="177">
        <f t="shared" si="0"/>
        <v>0</v>
      </c>
      <c r="K106" s="175" t="s">
        <v>263</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147</v>
      </c>
      <c r="AT106" s="183" t="s">
        <v>142</v>
      </c>
      <c r="AU106" s="183" t="s">
        <v>83</v>
      </c>
      <c r="AY106" s="17" t="s">
        <v>139</v>
      </c>
      <c r="BE106" s="184">
        <f t="shared" si="4"/>
        <v>0</v>
      </c>
      <c r="BF106" s="184">
        <f t="shared" si="5"/>
        <v>0</v>
      </c>
      <c r="BG106" s="184">
        <f t="shared" si="6"/>
        <v>0</v>
      </c>
      <c r="BH106" s="184">
        <f t="shared" si="7"/>
        <v>0</v>
      </c>
      <c r="BI106" s="184">
        <f t="shared" si="8"/>
        <v>0</v>
      </c>
      <c r="BJ106" s="17" t="s">
        <v>83</v>
      </c>
      <c r="BK106" s="184">
        <f t="shared" si="9"/>
        <v>0</v>
      </c>
      <c r="BL106" s="17" t="s">
        <v>147</v>
      </c>
      <c r="BM106" s="183" t="s">
        <v>274</v>
      </c>
    </row>
    <row r="107" spans="1:65" s="2" customFormat="1" ht="16.5" customHeight="1">
      <c r="A107" s="34"/>
      <c r="B107" s="35"/>
      <c r="C107" s="173" t="s">
        <v>220</v>
      </c>
      <c r="D107" s="173" t="s">
        <v>142</v>
      </c>
      <c r="E107" s="174" t="s">
        <v>888</v>
      </c>
      <c r="F107" s="175" t="s">
        <v>889</v>
      </c>
      <c r="G107" s="176" t="s">
        <v>280</v>
      </c>
      <c r="H107" s="177">
        <v>1</v>
      </c>
      <c r="I107" s="178"/>
      <c r="J107" s="177">
        <f t="shared" si="0"/>
        <v>0</v>
      </c>
      <c r="K107" s="175" t="s">
        <v>263</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147</v>
      </c>
      <c r="AT107" s="183" t="s">
        <v>142</v>
      </c>
      <c r="AU107" s="183" t="s">
        <v>83</v>
      </c>
      <c r="AY107" s="17" t="s">
        <v>139</v>
      </c>
      <c r="BE107" s="184">
        <f t="shared" si="4"/>
        <v>0</v>
      </c>
      <c r="BF107" s="184">
        <f t="shared" si="5"/>
        <v>0</v>
      </c>
      <c r="BG107" s="184">
        <f t="shared" si="6"/>
        <v>0</v>
      </c>
      <c r="BH107" s="184">
        <f t="shared" si="7"/>
        <v>0</v>
      </c>
      <c r="BI107" s="184">
        <f t="shared" si="8"/>
        <v>0</v>
      </c>
      <c r="BJ107" s="17" t="s">
        <v>83</v>
      </c>
      <c r="BK107" s="184">
        <f t="shared" si="9"/>
        <v>0</v>
      </c>
      <c r="BL107" s="17" t="s">
        <v>147</v>
      </c>
      <c r="BM107" s="183" t="s">
        <v>890</v>
      </c>
    </row>
    <row r="108" spans="1:65" s="2" customFormat="1" ht="24.2" customHeight="1">
      <c r="A108" s="34"/>
      <c r="B108" s="35"/>
      <c r="C108" s="173" t="s">
        <v>225</v>
      </c>
      <c r="D108" s="173" t="s">
        <v>142</v>
      </c>
      <c r="E108" s="174" t="s">
        <v>891</v>
      </c>
      <c r="F108" s="175" t="s">
        <v>892</v>
      </c>
      <c r="G108" s="176" t="s">
        <v>280</v>
      </c>
      <c r="H108" s="177">
        <v>1</v>
      </c>
      <c r="I108" s="178"/>
      <c r="J108" s="177">
        <f t="shared" si="0"/>
        <v>0</v>
      </c>
      <c r="K108" s="175" t="s">
        <v>263</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147</v>
      </c>
      <c r="AT108" s="183" t="s">
        <v>142</v>
      </c>
      <c r="AU108" s="183" t="s">
        <v>83</v>
      </c>
      <c r="AY108" s="17" t="s">
        <v>139</v>
      </c>
      <c r="BE108" s="184">
        <f t="shared" si="4"/>
        <v>0</v>
      </c>
      <c r="BF108" s="184">
        <f t="shared" si="5"/>
        <v>0</v>
      </c>
      <c r="BG108" s="184">
        <f t="shared" si="6"/>
        <v>0</v>
      </c>
      <c r="BH108" s="184">
        <f t="shared" si="7"/>
        <v>0</v>
      </c>
      <c r="BI108" s="184">
        <f t="shared" si="8"/>
        <v>0</v>
      </c>
      <c r="BJ108" s="17" t="s">
        <v>83</v>
      </c>
      <c r="BK108" s="184">
        <f t="shared" si="9"/>
        <v>0</v>
      </c>
      <c r="BL108" s="17" t="s">
        <v>147</v>
      </c>
      <c r="BM108" s="183" t="s">
        <v>893</v>
      </c>
    </row>
    <row r="109" spans="1:65" s="2" customFormat="1" ht="16.5" customHeight="1">
      <c r="A109" s="34"/>
      <c r="B109" s="35"/>
      <c r="C109" s="173" t="s">
        <v>8</v>
      </c>
      <c r="D109" s="173" t="s">
        <v>142</v>
      </c>
      <c r="E109" s="174" t="s">
        <v>894</v>
      </c>
      <c r="F109" s="175" t="s">
        <v>895</v>
      </c>
      <c r="G109" s="176" t="s">
        <v>280</v>
      </c>
      <c r="H109" s="177">
        <v>1</v>
      </c>
      <c r="I109" s="178"/>
      <c r="J109" s="177">
        <f t="shared" si="0"/>
        <v>0</v>
      </c>
      <c r="K109" s="175" t="s">
        <v>263</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147</v>
      </c>
      <c r="AT109" s="183" t="s">
        <v>142</v>
      </c>
      <c r="AU109" s="183" t="s">
        <v>83</v>
      </c>
      <c r="AY109" s="17" t="s">
        <v>139</v>
      </c>
      <c r="BE109" s="184">
        <f t="shared" si="4"/>
        <v>0</v>
      </c>
      <c r="BF109" s="184">
        <f t="shared" si="5"/>
        <v>0</v>
      </c>
      <c r="BG109" s="184">
        <f t="shared" si="6"/>
        <v>0</v>
      </c>
      <c r="BH109" s="184">
        <f t="shared" si="7"/>
        <v>0</v>
      </c>
      <c r="BI109" s="184">
        <f t="shared" si="8"/>
        <v>0</v>
      </c>
      <c r="BJ109" s="17" t="s">
        <v>83</v>
      </c>
      <c r="BK109" s="184">
        <f t="shared" si="9"/>
        <v>0</v>
      </c>
      <c r="BL109" s="17" t="s">
        <v>147</v>
      </c>
      <c r="BM109" s="183" t="s">
        <v>294</v>
      </c>
    </row>
    <row r="110" spans="1:65" s="2" customFormat="1" ht="16.5" customHeight="1">
      <c r="A110" s="34"/>
      <c r="B110" s="35"/>
      <c r="C110" s="173" t="s">
        <v>237</v>
      </c>
      <c r="D110" s="173" t="s">
        <v>142</v>
      </c>
      <c r="E110" s="174" t="s">
        <v>896</v>
      </c>
      <c r="F110" s="175" t="s">
        <v>897</v>
      </c>
      <c r="G110" s="176" t="s">
        <v>280</v>
      </c>
      <c r="H110" s="177">
        <v>1</v>
      </c>
      <c r="I110" s="178"/>
      <c r="J110" s="177">
        <f t="shared" si="0"/>
        <v>0</v>
      </c>
      <c r="K110" s="175" t="s">
        <v>263</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147</v>
      </c>
      <c r="AT110" s="183" t="s">
        <v>142</v>
      </c>
      <c r="AU110" s="183" t="s">
        <v>83</v>
      </c>
      <c r="AY110" s="17" t="s">
        <v>139</v>
      </c>
      <c r="BE110" s="184">
        <f t="shared" si="4"/>
        <v>0</v>
      </c>
      <c r="BF110" s="184">
        <f t="shared" si="5"/>
        <v>0</v>
      </c>
      <c r="BG110" s="184">
        <f t="shared" si="6"/>
        <v>0</v>
      </c>
      <c r="BH110" s="184">
        <f t="shared" si="7"/>
        <v>0</v>
      </c>
      <c r="BI110" s="184">
        <f t="shared" si="8"/>
        <v>0</v>
      </c>
      <c r="BJ110" s="17" t="s">
        <v>83</v>
      </c>
      <c r="BK110" s="184">
        <f t="shared" si="9"/>
        <v>0</v>
      </c>
      <c r="BL110" s="17" t="s">
        <v>147</v>
      </c>
      <c r="BM110" s="183" t="s">
        <v>305</v>
      </c>
    </row>
    <row r="111" spans="1:65" s="2" customFormat="1" ht="16.5" customHeight="1">
      <c r="A111" s="34"/>
      <c r="B111" s="35"/>
      <c r="C111" s="173" t="s">
        <v>247</v>
      </c>
      <c r="D111" s="173" t="s">
        <v>142</v>
      </c>
      <c r="E111" s="174" t="s">
        <v>898</v>
      </c>
      <c r="F111" s="175" t="s">
        <v>359</v>
      </c>
      <c r="G111" s="176" t="s">
        <v>280</v>
      </c>
      <c r="H111" s="177">
        <v>1</v>
      </c>
      <c r="I111" s="178"/>
      <c r="J111" s="177">
        <f t="shared" si="0"/>
        <v>0</v>
      </c>
      <c r="K111" s="175" t="s">
        <v>263</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147</v>
      </c>
      <c r="AT111" s="183" t="s">
        <v>142</v>
      </c>
      <c r="AU111" s="183" t="s">
        <v>83</v>
      </c>
      <c r="AY111" s="17" t="s">
        <v>139</v>
      </c>
      <c r="BE111" s="184">
        <f t="shared" si="4"/>
        <v>0</v>
      </c>
      <c r="BF111" s="184">
        <f t="shared" si="5"/>
        <v>0</v>
      </c>
      <c r="BG111" s="184">
        <f t="shared" si="6"/>
        <v>0</v>
      </c>
      <c r="BH111" s="184">
        <f t="shared" si="7"/>
        <v>0</v>
      </c>
      <c r="BI111" s="184">
        <f t="shared" si="8"/>
        <v>0</v>
      </c>
      <c r="BJ111" s="17" t="s">
        <v>83</v>
      </c>
      <c r="BK111" s="184">
        <f t="shared" si="9"/>
        <v>0</v>
      </c>
      <c r="BL111" s="17" t="s">
        <v>147</v>
      </c>
      <c r="BM111" s="183" t="s">
        <v>899</v>
      </c>
    </row>
    <row r="112" spans="1:65" s="12" customFormat="1" ht="25.9" customHeight="1">
      <c r="B112" s="157"/>
      <c r="C112" s="158"/>
      <c r="D112" s="159" t="s">
        <v>74</v>
      </c>
      <c r="E112" s="160" t="s">
        <v>668</v>
      </c>
      <c r="F112" s="160" t="s">
        <v>669</v>
      </c>
      <c r="G112" s="158"/>
      <c r="H112" s="158"/>
      <c r="I112" s="161"/>
      <c r="J112" s="162">
        <f>BK112</f>
        <v>0</v>
      </c>
      <c r="K112" s="158"/>
      <c r="L112" s="163"/>
      <c r="M112" s="164"/>
      <c r="N112" s="165"/>
      <c r="O112" s="165"/>
      <c r="P112" s="166">
        <f>SUM(P113:P114)</f>
        <v>0</v>
      </c>
      <c r="Q112" s="165"/>
      <c r="R112" s="166">
        <f>SUM(R113:R114)</f>
        <v>0</v>
      </c>
      <c r="S112" s="165"/>
      <c r="T112" s="167">
        <f>SUM(T113:T114)</f>
        <v>0</v>
      </c>
      <c r="AR112" s="168" t="s">
        <v>147</v>
      </c>
      <c r="AT112" s="169" t="s">
        <v>74</v>
      </c>
      <c r="AU112" s="169" t="s">
        <v>75</v>
      </c>
      <c r="AY112" s="168" t="s">
        <v>139</v>
      </c>
      <c r="BK112" s="170">
        <f>SUM(BK113:BK114)</f>
        <v>0</v>
      </c>
    </row>
    <row r="113" spans="1:65" s="2" customFormat="1" ht="37.9" customHeight="1">
      <c r="A113" s="34"/>
      <c r="B113" s="35"/>
      <c r="C113" s="173" t="s">
        <v>254</v>
      </c>
      <c r="D113" s="173" t="s">
        <v>142</v>
      </c>
      <c r="E113" s="174" t="s">
        <v>670</v>
      </c>
      <c r="F113" s="175" t="s">
        <v>671</v>
      </c>
      <c r="G113" s="176" t="s">
        <v>672</v>
      </c>
      <c r="H113" s="177">
        <v>31</v>
      </c>
      <c r="I113" s="178"/>
      <c r="J113" s="177">
        <f>ROUND((ROUND(I113,2))*(ROUND(H113,2)),2)</f>
        <v>0</v>
      </c>
      <c r="K113" s="175" t="s">
        <v>146</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846</v>
      </c>
      <c r="AT113" s="183" t="s">
        <v>142</v>
      </c>
      <c r="AU113" s="183" t="s">
        <v>83</v>
      </c>
      <c r="AY113" s="17" t="s">
        <v>139</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846</v>
      </c>
      <c r="BM113" s="183" t="s">
        <v>900</v>
      </c>
    </row>
    <row r="114" spans="1:65" s="2" customFormat="1">
      <c r="A114" s="34"/>
      <c r="B114" s="35"/>
      <c r="C114" s="36"/>
      <c r="D114" s="185" t="s">
        <v>149</v>
      </c>
      <c r="E114" s="36"/>
      <c r="F114" s="186" t="s">
        <v>675</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149</v>
      </c>
      <c r="AU114" s="17" t="s">
        <v>83</v>
      </c>
    </row>
    <row r="115" spans="1:65" s="12" customFormat="1" ht="25.9" customHeight="1">
      <c r="B115" s="157"/>
      <c r="C115" s="158"/>
      <c r="D115" s="159" t="s">
        <v>74</v>
      </c>
      <c r="E115" s="160" t="s">
        <v>542</v>
      </c>
      <c r="F115" s="160" t="s">
        <v>543</v>
      </c>
      <c r="G115" s="158"/>
      <c r="H115" s="158"/>
      <c r="I115" s="161"/>
      <c r="J115" s="162">
        <f>BK115</f>
        <v>0</v>
      </c>
      <c r="K115" s="158"/>
      <c r="L115" s="163"/>
      <c r="M115" s="164"/>
      <c r="N115" s="165"/>
      <c r="O115" s="165"/>
      <c r="P115" s="166">
        <f>P116</f>
        <v>0</v>
      </c>
      <c r="Q115" s="165"/>
      <c r="R115" s="166">
        <f>R116</f>
        <v>0</v>
      </c>
      <c r="S115" s="165"/>
      <c r="T115" s="167">
        <f>T116</f>
        <v>0</v>
      </c>
      <c r="AR115" s="168" t="s">
        <v>169</v>
      </c>
      <c r="AT115" s="169" t="s">
        <v>74</v>
      </c>
      <c r="AU115" s="169" t="s">
        <v>75</v>
      </c>
      <c r="AY115" s="168" t="s">
        <v>139</v>
      </c>
      <c r="BK115" s="170">
        <f>BK116</f>
        <v>0</v>
      </c>
    </row>
    <row r="116" spans="1:65" s="12" customFormat="1" ht="22.9" customHeight="1">
      <c r="B116" s="157"/>
      <c r="C116" s="158"/>
      <c r="D116" s="159" t="s">
        <v>74</v>
      </c>
      <c r="E116" s="171" t="s">
        <v>573</v>
      </c>
      <c r="F116" s="171" t="s">
        <v>574</v>
      </c>
      <c r="G116" s="158"/>
      <c r="H116" s="158"/>
      <c r="I116" s="161"/>
      <c r="J116" s="172">
        <f>BK116</f>
        <v>0</v>
      </c>
      <c r="K116" s="158"/>
      <c r="L116" s="163"/>
      <c r="M116" s="164"/>
      <c r="N116" s="165"/>
      <c r="O116" s="165"/>
      <c r="P116" s="166">
        <f>SUM(P117:P119)</f>
        <v>0</v>
      </c>
      <c r="Q116" s="165"/>
      <c r="R116" s="166">
        <f>SUM(R117:R119)</f>
        <v>0</v>
      </c>
      <c r="S116" s="165"/>
      <c r="T116" s="167">
        <f>SUM(T117:T119)</f>
        <v>0</v>
      </c>
      <c r="AR116" s="168" t="s">
        <v>169</v>
      </c>
      <c r="AT116" s="169" t="s">
        <v>74</v>
      </c>
      <c r="AU116" s="169" t="s">
        <v>83</v>
      </c>
      <c r="AY116" s="168" t="s">
        <v>139</v>
      </c>
      <c r="BK116" s="170">
        <f>SUM(BK117:BK119)</f>
        <v>0</v>
      </c>
    </row>
    <row r="117" spans="1:65" s="2" customFormat="1" ht="16.5" customHeight="1">
      <c r="A117" s="34"/>
      <c r="B117" s="35"/>
      <c r="C117" s="173" t="s">
        <v>259</v>
      </c>
      <c r="D117" s="173" t="s">
        <v>142</v>
      </c>
      <c r="E117" s="174" t="s">
        <v>901</v>
      </c>
      <c r="F117" s="175" t="s">
        <v>902</v>
      </c>
      <c r="G117" s="176" t="s">
        <v>903</v>
      </c>
      <c r="H117" s="177">
        <v>1</v>
      </c>
      <c r="I117" s="178"/>
      <c r="J117" s="177">
        <f>ROUND((ROUND(I117,2))*(ROUND(H117,2)),2)</f>
        <v>0</v>
      </c>
      <c r="K117" s="175" t="s">
        <v>146</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549</v>
      </c>
      <c r="AT117" s="183" t="s">
        <v>142</v>
      </c>
      <c r="AU117" s="183" t="s">
        <v>85</v>
      </c>
      <c r="AY117" s="17" t="s">
        <v>139</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549</v>
      </c>
      <c r="BM117" s="183" t="s">
        <v>904</v>
      </c>
    </row>
    <row r="118" spans="1:65" s="2" customFormat="1">
      <c r="A118" s="34"/>
      <c r="B118" s="35"/>
      <c r="C118" s="36"/>
      <c r="D118" s="185" t="s">
        <v>149</v>
      </c>
      <c r="E118" s="36"/>
      <c r="F118" s="186" t="s">
        <v>905</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149</v>
      </c>
      <c r="AU118" s="17" t="s">
        <v>85</v>
      </c>
    </row>
    <row r="119" spans="1:65" s="2" customFormat="1" ht="29.25">
      <c r="A119" s="34"/>
      <c r="B119" s="35"/>
      <c r="C119" s="36"/>
      <c r="D119" s="201" t="s">
        <v>469</v>
      </c>
      <c r="E119" s="36"/>
      <c r="F119" s="233" t="s">
        <v>906</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469</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Se1OpMxgDsNtBdXhAqcUetRQ0DfWHHwoIKYqooHlw5S/n4eJQyPyxxflCKG/adwW04XUpKUkQrsaETJB7gl+pw==" saltValue="NhnaSOqOWbnx0N4/NltAbQ=="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abSelected="1" topLeftCell="A83" workbookViewId="0">
      <selection activeCell="I92" sqref="I92:I9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DP16 = E4P3</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907</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908</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87570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87570</v>
      </c>
      <c r="G33" s="34"/>
      <c r="H33" s="34"/>
      <c r="I33" s="118">
        <v>0.21</v>
      </c>
      <c r="J33" s="117">
        <f>ROUND(((SUM(BE85:BE128))*I33),  2)</f>
        <v>18389.7</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105959.7</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DP16 = E4P3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DP16</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87570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909</v>
      </c>
      <c r="E60" s="137"/>
      <c r="F60" s="137"/>
      <c r="G60" s="137"/>
      <c r="H60" s="137"/>
      <c r="I60" s="137"/>
      <c r="J60" s="138">
        <f>J86</f>
        <v>0</v>
      </c>
      <c r="K60" s="135"/>
      <c r="L60" s="139"/>
    </row>
    <row r="61" spans="1:47" s="9" customFormat="1" ht="24.95" customHeight="1">
      <c r="B61" s="134"/>
      <c r="C61" s="135"/>
      <c r="D61" s="136" t="s">
        <v>910</v>
      </c>
      <c r="E61" s="137"/>
      <c r="F61" s="137"/>
      <c r="G61" s="137"/>
      <c r="H61" s="137"/>
      <c r="I61" s="137"/>
      <c r="J61" s="138">
        <f>J91</f>
        <v>87570</v>
      </c>
      <c r="K61" s="135"/>
      <c r="L61" s="139"/>
    </row>
    <row r="62" spans="1:47" s="9" customFormat="1" ht="24.95" customHeight="1">
      <c r="B62" s="134"/>
      <c r="C62" s="135"/>
      <c r="D62" s="136" t="s">
        <v>852</v>
      </c>
      <c r="E62" s="137"/>
      <c r="F62" s="137"/>
      <c r="G62" s="137"/>
      <c r="H62" s="137"/>
      <c r="I62" s="137"/>
      <c r="J62" s="138">
        <f>J98</f>
        <v>0</v>
      </c>
      <c r="K62" s="135"/>
      <c r="L62" s="139"/>
    </row>
    <row r="63" spans="1:47" s="9" customFormat="1" ht="24.95" customHeight="1">
      <c r="B63" s="134"/>
      <c r="C63" s="135"/>
      <c r="D63" s="136" t="s">
        <v>911</v>
      </c>
      <c r="E63" s="137"/>
      <c r="F63" s="137"/>
      <c r="G63" s="137"/>
      <c r="H63" s="137"/>
      <c r="I63" s="137"/>
      <c r="J63" s="138">
        <f>J105</f>
        <v>0</v>
      </c>
      <c r="K63" s="135"/>
      <c r="L63" s="139"/>
    </row>
    <row r="64" spans="1:47" s="9" customFormat="1" ht="24.95" customHeight="1">
      <c r="B64" s="134"/>
      <c r="C64" s="135"/>
      <c r="D64" s="136" t="s">
        <v>912</v>
      </c>
      <c r="E64" s="137"/>
      <c r="F64" s="137"/>
      <c r="G64" s="137"/>
      <c r="H64" s="137"/>
      <c r="I64" s="137"/>
      <c r="J64" s="138">
        <f>J112</f>
        <v>0</v>
      </c>
      <c r="K64" s="135"/>
      <c r="L64" s="139"/>
    </row>
    <row r="65" spans="1:31" s="9" customFormat="1" ht="24.95" customHeight="1">
      <c r="B65" s="134"/>
      <c r="C65" s="135"/>
      <c r="D65" s="136" t="s">
        <v>608</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124</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DP16 = E4P3</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99</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DP16</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125</v>
      </c>
      <c r="D84" s="149" t="s">
        <v>60</v>
      </c>
      <c r="E84" s="149" t="s">
        <v>56</v>
      </c>
      <c r="F84" s="149" t="s">
        <v>57</v>
      </c>
      <c r="G84" s="149" t="s">
        <v>126</v>
      </c>
      <c r="H84" s="149" t="s">
        <v>127</v>
      </c>
      <c r="I84" s="149" t="s">
        <v>128</v>
      </c>
      <c r="J84" s="149" t="s">
        <v>105</v>
      </c>
      <c r="K84" s="150" t="s">
        <v>129</v>
      </c>
      <c r="L84" s="151"/>
      <c r="M84" s="68" t="s">
        <v>18</v>
      </c>
      <c r="N84" s="69" t="s">
        <v>45</v>
      </c>
      <c r="O84" s="69" t="s">
        <v>130</v>
      </c>
      <c r="P84" s="69" t="s">
        <v>131</v>
      </c>
      <c r="Q84" s="69" t="s">
        <v>132</v>
      </c>
      <c r="R84" s="69" t="s">
        <v>133</v>
      </c>
      <c r="S84" s="69" t="s">
        <v>134</v>
      </c>
      <c r="T84" s="70" t="s">
        <v>135</v>
      </c>
      <c r="U84" s="146"/>
      <c r="V84" s="146"/>
      <c r="W84" s="146"/>
      <c r="X84" s="146"/>
      <c r="Y84" s="146"/>
      <c r="Z84" s="146"/>
      <c r="AA84" s="146"/>
      <c r="AB84" s="146"/>
      <c r="AC84" s="146"/>
      <c r="AD84" s="146"/>
      <c r="AE84" s="146"/>
    </row>
    <row r="85" spans="1:65" s="2" customFormat="1" ht="22.9" customHeight="1">
      <c r="A85" s="34"/>
      <c r="B85" s="35"/>
      <c r="C85" s="75" t="s">
        <v>136</v>
      </c>
      <c r="D85" s="36"/>
      <c r="E85" s="36"/>
      <c r="F85" s="36"/>
      <c r="G85" s="36"/>
      <c r="H85" s="36"/>
      <c r="I85" s="36"/>
      <c r="J85" s="152">
        <f>BK85</f>
        <v>87570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106</v>
      </c>
      <c r="BK85" s="156">
        <f>BK86+BK91+BK98+BK105+BK112+BK126</f>
        <v>87570</v>
      </c>
    </row>
    <row r="86" spans="1:65" s="12" customFormat="1" ht="25.9" customHeight="1">
      <c r="B86" s="157"/>
      <c r="C86" s="158"/>
      <c r="D86" s="159" t="s">
        <v>74</v>
      </c>
      <c r="E86" s="160" t="s">
        <v>854</v>
      </c>
      <c r="F86" s="160" t="s">
        <v>913</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139</v>
      </c>
      <c r="BK86" s="170">
        <f>SUM(BK87:BK90)</f>
        <v>0</v>
      </c>
    </row>
    <row r="87" spans="1:65" s="2" customFormat="1" ht="16.5" customHeight="1">
      <c r="A87" s="34"/>
      <c r="B87" s="35"/>
      <c r="C87" s="173" t="s">
        <v>83</v>
      </c>
      <c r="D87" s="173" t="s">
        <v>142</v>
      </c>
      <c r="E87" s="174" t="s">
        <v>914</v>
      </c>
      <c r="F87" s="175" t="s">
        <v>915</v>
      </c>
      <c r="G87" s="176" t="s">
        <v>698</v>
      </c>
      <c r="H87" s="177">
        <v>18</v>
      </c>
      <c r="I87" s="178"/>
      <c r="J87" s="177">
        <f>ROUND((ROUND(I87,2))*(ROUND(H87,2)),2)</f>
        <v>0</v>
      </c>
      <c r="K87" s="175" t="s">
        <v>263</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147</v>
      </c>
      <c r="AT87" s="183" t="s">
        <v>142</v>
      </c>
      <c r="AU87" s="183" t="s">
        <v>83</v>
      </c>
      <c r="AY87" s="17" t="s">
        <v>139</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147</v>
      </c>
      <c r="BM87" s="183" t="s">
        <v>85</v>
      </c>
    </row>
    <row r="88" spans="1:65" s="2" customFormat="1" ht="48.75">
      <c r="A88" s="34"/>
      <c r="B88" s="35"/>
      <c r="C88" s="36"/>
      <c r="D88" s="201" t="s">
        <v>469</v>
      </c>
      <c r="E88" s="36"/>
      <c r="F88" s="233" t="s">
        <v>916</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469</v>
      </c>
      <c r="AU88" s="17" t="s">
        <v>83</v>
      </c>
    </row>
    <row r="89" spans="1:65" s="2" customFormat="1" ht="16.5" customHeight="1">
      <c r="A89" s="34"/>
      <c r="B89" s="35"/>
      <c r="C89" s="173" t="s">
        <v>85</v>
      </c>
      <c r="D89" s="173" t="s">
        <v>142</v>
      </c>
      <c r="E89" s="174" t="s">
        <v>917</v>
      </c>
      <c r="F89" s="175" t="s">
        <v>918</v>
      </c>
      <c r="G89" s="176" t="s">
        <v>698</v>
      </c>
      <c r="H89" s="177">
        <v>44</v>
      </c>
      <c r="I89" s="178"/>
      <c r="J89" s="177">
        <f>ROUND((ROUND(I89,2))*(ROUND(H89,2)),2)</f>
        <v>0</v>
      </c>
      <c r="K89" s="175" t="s">
        <v>263</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147</v>
      </c>
      <c r="AT89" s="183" t="s">
        <v>142</v>
      </c>
      <c r="AU89" s="183" t="s">
        <v>83</v>
      </c>
      <c r="AY89" s="17" t="s">
        <v>139</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147</v>
      </c>
      <c r="BM89" s="183" t="s">
        <v>147</v>
      </c>
    </row>
    <row r="90" spans="1:65" s="2" customFormat="1" ht="58.5">
      <c r="A90" s="34"/>
      <c r="B90" s="35"/>
      <c r="C90" s="36"/>
      <c r="D90" s="201" t="s">
        <v>469</v>
      </c>
      <c r="E90" s="36"/>
      <c r="F90" s="233" t="s">
        <v>919</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469</v>
      </c>
      <c r="AU90" s="17" t="s">
        <v>83</v>
      </c>
    </row>
    <row r="91" spans="1:65" s="12" customFormat="1" ht="25.9" customHeight="1">
      <c r="B91" s="157"/>
      <c r="C91" s="158"/>
      <c r="D91" s="159" t="s">
        <v>74</v>
      </c>
      <c r="E91" s="160" t="s">
        <v>694</v>
      </c>
      <c r="F91" s="160" t="s">
        <v>920</v>
      </c>
      <c r="G91" s="158"/>
      <c r="H91" s="158"/>
      <c r="I91" s="161"/>
      <c r="J91" s="162">
        <f>BK91</f>
        <v>87570</v>
      </c>
      <c r="K91" s="158"/>
      <c r="L91" s="163"/>
      <c r="M91" s="164"/>
      <c r="N91" s="165"/>
      <c r="O91" s="165"/>
      <c r="P91" s="166">
        <f>SUM(P92:P97)</f>
        <v>0</v>
      </c>
      <c r="Q91" s="165"/>
      <c r="R91" s="166">
        <f>SUM(R92:R97)</f>
        <v>0</v>
      </c>
      <c r="S91" s="165"/>
      <c r="T91" s="167">
        <f>SUM(T92:T97)</f>
        <v>0</v>
      </c>
      <c r="AR91" s="168" t="s">
        <v>83</v>
      </c>
      <c r="AT91" s="169" t="s">
        <v>74</v>
      </c>
      <c r="AU91" s="169" t="s">
        <v>75</v>
      </c>
      <c r="AY91" s="168" t="s">
        <v>139</v>
      </c>
      <c r="BK91" s="170">
        <f>SUM(BK92:BK97)</f>
        <v>87570</v>
      </c>
    </row>
    <row r="92" spans="1:65" s="2" customFormat="1" ht="16.5" customHeight="1">
      <c r="A92" s="34"/>
      <c r="B92" s="35"/>
      <c r="C92" s="173" t="s">
        <v>140</v>
      </c>
      <c r="D92" s="173" t="s">
        <v>142</v>
      </c>
      <c r="E92" s="174" t="s">
        <v>921</v>
      </c>
      <c r="F92" s="175" t="s">
        <v>922</v>
      </c>
      <c r="G92" s="176" t="s">
        <v>698</v>
      </c>
      <c r="H92" s="177">
        <v>18</v>
      </c>
      <c r="I92" s="288">
        <v>385</v>
      </c>
      <c r="J92" s="177">
        <f>ROUND((ROUND(I92,2))*(ROUND(H92,2)),2)</f>
        <v>6930</v>
      </c>
      <c r="K92" s="175" t="s">
        <v>263</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147</v>
      </c>
      <c r="AT92" s="183" t="s">
        <v>142</v>
      </c>
      <c r="AU92" s="183" t="s">
        <v>83</v>
      </c>
      <c r="AY92" s="17" t="s">
        <v>139</v>
      </c>
      <c r="BE92" s="184">
        <f>IF(N92="základní",J92,0)</f>
        <v>6930</v>
      </c>
      <c r="BF92" s="184">
        <f>IF(N92="snížená",J92,0)</f>
        <v>0</v>
      </c>
      <c r="BG92" s="184">
        <f>IF(N92="zákl. přenesená",J92,0)</f>
        <v>0</v>
      </c>
      <c r="BH92" s="184">
        <f>IF(N92="sníž. přenesená",J92,0)</f>
        <v>0</v>
      </c>
      <c r="BI92" s="184">
        <f>IF(N92="nulová",J92,0)</f>
        <v>0</v>
      </c>
      <c r="BJ92" s="17" t="s">
        <v>83</v>
      </c>
      <c r="BK92" s="184">
        <f>ROUND((ROUND(I92,2))*(ROUND(H92,2)),2)</f>
        <v>6930</v>
      </c>
      <c r="BL92" s="17" t="s">
        <v>147</v>
      </c>
      <c r="BM92" s="183" t="s">
        <v>265</v>
      </c>
    </row>
    <row r="93" spans="1:65" s="2" customFormat="1" ht="19.5">
      <c r="A93" s="34"/>
      <c r="B93" s="35"/>
      <c r="C93" s="36"/>
      <c r="D93" s="201" t="s">
        <v>469</v>
      </c>
      <c r="E93" s="36"/>
      <c r="F93" s="233" t="s">
        <v>923</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469</v>
      </c>
      <c r="AU93" s="17" t="s">
        <v>83</v>
      </c>
    </row>
    <row r="94" spans="1:65" s="2" customFormat="1" ht="16.5" customHeight="1">
      <c r="A94" s="34"/>
      <c r="B94" s="35"/>
      <c r="C94" s="173" t="s">
        <v>147</v>
      </c>
      <c r="D94" s="173" t="s">
        <v>142</v>
      </c>
      <c r="E94" s="174" t="s">
        <v>924</v>
      </c>
      <c r="F94" s="175" t="s">
        <v>925</v>
      </c>
      <c r="G94" s="176" t="s">
        <v>698</v>
      </c>
      <c r="H94" s="177">
        <v>18</v>
      </c>
      <c r="I94" s="288">
        <v>2240</v>
      </c>
      <c r="J94" s="177">
        <f>ROUND((ROUND(I94,2))*(ROUND(H94,2)),2)</f>
        <v>40320</v>
      </c>
      <c r="K94" s="175" t="s">
        <v>263</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147</v>
      </c>
      <c r="AT94" s="183" t="s">
        <v>142</v>
      </c>
      <c r="AU94" s="183" t="s">
        <v>83</v>
      </c>
      <c r="AY94" s="17" t="s">
        <v>139</v>
      </c>
      <c r="BE94" s="184">
        <f>IF(N94="základní",J94,0)</f>
        <v>40320</v>
      </c>
      <c r="BF94" s="184">
        <f>IF(N94="snížená",J94,0)</f>
        <v>0</v>
      </c>
      <c r="BG94" s="184">
        <f>IF(N94="zákl. přenesená",J94,0)</f>
        <v>0</v>
      </c>
      <c r="BH94" s="184">
        <f>IF(N94="sníž. přenesená",J94,0)</f>
        <v>0</v>
      </c>
      <c r="BI94" s="184">
        <f>IF(N94="nulová",J94,0)</f>
        <v>0</v>
      </c>
      <c r="BJ94" s="17" t="s">
        <v>83</v>
      </c>
      <c r="BK94" s="184">
        <f>ROUND((ROUND(I94,2))*(ROUND(H94,2)),2)</f>
        <v>40320</v>
      </c>
      <c r="BL94" s="17" t="s">
        <v>147</v>
      </c>
      <c r="BM94" s="183" t="s">
        <v>274</v>
      </c>
    </row>
    <row r="95" spans="1:65" s="2" customFormat="1" ht="39">
      <c r="A95" s="34"/>
      <c r="B95" s="35"/>
      <c r="C95" s="36"/>
      <c r="D95" s="201" t="s">
        <v>469</v>
      </c>
      <c r="E95" s="36"/>
      <c r="F95" s="233" t="s">
        <v>926</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469</v>
      </c>
      <c r="AU95" s="17" t="s">
        <v>83</v>
      </c>
    </row>
    <row r="96" spans="1:65" s="2" customFormat="1" ht="16.5" customHeight="1">
      <c r="A96" s="34"/>
      <c r="B96" s="35"/>
      <c r="C96" s="173" t="s">
        <v>169</v>
      </c>
      <c r="D96" s="173" t="s">
        <v>142</v>
      </c>
      <c r="E96" s="174" t="s">
        <v>927</v>
      </c>
      <c r="F96" s="175" t="s">
        <v>928</v>
      </c>
      <c r="G96" s="176" t="s">
        <v>698</v>
      </c>
      <c r="H96" s="177">
        <v>18</v>
      </c>
      <c r="I96" s="288">
        <v>2240</v>
      </c>
      <c r="J96" s="177">
        <f>ROUND((ROUND(I96,2))*(ROUND(H96,2)),2)</f>
        <v>40320</v>
      </c>
      <c r="K96" s="175" t="s">
        <v>263</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147</v>
      </c>
      <c r="AT96" s="183" t="s">
        <v>142</v>
      </c>
      <c r="AU96" s="183" t="s">
        <v>83</v>
      </c>
      <c r="AY96" s="17" t="s">
        <v>139</v>
      </c>
      <c r="BE96" s="184">
        <f>IF(N96="základní",J96,0)</f>
        <v>40320</v>
      </c>
      <c r="BF96" s="184">
        <f>IF(N96="snížená",J96,0)</f>
        <v>0</v>
      </c>
      <c r="BG96" s="184">
        <f>IF(N96="zákl. přenesená",J96,0)</f>
        <v>0</v>
      </c>
      <c r="BH96" s="184">
        <f>IF(N96="sníž. přenesená",J96,0)</f>
        <v>0</v>
      </c>
      <c r="BI96" s="184">
        <f>IF(N96="nulová",J96,0)</f>
        <v>0</v>
      </c>
      <c r="BJ96" s="17" t="s">
        <v>83</v>
      </c>
      <c r="BK96" s="184">
        <f>ROUND((ROUND(I96,2))*(ROUND(H96,2)),2)</f>
        <v>40320</v>
      </c>
      <c r="BL96" s="17" t="s">
        <v>147</v>
      </c>
      <c r="BM96" s="183" t="s">
        <v>282</v>
      </c>
    </row>
    <row r="97" spans="1:65" s="2" customFormat="1" ht="48.75">
      <c r="A97" s="34"/>
      <c r="B97" s="35"/>
      <c r="C97" s="36"/>
      <c r="D97" s="201" t="s">
        <v>469</v>
      </c>
      <c r="E97" s="36"/>
      <c r="F97" s="233" t="s">
        <v>929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469</v>
      </c>
      <c r="AU97" s="17" t="s">
        <v>83</v>
      </c>
    </row>
    <row r="98" spans="1:65" s="12" customFormat="1" ht="25.9" customHeight="1">
      <c r="B98" s="157"/>
      <c r="C98" s="158"/>
      <c r="D98" s="159" t="s">
        <v>74</v>
      </c>
      <c r="E98" s="160" t="s">
        <v>712</v>
      </c>
      <c r="F98" s="160" t="s">
        <v>870</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139</v>
      </c>
      <c r="BK98" s="170">
        <f>SUM(BK99:BK104)</f>
        <v>0</v>
      </c>
    </row>
    <row r="99" spans="1:65" s="2" customFormat="1" ht="16.5" customHeight="1">
      <c r="A99" s="34"/>
      <c r="B99" s="35"/>
      <c r="C99" s="173" t="s">
        <v>177</v>
      </c>
      <c r="D99" s="173" t="s">
        <v>142</v>
      </c>
      <c r="E99" s="174" t="s">
        <v>930</v>
      </c>
      <c r="F99" s="175" t="s">
        <v>931</v>
      </c>
      <c r="G99" s="176" t="s">
        <v>262</v>
      </c>
      <c r="H99" s="177">
        <v>544</v>
      </c>
      <c r="I99" s="178"/>
      <c r="J99" s="177">
        <f>ROUND((ROUND(I99,2))*(ROUND(H99,2)),2)</f>
        <v>0</v>
      </c>
      <c r="K99" s="175" t="s">
        <v>263</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147</v>
      </c>
      <c r="AT99" s="183" t="s">
        <v>142</v>
      </c>
      <c r="AU99" s="183" t="s">
        <v>83</v>
      </c>
      <c r="AY99" s="17" t="s">
        <v>139</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147</v>
      </c>
      <c r="BM99" s="183" t="s">
        <v>342</v>
      </c>
    </row>
    <row r="100" spans="1:65" s="2" customFormat="1" ht="58.5">
      <c r="A100" s="34"/>
      <c r="B100" s="35"/>
      <c r="C100" s="36"/>
      <c r="D100" s="201" t="s">
        <v>469</v>
      </c>
      <c r="E100" s="36"/>
      <c r="F100" s="233" t="s">
        <v>932</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469</v>
      </c>
      <c r="AU100" s="17" t="s">
        <v>83</v>
      </c>
    </row>
    <row r="101" spans="1:65" s="2" customFormat="1" ht="16.5" customHeight="1">
      <c r="A101" s="34"/>
      <c r="B101" s="35"/>
      <c r="C101" s="173" t="s">
        <v>185</v>
      </c>
      <c r="D101" s="173" t="s">
        <v>142</v>
      </c>
      <c r="E101" s="174" t="s">
        <v>933</v>
      </c>
      <c r="F101" s="175" t="s">
        <v>934</v>
      </c>
      <c r="G101" s="176" t="s">
        <v>262</v>
      </c>
      <c r="H101" s="177">
        <v>252</v>
      </c>
      <c r="I101" s="178"/>
      <c r="J101" s="177">
        <f>ROUND((ROUND(I101,2))*(ROUND(H101,2)),2)</f>
        <v>0</v>
      </c>
      <c r="K101" s="175" t="s">
        <v>263</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147</v>
      </c>
      <c r="AT101" s="183" t="s">
        <v>142</v>
      </c>
      <c r="AU101" s="183" t="s">
        <v>83</v>
      </c>
      <c r="AY101" s="17" t="s">
        <v>139</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147</v>
      </c>
      <c r="BM101" s="183" t="s">
        <v>353</v>
      </c>
    </row>
    <row r="102" spans="1:65" s="2" customFormat="1" ht="58.5">
      <c r="A102" s="34"/>
      <c r="B102" s="35"/>
      <c r="C102" s="36"/>
      <c r="D102" s="201" t="s">
        <v>469</v>
      </c>
      <c r="E102" s="36"/>
      <c r="F102" s="233" t="s">
        <v>935</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469</v>
      </c>
      <c r="AU102" s="17" t="s">
        <v>83</v>
      </c>
    </row>
    <row r="103" spans="1:65" s="2" customFormat="1" ht="16.5" customHeight="1">
      <c r="A103" s="34"/>
      <c r="B103" s="35"/>
      <c r="C103" s="173" t="s">
        <v>154</v>
      </c>
      <c r="D103" s="173" t="s">
        <v>142</v>
      </c>
      <c r="E103" s="174" t="s">
        <v>936</v>
      </c>
      <c r="F103" s="175" t="s">
        <v>937</v>
      </c>
      <c r="G103" s="176" t="s">
        <v>262</v>
      </c>
      <c r="H103" s="177">
        <v>88</v>
      </c>
      <c r="I103" s="178"/>
      <c r="J103" s="177">
        <f>ROUND((ROUND(I103,2))*(ROUND(H103,2)),2)</f>
        <v>0</v>
      </c>
      <c r="K103" s="175" t="s">
        <v>263</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147</v>
      </c>
      <c r="AT103" s="183" t="s">
        <v>142</v>
      </c>
      <c r="AU103" s="183" t="s">
        <v>83</v>
      </c>
      <c r="AY103" s="17" t="s">
        <v>139</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147</v>
      </c>
      <c r="BM103" s="183" t="s">
        <v>369</v>
      </c>
    </row>
    <row r="104" spans="1:65" s="2" customFormat="1" ht="58.5">
      <c r="A104" s="34"/>
      <c r="B104" s="35"/>
      <c r="C104" s="36"/>
      <c r="D104" s="201" t="s">
        <v>469</v>
      </c>
      <c r="E104" s="36"/>
      <c r="F104" s="233" t="s">
        <v>938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469</v>
      </c>
      <c r="AU104" s="17" t="s">
        <v>83</v>
      </c>
    </row>
    <row r="105" spans="1:65" s="12" customFormat="1" ht="25.9" customHeight="1">
      <c r="B105" s="157"/>
      <c r="C105" s="158"/>
      <c r="D105" s="159" t="s">
        <v>74</v>
      </c>
      <c r="E105" s="160" t="s">
        <v>722</v>
      </c>
      <c r="F105" s="160" t="s">
        <v>844</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139</v>
      </c>
      <c r="BK105" s="170">
        <f>SUM(BK106:BK111)</f>
        <v>0</v>
      </c>
    </row>
    <row r="106" spans="1:65" s="2" customFormat="1" ht="16.5" customHeight="1">
      <c r="A106" s="34"/>
      <c r="B106" s="35"/>
      <c r="C106" s="173" t="s">
        <v>197</v>
      </c>
      <c r="D106" s="173" t="s">
        <v>142</v>
      </c>
      <c r="E106" s="174" t="s">
        <v>939</v>
      </c>
      <c r="F106" s="175" t="s">
        <v>940</v>
      </c>
      <c r="G106" s="176" t="s">
        <v>262</v>
      </c>
      <c r="H106" s="177">
        <v>66</v>
      </c>
      <c r="I106" s="178"/>
      <c r="J106" s="177">
        <f>ROUND((ROUND(I106,2))*(ROUND(H106,2)),2)</f>
        <v>0</v>
      </c>
      <c r="K106" s="175" t="s">
        <v>263</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147</v>
      </c>
      <c r="AT106" s="183" t="s">
        <v>142</v>
      </c>
      <c r="AU106" s="183" t="s">
        <v>83</v>
      </c>
      <c r="AY106" s="17" t="s">
        <v>139</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147</v>
      </c>
      <c r="BM106" s="183" t="s">
        <v>427</v>
      </c>
    </row>
    <row r="107" spans="1:65" s="2" customFormat="1" ht="39">
      <c r="A107" s="34"/>
      <c r="B107" s="35"/>
      <c r="C107" s="36"/>
      <c r="D107" s="201" t="s">
        <v>469</v>
      </c>
      <c r="E107" s="36"/>
      <c r="F107" s="233" t="s">
        <v>941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469</v>
      </c>
      <c r="AU107" s="17" t="s">
        <v>83</v>
      </c>
    </row>
    <row r="108" spans="1:65" s="2" customFormat="1" ht="16.5" customHeight="1">
      <c r="A108" s="34"/>
      <c r="B108" s="35"/>
      <c r="C108" s="173" t="s">
        <v>202</v>
      </c>
      <c r="D108" s="173" t="s">
        <v>142</v>
      </c>
      <c r="E108" s="174" t="s">
        <v>942</v>
      </c>
      <c r="F108" s="175" t="s">
        <v>943</v>
      </c>
      <c r="G108" s="176" t="s">
        <v>262</v>
      </c>
      <c r="H108" s="177">
        <v>58</v>
      </c>
      <c r="I108" s="178"/>
      <c r="J108" s="177">
        <f>ROUND((ROUND(I108,2))*(ROUND(H108,2)),2)</f>
        <v>0</v>
      </c>
      <c r="K108" s="175" t="s">
        <v>263</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147</v>
      </c>
      <c r="AT108" s="183" t="s">
        <v>142</v>
      </c>
      <c r="AU108" s="183" t="s">
        <v>83</v>
      </c>
      <c r="AY108" s="17" t="s">
        <v>139</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147</v>
      </c>
      <c r="BM108" s="183" t="s">
        <v>437</v>
      </c>
    </row>
    <row r="109" spans="1:65" s="2" customFormat="1" ht="58.5">
      <c r="A109" s="34"/>
      <c r="B109" s="35"/>
      <c r="C109" s="36"/>
      <c r="D109" s="201" t="s">
        <v>469</v>
      </c>
      <c r="E109" s="36"/>
      <c r="F109" s="233" t="s">
        <v>944</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469</v>
      </c>
      <c r="AU109" s="17" t="s">
        <v>83</v>
      </c>
    </row>
    <row r="110" spans="1:65" s="2" customFormat="1" ht="16.5" customHeight="1">
      <c r="A110" s="34"/>
      <c r="B110" s="35"/>
      <c r="C110" s="173" t="s">
        <v>207</v>
      </c>
      <c r="D110" s="173" t="s">
        <v>142</v>
      </c>
      <c r="E110" s="174" t="s">
        <v>898</v>
      </c>
      <c r="F110" s="175" t="s">
        <v>945</v>
      </c>
      <c r="G110" s="176" t="s">
        <v>698</v>
      </c>
      <c r="H110" s="177">
        <v>4</v>
      </c>
      <c r="I110" s="178"/>
      <c r="J110" s="177">
        <f>ROUND((ROUND(I110,2))*(ROUND(H110,2)),2)</f>
        <v>0</v>
      </c>
      <c r="K110" s="175" t="s">
        <v>263</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147</v>
      </c>
      <c r="AT110" s="183" t="s">
        <v>142</v>
      </c>
      <c r="AU110" s="183" t="s">
        <v>83</v>
      </c>
      <c r="AY110" s="17" t="s">
        <v>139</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147</v>
      </c>
      <c r="BM110" s="183" t="s">
        <v>447</v>
      </c>
    </row>
    <row r="111" spans="1:65" s="2" customFormat="1" ht="58.5">
      <c r="A111" s="34"/>
      <c r="B111" s="35"/>
      <c r="C111" s="36"/>
      <c r="D111" s="201" t="s">
        <v>469</v>
      </c>
      <c r="E111" s="36"/>
      <c r="F111" s="233" t="s">
        <v>946</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469</v>
      </c>
      <c r="AU111" s="17" t="s">
        <v>83</v>
      </c>
    </row>
    <row r="112" spans="1:65" s="12" customFormat="1" ht="25.9" customHeight="1">
      <c r="B112" s="157"/>
      <c r="C112" s="158"/>
      <c r="D112" s="159" t="s">
        <v>74</v>
      </c>
      <c r="E112" s="160" t="s">
        <v>727</v>
      </c>
      <c r="F112" s="160" t="s">
        <v>947</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139</v>
      </c>
      <c r="BK112" s="170">
        <f>SUM(BK113:BK125)</f>
        <v>0</v>
      </c>
    </row>
    <row r="113" spans="1:65" s="2" customFormat="1" ht="16.5" customHeight="1">
      <c r="A113" s="34"/>
      <c r="B113" s="35"/>
      <c r="C113" s="173" t="s">
        <v>213</v>
      </c>
      <c r="D113" s="173" t="s">
        <v>142</v>
      </c>
      <c r="E113" s="174" t="s">
        <v>948</v>
      </c>
      <c r="F113" s="175" t="s">
        <v>949</v>
      </c>
      <c r="G113" s="176" t="s">
        <v>280</v>
      </c>
      <c r="H113" s="177">
        <v>1</v>
      </c>
      <c r="I113" s="178"/>
      <c r="J113" s="177">
        <f>ROUND((ROUND(I113,2))*(ROUND(H113,2)),2)</f>
        <v>0</v>
      </c>
      <c r="K113" s="175" t="s">
        <v>263</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147</v>
      </c>
      <c r="AT113" s="183" t="s">
        <v>142</v>
      </c>
      <c r="AU113" s="183" t="s">
        <v>83</v>
      </c>
      <c r="AY113" s="17" t="s">
        <v>139</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147</v>
      </c>
      <c r="BM113" s="183" t="s">
        <v>457</v>
      </c>
    </row>
    <row r="114" spans="1:65" s="2" customFormat="1" ht="19.5">
      <c r="A114" s="34"/>
      <c r="B114" s="35"/>
      <c r="C114" s="36"/>
      <c r="D114" s="201" t="s">
        <v>469</v>
      </c>
      <c r="E114" s="36"/>
      <c r="F114" s="233" t="s">
        <v>950</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469</v>
      </c>
      <c r="AU114" s="17" t="s">
        <v>83</v>
      </c>
    </row>
    <row r="115" spans="1:65" s="2" customFormat="1" ht="16.5" customHeight="1">
      <c r="A115" s="34"/>
      <c r="B115" s="35"/>
      <c r="C115" s="173" t="s">
        <v>220</v>
      </c>
      <c r="D115" s="173" t="s">
        <v>142</v>
      </c>
      <c r="E115" s="174" t="s">
        <v>951</v>
      </c>
      <c r="F115" s="175" t="s">
        <v>952</v>
      </c>
      <c r="G115" s="176" t="s">
        <v>280</v>
      </c>
      <c r="H115" s="177">
        <v>1</v>
      </c>
      <c r="I115" s="178"/>
      <c r="J115" s="177">
        <f>ROUND((ROUND(I115,2))*(ROUND(H115,2)),2)</f>
        <v>0</v>
      </c>
      <c r="K115" s="175" t="s">
        <v>263</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147</v>
      </c>
      <c r="AT115" s="183" t="s">
        <v>142</v>
      </c>
      <c r="AU115" s="183" t="s">
        <v>83</v>
      </c>
      <c r="AY115" s="17" t="s">
        <v>139</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147</v>
      </c>
      <c r="BM115" s="183" t="s">
        <v>473</v>
      </c>
    </row>
    <row r="116" spans="1:65" s="2" customFormat="1" ht="29.25">
      <c r="A116" s="34"/>
      <c r="B116" s="35"/>
      <c r="C116" s="36"/>
      <c r="D116" s="201" t="s">
        <v>469</v>
      </c>
      <c r="E116" s="36"/>
      <c r="F116" s="233" t="s">
        <v>953</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469</v>
      </c>
      <c r="AU116" s="17" t="s">
        <v>83</v>
      </c>
    </row>
    <row r="117" spans="1:65" s="2" customFormat="1" ht="16.5" customHeight="1">
      <c r="A117" s="34"/>
      <c r="B117" s="35"/>
      <c r="C117" s="173" t="s">
        <v>225</v>
      </c>
      <c r="D117" s="173" t="s">
        <v>142</v>
      </c>
      <c r="E117" s="174" t="s">
        <v>954</v>
      </c>
      <c r="F117" s="175" t="s">
        <v>837</v>
      </c>
      <c r="G117" s="176" t="s">
        <v>280</v>
      </c>
      <c r="H117" s="177">
        <v>1</v>
      </c>
      <c r="I117" s="178"/>
      <c r="J117" s="177">
        <f>ROUND((ROUND(I117,2))*(ROUND(H117,2)),2)</f>
        <v>0</v>
      </c>
      <c r="K117" s="175" t="s">
        <v>263</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147</v>
      </c>
      <c r="AT117" s="183" t="s">
        <v>142</v>
      </c>
      <c r="AU117" s="183" t="s">
        <v>83</v>
      </c>
      <c r="AY117" s="17" t="s">
        <v>139</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147</v>
      </c>
      <c r="BM117" s="183" t="s">
        <v>483</v>
      </c>
    </row>
    <row r="118" spans="1:65" s="2" customFormat="1" ht="19.5">
      <c r="A118" s="34"/>
      <c r="B118" s="35"/>
      <c r="C118" s="36"/>
      <c r="D118" s="201" t="s">
        <v>469</v>
      </c>
      <c r="E118" s="36"/>
      <c r="F118" s="233" t="s">
        <v>955</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469</v>
      </c>
      <c r="AU118" s="17" t="s">
        <v>83</v>
      </c>
    </row>
    <row r="119" spans="1:65" s="2" customFormat="1" ht="16.5" customHeight="1">
      <c r="A119" s="34"/>
      <c r="B119" s="35"/>
      <c r="C119" s="173" t="s">
        <v>8</v>
      </c>
      <c r="D119" s="173" t="s">
        <v>142</v>
      </c>
      <c r="E119" s="174" t="s">
        <v>956</v>
      </c>
      <c r="F119" s="175" t="s">
        <v>957</v>
      </c>
      <c r="G119" s="176" t="s">
        <v>280</v>
      </c>
      <c r="H119" s="177">
        <v>1</v>
      </c>
      <c r="I119" s="178"/>
      <c r="J119" s="177">
        <f>ROUND((ROUND(I119,2))*(ROUND(H119,2)),2)</f>
        <v>0</v>
      </c>
      <c r="K119" s="175" t="s">
        <v>263</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147</v>
      </c>
      <c r="AT119" s="183" t="s">
        <v>142</v>
      </c>
      <c r="AU119" s="183" t="s">
        <v>83</v>
      </c>
      <c r="AY119" s="17" t="s">
        <v>139</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147</v>
      </c>
      <c r="BM119" s="183" t="s">
        <v>494</v>
      </c>
    </row>
    <row r="120" spans="1:65" s="2" customFormat="1" ht="19.5">
      <c r="A120" s="34"/>
      <c r="B120" s="35"/>
      <c r="C120" s="36"/>
      <c r="D120" s="201" t="s">
        <v>469</v>
      </c>
      <c r="E120" s="36"/>
      <c r="F120" s="233" t="s">
        <v>958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469</v>
      </c>
      <c r="AU120" s="17" t="s">
        <v>83</v>
      </c>
    </row>
    <row r="121" spans="1:65" s="2" customFormat="1" ht="16.5" customHeight="1">
      <c r="A121" s="34"/>
      <c r="B121" s="35"/>
      <c r="C121" s="173" t="s">
        <v>237</v>
      </c>
      <c r="D121" s="173" t="s">
        <v>142</v>
      </c>
      <c r="E121" s="174" t="s">
        <v>959</v>
      </c>
      <c r="F121" s="175" t="s">
        <v>960</v>
      </c>
      <c r="G121" s="176" t="s">
        <v>280</v>
      </c>
      <c r="H121" s="177">
        <v>1</v>
      </c>
      <c r="I121" s="178"/>
      <c r="J121" s="177">
        <f>ROUND((ROUND(I121,2))*(ROUND(H121,2)),2)</f>
        <v>0</v>
      </c>
      <c r="K121" s="175" t="s">
        <v>263</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147</v>
      </c>
      <c r="AT121" s="183" t="s">
        <v>142</v>
      </c>
      <c r="AU121" s="183" t="s">
        <v>83</v>
      </c>
      <c r="AY121" s="17" t="s">
        <v>139</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147</v>
      </c>
      <c r="BM121" s="183" t="s">
        <v>505</v>
      </c>
    </row>
    <row r="122" spans="1:65" s="2" customFormat="1" ht="19.5">
      <c r="A122" s="34"/>
      <c r="B122" s="35"/>
      <c r="C122" s="36"/>
      <c r="D122" s="201" t="s">
        <v>469</v>
      </c>
      <c r="E122" s="36"/>
      <c r="F122" s="233" t="s">
        <v>961</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469</v>
      </c>
      <c r="AU122" s="17" t="s">
        <v>83</v>
      </c>
    </row>
    <row r="123" spans="1:65" s="2" customFormat="1" ht="16.5" customHeight="1">
      <c r="A123" s="34"/>
      <c r="B123" s="35"/>
      <c r="C123" s="173" t="s">
        <v>247</v>
      </c>
      <c r="D123" s="173" t="s">
        <v>142</v>
      </c>
      <c r="E123" s="174" t="s">
        <v>962</v>
      </c>
      <c r="F123" s="175" t="s">
        <v>963</v>
      </c>
      <c r="G123" s="176" t="s">
        <v>280</v>
      </c>
      <c r="H123" s="177">
        <v>1</v>
      </c>
      <c r="I123" s="178"/>
      <c r="J123" s="177">
        <f>ROUND((ROUND(I123,2))*(ROUND(H123,2)),2)</f>
        <v>0</v>
      </c>
      <c r="K123" s="175" t="s">
        <v>263</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147</v>
      </c>
      <c r="AT123" s="183" t="s">
        <v>142</v>
      </c>
      <c r="AU123" s="183" t="s">
        <v>83</v>
      </c>
      <c r="AY123" s="17" t="s">
        <v>139</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147</v>
      </c>
      <c r="BM123" s="183" t="s">
        <v>517</v>
      </c>
    </row>
    <row r="124" spans="1:65" s="2" customFormat="1" ht="19.5">
      <c r="A124" s="34"/>
      <c r="B124" s="35"/>
      <c r="C124" s="36"/>
      <c r="D124" s="201" t="s">
        <v>469</v>
      </c>
      <c r="E124" s="36"/>
      <c r="F124" s="233" t="s">
        <v>964</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469</v>
      </c>
      <c r="AU124" s="17" t="s">
        <v>83</v>
      </c>
    </row>
    <row r="125" spans="1:65" s="2" customFormat="1" ht="16.5" customHeight="1">
      <c r="A125" s="34"/>
      <c r="B125" s="35"/>
      <c r="C125" s="173" t="s">
        <v>254</v>
      </c>
      <c r="D125" s="173" t="s">
        <v>142</v>
      </c>
      <c r="E125" s="174" t="s">
        <v>965</v>
      </c>
      <c r="F125" s="175" t="s">
        <v>966</v>
      </c>
      <c r="G125" s="176" t="s">
        <v>280</v>
      </c>
      <c r="H125" s="177">
        <v>1</v>
      </c>
      <c r="I125" s="178"/>
      <c r="J125" s="177">
        <f>ROUND((ROUND(I125,2))*(ROUND(H125,2)),2)</f>
        <v>0</v>
      </c>
      <c r="K125" s="175" t="s">
        <v>263</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147</v>
      </c>
      <c r="AT125" s="183" t="s">
        <v>142</v>
      </c>
      <c r="AU125" s="183" t="s">
        <v>83</v>
      </c>
      <c r="AY125" s="17" t="s">
        <v>139</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147</v>
      </c>
      <c r="BM125" s="183" t="s">
        <v>529</v>
      </c>
    </row>
    <row r="126" spans="1:65" s="12" customFormat="1" ht="25.9" customHeight="1">
      <c r="B126" s="157"/>
      <c r="C126" s="158"/>
      <c r="D126" s="159" t="s">
        <v>74</v>
      </c>
      <c r="E126" s="160" t="s">
        <v>668</v>
      </c>
      <c r="F126" s="160" t="s">
        <v>669</v>
      </c>
      <c r="G126" s="158"/>
      <c r="H126" s="158"/>
      <c r="I126" s="161"/>
      <c r="J126" s="162">
        <f>BK126</f>
        <v>0</v>
      </c>
      <c r="K126" s="158"/>
      <c r="L126" s="163"/>
      <c r="M126" s="164"/>
      <c r="N126" s="165"/>
      <c r="O126" s="165"/>
      <c r="P126" s="166">
        <f>SUM(P127:P128)</f>
        <v>0</v>
      </c>
      <c r="Q126" s="165"/>
      <c r="R126" s="166">
        <f>SUM(R127:R128)</f>
        <v>0</v>
      </c>
      <c r="S126" s="165"/>
      <c r="T126" s="167">
        <f>SUM(T127:T128)</f>
        <v>0</v>
      </c>
      <c r="AR126" s="168" t="s">
        <v>147</v>
      </c>
      <c r="AT126" s="169" t="s">
        <v>74</v>
      </c>
      <c r="AU126" s="169" t="s">
        <v>75</v>
      </c>
      <c r="AY126" s="168" t="s">
        <v>139</v>
      </c>
      <c r="BK126" s="170">
        <f>SUM(BK127:BK128)</f>
        <v>0</v>
      </c>
    </row>
    <row r="127" spans="1:65" s="2" customFormat="1" ht="37.9" customHeight="1">
      <c r="A127" s="34"/>
      <c r="B127" s="35"/>
      <c r="C127" s="173" t="s">
        <v>259</v>
      </c>
      <c r="D127" s="173" t="s">
        <v>142</v>
      </c>
      <c r="E127" s="174" t="s">
        <v>670</v>
      </c>
      <c r="F127" s="175" t="s">
        <v>671</v>
      </c>
      <c r="G127" s="176" t="s">
        <v>672</v>
      </c>
      <c r="H127" s="177">
        <v>24</v>
      </c>
      <c r="I127" s="178"/>
      <c r="J127" s="177">
        <f>ROUND((ROUND(I127,2))*(ROUND(H127,2)),2)</f>
        <v>0</v>
      </c>
      <c r="K127" s="175" t="s">
        <v>146</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846</v>
      </c>
      <c r="AT127" s="183" t="s">
        <v>142</v>
      </c>
      <c r="AU127" s="183" t="s">
        <v>83</v>
      </c>
      <c r="AY127" s="17" t="s">
        <v>139</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846</v>
      </c>
      <c r="BM127" s="183" t="s">
        <v>967</v>
      </c>
    </row>
    <row r="128" spans="1:65" s="2" customFormat="1">
      <c r="A128" s="34"/>
      <c r="B128" s="35"/>
      <c r="C128" s="36"/>
      <c r="D128" s="185" t="s">
        <v>149</v>
      </c>
      <c r="E128" s="36"/>
      <c r="F128" s="186" t="s">
        <v>675</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149</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PHAePoixOjopFhYP3YywvTBBGjzbvddFROs05itgV6tBZrHUace+fcPuNxNcQI2Tmce1Y0GsJCvjzpIvzGnDgg==" saltValue="rvhpzAZN6qGt+c66KpQHDA=="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Rekapitulace stavby</vt:lpstr>
      <vt:lpstr>D1.1 - Stavba - DP16</vt:lpstr>
      <vt:lpstr>D1.4.1 - Zdravotně techni...</vt:lpstr>
      <vt:lpstr>D1.4.2 - Chlazení - DP16</vt:lpstr>
      <vt:lpstr>D1.4.4 - Elektroinstalace...</vt:lpstr>
      <vt:lpstr>D1.4.5 - Měření a regulac...</vt:lpstr>
      <vt:lpstr>'D1.1 - Stavba - DP16'!Print_Area</vt:lpstr>
      <vt:lpstr>'D1.4.1 - Zdravotně techni...'!Print_Area</vt:lpstr>
      <vt:lpstr>'D1.4.2 - Chlazení - DP16'!Print_Area</vt:lpstr>
      <vt:lpstr>'D1.4.4 - Elektroinstalace...'!Print_Area</vt:lpstr>
      <vt:lpstr>'D1.4.5 - Měření a regulac...'!Print_Area</vt:lpstr>
      <vt:lpstr>'Rekapitulace stavby'!Print_Area</vt:lpstr>
      <vt:lpstr>'D1.1 - Stavba - DP16'!Print_Titles</vt:lpstr>
      <vt:lpstr>'D1.4.1 - Zdravotně techni...'!Print_Titles</vt:lpstr>
      <vt:lpstr>'D1.4.2 - Chlazení - DP16'!Print_Titles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2023-12-14T08:13:22Z</dcterms:created>
  <dcterms:modified xsi:type="dcterms:W3CDTF">2023-12-14T23:42:52Z</dcterms:modified>
</cp:coreProperties>
</file>