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ohem\Dropbox\231215 Dochlazení rozpočet\DOCHLAZENI DVZ ADMIN rozpocet SOUHRN - ZADÁNÍ\"/>
    </mc:Choice>
  </mc:AlternateContent>
  <xr:revisionPtr revIDLastSave="0" documentId="13_ncr:1_{3BE2BAD8-054B-45BD-A436-6876AC961E90}" xr6:coauthVersionLast="47" xr6:coauthVersionMax="47" xr10:uidLastSave="{00000000-0000-0000-0000-000000000000}"/>
  <bookViews>
    <workbookView xWindow="-28920" yWindow="-120" windowWidth="29040" windowHeight="15720" activeTab="4" xr2:uid="{00000000-000D-0000-FFFF-FFFF00000000}"/>
  </bookViews>
  <sheets>
    <sheet name="Rekapitulace stavby" sheetId="1" r:id="rId1"/>
    <sheet name="D1.1 - Stavba - DP02" sheetId="2" r:id="rId2"/>
    <sheet name="D1.4.2 - Chlazení - DP02" sheetId="3" r:id="rId3"/>
    <sheet name="D1.4.4 - Elektroinstalace..." sheetId="4" r:id="rId4"/>
    <sheet name="D1.4.5 - Měření a regulac..." sheetId="5" r:id="rId5"/>
  </sheets>
  <definedNames>
    <definedName name="_xlnm._FilterDatabase" localSheetId="1" hidden="1">'D1.1 - Stavba - DP02'!$C$95:$K$225</definedName>
    <definedName name="_xlnm._FilterDatabase" localSheetId="2" hidden="1">'D1.4.2 - Chlazení - DP02'!$C$89:$K$172</definedName>
    <definedName name="_xlnm._FilterDatabase" localSheetId="3" hidden="1">'D1.4.4 - Elektroinstalace...'!$C$85:$K$113</definedName>
    <definedName name="_xlnm._FilterDatabase" localSheetId="4" hidden="1">'D1.4.5 - Měření a regulac...'!$C$84:$K$138</definedName>
    <definedName name="_xlnm.Print_Area" localSheetId="1">'D1.1 - Stavba - DP02'!$C$4:$J$39,'D1.1 - Stavba - DP02'!$C$45:$J$77,'D1.1 - Stavba - DP02'!$C$83:$K$225</definedName>
    <definedName name="_xlnm.Print_Area" localSheetId="2">'D1.4.2 - Chlazení - DP02'!$C$4:$J$39,'D1.4.2 - Chlazení - DP02'!$C$45:$J$71,'D1.4.2 - Chlazení - DP02'!$C$77:$K$172</definedName>
    <definedName name="_xlnm.Print_Area" localSheetId="3">'D1.4.4 - Elektroinstalace...'!$C$4:$J$39,'D1.4.4 - Elektroinstalace...'!$C$45:$J$67,'D1.4.4 - Elektroinstalace...'!$C$73:$K$113</definedName>
    <definedName name="_xlnm.Print_Area" localSheetId="4">'D1.4.5 - Měření a regulac...'!$C$4:$J$39,'D1.4.5 - Měření a regulac...'!$C$45:$J$66,'D1.4.5 - Měření a regulac...'!$C$72:$K$138</definedName>
    <definedName name="_xlnm.Print_Area" localSheetId="0">'Rekapitulace stavby'!$D$4:$AO$36,'Rekapitulace stavby'!$C$42:$AQ$59</definedName>
    <definedName name="_xlnm.Print_Titles" localSheetId="1">'D1.1 - Stavba - DP02'!$95:$95</definedName>
    <definedName name="_xlnm.Print_Titles" localSheetId="2">'D1.4.2 - Chlazení - DP02'!$89:$89</definedName>
    <definedName name="_xlnm.Print_Titles" localSheetId="3">'D1.4.4 - Elektroinstalace...'!$85:$85</definedName>
    <definedName name="_xlnm.Print_Titles" localSheetId="4">'D1.4.5 - Měření a regulac...'!$84:$84</definedName>
    <definedName name="_xlnm.Print_Titles" localSheetId="0">'Rekapitulace stavby'!$52:$52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7" i="5" l="1"/>
  <c r="J135" i="5"/>
  <c r="J133" i="5"/>
  <c r="J131" i="5"/>
  <c r="J129" i="5"/>
  <c r="J127" i="5"/>
  <c r="J125" i="5"/>
  <c r="J123" i="5"/>
  <c r="J120" i="5"/>
  <c r="J118" i="5"/>
  <c r="J116" i="5"/>
  <c r="J113" i="5"/>
  <c r="J111" i="5"/>
  <c r="J109" i="5"/>
  <c r="J106" i="5"/>
  <c r="J104" i="5"/>
  <c r="J102" i="5"/>
  <c r="J100" i="5"/>
  <c r="J97" i="5"/>
  <c r="J95" i="5"/>
  <c r="J93" i="5"/>
  <c r="J91" i="5"/>
  <c r="J89" i="5"/>
  <c r="J87" i="5"/>
  <c r="J111" i="4"/>
  <c r="J107" i="4"/>
  <c r="J105" i="4"/>
  <c r="J104" i="4"/>
  <c r="J103" i="4"/>
  <c r="J102" i="4"/>
  <c r="J101" i="4"/>
  <c r="J100" i="4"/>
  <c r="J99" i="4"/>
  <c r="J97" i="4"/>
  <c r="J95" i="4"/>
  <c r="J93" i="4"/>
  <c r="J92" i="4"/>
  <c r="J91" i="4"/>
  <c r="J88" i="4"/>
  <c r="J171" i="3"/>
  <c r="J169" i="3"/>
  <c r="J168" i="3"/>
  <c r="J166" i="3"/>
  <c r="J165" i="3"/>
  <c r="J163" i="3"/>
  <c r="J162" i="3"/>
  <c r="J161" i="3"/>
  <c r="J160" i="3"/>
  <c r="J159" i="3"/>
  <c r="J158" i="3"/>
  <c r="J157" i="3"/>
  <c r="J156" i="3"/>
  <c r="J155" i="3"/>
  <c r="J152" i="3"/>
  <c r="J150" i="3"/>
  <c r="J147" i="3"/>
  <c r="J145" i="3"/>
  <c r="J143" i="3"/>
  <c r="J141" i="3"/>
  <c r="J139" i="3"/>
  <c r="J137" i="3"/>
  <c r="J135" i="3"/>
  <c r="J133" i="3"/>
  <c r="J131" i="3"/>
  <c r="J129" i="3"/>
  <c r="J127" i="3"/>
  <c r="J124" i="3"/>
  <c r="J122" i="3"/>
  <c r="J120" i="3"/>
  <c r="J119" i="3"/>
  <c r="J117" i="3"/>
  <c r="J116" i="3"/>
  <c r="J114" i="3"/>
  <c r="J112" i="3"/>
  <c r="J110" i="3"/>
  <c r="J108" i="3"/>
  <c r="J105" i="3"/>
  <c r="J103" i="3"/>
  <c r="J100" i="3"/>
  <c r="J98" i="3"/>
  <c r="J95" i="3"/>
  <c r="J92" i="3"/>
  <c r="J223" i="2"/>
  <c r="J220" i="2"/>
  <c r="J217" i="2"/>
  <c r="J214" i="2"/>
  <c r="J211" i="2"/>
  <c r="J209" i="2"/>
  <c r="J205" i="2"/>
  <c r="J202" i="2"/>
  <c r="J198" i="2"/>
  <c r="J195" i="2"/>
  <c r="J190" i="2"/>
  <c r="J188" i="2"/>
  <c r="J186" i="2"/>
  <c r="J183" i="2"/>
  <c r="J181" i="2"/>
  <c r="J179" i="2"/>
  <c r="J177" i="2"/>
  <c r="J175" i="2"/>
  <c r="J172" i="2"/>
  <c r="J170" i="2"/>
  <c r="J168" i="2"/>
  <c r="J158" i="2"/>
  <c r="J155" i="2"/>
  <c r="J153" i="2"/>
  <c r="J150" i="2"/>
  <c r="J148" i="2"/>
  <c r="J146" i="2"/>
  <c r="J144" i="2"/>
  <c r="J142" i="2"/>
  <c r="J140" i="2"/>
  <c r="J138" i="2"/>
  <c r="J136" i="2"/>
  <c r="J135" i="2"/>
  <c r="J134" i="2"/>
  <c r="J133" i="2"/>
  <c r="J129" i="2"/>
  <c r="J126" i="2"/>
  <c r="J124" i="2"/>
  <c r="J121" i="2"/>
  <c r="J119" i="2"/>
  <c r="J117" i="2"/>
  <c r="J111" i="2"/>
  <c r="J105" i="2"/>
  <c r="J101" i="2"/>
  <c r="J99" i="2"/>
  <c r="BK137" i="5"/>
  <c r="BK135" i="5"/>
  <c r="BK133" i="5"/>
  <c r="BK131" i="5"/>
  <c r="BK129" i="5"/>
  <c r="BK127" i="5"/>
  <c r="BK125" i="5"/>
  <c r="BK123" i="5"/>
  <c r="BK120" i="5"/>
  <c r="BK118" i="5"/>
  <c r="BK116" i="5"/>
  <c r="BK113" i="5"/>
  <c r="BK111" i="5"/>
  <c r="BK109" i="5"/>
  <c r="BK106" i="5"/>
  <c r="BK104" i="5"/>
  <c r="BK102" i="5"/>
  <c r="BK100" i="5"/>
  <c r="BK97" i="5"/>
  <c r="BK95" i="5"/>
  <c r="BK93" i="5"/>
  <c r="BK91" i="5"/>
  <c r="BK89" i="5"/>
  <c r="BK87" i="5"/>
  <c r="BK111" i="4"/>
  <c r="BK107" i="4"/>
  <c r="BK105" i="4"/>
  <c r="BK104" i="4"/>
  <c r="BK103" i="4"/>
  <c r="BK102" i="4"/>
  <c r="BK101" i="4"/>
  <c r="BK100" i="4"/>
  <c r="BK99" i="4"/>
  <c r="BK97" i="4"/>
  <c r="BK95" i="4"/>
  <c r="BK93" i="4"/>
  <c r="BK92" i="4"/>
  <c r="BK91" i="4"/>
  <c r="BK88" i="4"/>
  <c r="BK171" i="3"/>
  <c r="BK169" i="3"/>
  <c r="BK168" i="3"/>
  <c r="BK166" i="3"/>
  <c r="BK165" i="3"/>
  <c r="BK163" i="3"/>
  <c r="BK162" i="3"/>
  <c r="BK161" i="3"/>
  <c r="BK160" i="3"/>
  <c r="BK159" i="3"/>
  <c r="BK158" i="3"/>
  <c r="BK157" i="3"/>
  <c r="BK156" i="3"/>
  <c r="BK155" i="3"/>
  <c r="BK152" i="3"/>
  <c r="BK150" i="3"/>
  <c r="BK147" i="3"/>
  <c r="BK145" i="3"/>
  <c r="BK143" i="3"/>
  <c r="BK141" i="3"/>
  <c r="BK139" i="3"/>
  <c r="BK137" i="3"/>
  <c r="BK135" i="3"/>
  <c r="BK133" i="3"/>
  <c r="BK131" i="3"/>
  <c r="BK129" i="3"/>
  <c r="BK127" i="3"/>
  <c r="BK124" i="3"/>
  <c r="BK122" i="3"/>
  <c r="BK120" i="3"/>
  <c r="BK119" i="3"/>
  <c r="BK117" i="3"/>
  <c r="BK116" i="3"/>
  <c r="BK114" i="3"/>
  <c r="BK112" i="3"/>
  <c r="BK110" i="3"/>
  <c r="BK108" i="3"/>
  <c r="BK105" i="3"/>
  <c r="BK103" i="3"/>
  <c r="BK100" i="3"/>
  <c r="BK98" i="3"/>
  <c r="BK95" i="3"/>
  <c r="BK92" i="3"/>
  <c r="BK223" i="2"/>
  <c r="BK220" i="2"/>
  <c r="BK217" i="2"/>
  <c r="BK214" i="2"/>
  <c r="BK211" i="2"/>
  <c r="BK209" i="2"/>
  <c r="BK205" i="2"/>
  <c r="BK202" i="2"/>
  <c r="BK198" i="2"/>
  <c r="BK195" i="2"/>
  <c r="BK190" i="2"/>
  <c r="BK188" i="2"/>
  <c r="BK186" i="2"/>
  <c r="BK183" i="2"/>
  <c r="BK181" i="2"/>
  <c r="BK179" i="2"/>
  <c r="BK177" i="2"/>
  <c r="BK175" i="2"/>
  <c r="BK172" i="2"/>
  <c r="BK170" i="2"/>
  <c r="BK168" i="2"/>
  <c r="BK158" i="2"/>
  <c r="BK155" i="2"/>
  <c r="BK153" i="2"/>
  <c r="BK150" i="2"/>
  <c r="BK148" i="2"/>
  <c r="BK146" i="2"/>
  <c r="BK144" i="2"/>
  <c r="BK142" i="2"/>
  <c r="BK140" i="2"/>
  <c r="BK138" i="2"/>
  <c r="BK136" i="2"/>
  <c r="BK135" i="2"/>
  <c r="BK134" i="2"/>
  <c r="BK133" i="2"/>
  <c r="BK129" i="2"/>
  <c r="BK126" i="2"/>
  <c r="BK124" i="2"/>
  <c r="BK121" i="2"/>
  <c r="BK119" i="2"/>
  <c r="BK117" i="2"/>
  <c r="BK111" i="2"/>
  <c r="BK105" i="2"/>
  <c r="BK101" i="2"/>
  <c r="BK99" i="2"/>
  <c r="J37" i="5"/>
  <c r="J36" i="5"/>
  <c r="AY58" i="1"/>
  <c r="J35" i="5"/>
  <c r="AX58" i="1" s="1"/>
  <c r="BI137" i="5"/>
  <c r="BH137" i="5"/>
  <c r="BG137" i="5"/>
  <c r="BF137" i="5"/>
  <c r="T137" i="5"/>
  <c r="T136" i="5" s="1"/>
  <c r="R137" i="5"/>
  <c r="R136" i="5" s="1"/>
  <c r="P137" i="5"/>
  <c r="P136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11" i="5"/>
  <c r="BH111" i="5"/>
  <c r="BG111" i="5"/>
  <c r="BF111" i="5"/>
  <c r="T111" i="5"/>
  <c r="R111" i="5"/>
  <c r="P111" i="5"/>
  <c r="BI109" i="5"/>
  <c r="BH109" i="5"/>
  <c r="BG109" i="5"/>
  <c r="BF109" i="5"/>
  <c r="T109" i="5"/>
  <c r="R109" i="5"/>
  <c r="P109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J82" i="5"/>
  <c r="J81" i="5"/>
  <c r="F81" i="5"/>
  <c r="F79" i="5"/>
  <c r="E77" i="5"/>
  <c r="J55" i="5"/>
  <c r="J54" i="5"/>
  <c r="F54" i="5"/>
  <c r="F52" i="5"/>
  <c r="E50" i="5"/>
  <c r="J18" i="5"/>
  <c r="E18" i="5"/>
  <c r="F82" i="5" s="1"/>
  <c r="J17" i="5"/>
  <c r="J12" i="5"/>
  <c r="J79" i="5"/>
  <c r="E7" i="5"/>
  <c r="E75" i="5"/>
  <c r="J37" i="4"/>
  <c r="J36" i="4"/>
  <c r="AY57" i="1" s="1"/>
  <c r="J35" i="4"/>
  <c r="AX57" i="1" s="1"/>
  <c r="BI111" i="4"/>
  <c r="BH111" i="4"/>
  <c r="BG111" i="4"/>
  <c r="BF111" i="4"/>
  <c r="T111" i="4"/>
  <c r="T110" i="4" s="1"/>
  <c r="T109" i="4" s="1"/>
  <c r="R111" i="4"/>
  <c r="R110" i="4"/>
  <c r="R109" i="4" s="1"/>
  <c r="P111" i="4"/>
  <c r="P110" i="4" s="1"/>
  <c r="P109" i="4" s="1"/>
  <c r="BI107" i="4"/>
  <c r="BH107" i="4"/>
  <c r="BG107" i="4"/>
  <c r="BF107" i="4"/>
  <c r="T107" i="4"/>
  <c r="T106" i="4" s="1"/>
  <c r="R107" i="4"/>
  <c r="R106" i="4"/>
  <c r="P107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88" i="4"/>
  <c r="BH88" i="4"/>
  <c r="BG88" i="4"/>
  <c r="BF88" i="4"/>
  <c r="T88" i="4"/>
  <c r="T87" i="4"/>
  <c r="R88" i="4"/>
  <c r="R87" i="4" s="1"/>
  <c r="P88" i="4"/>
  <c r="P87" i="4"/>
  <c r="J83" i="4"/>
  <c r="J82" i="4"/>
  <c r="F82" i="4"/>
  <c r="F80" i="4"/>
  <c r="E78" i="4"/>
  <c r="J55" i="4"/>
  <c r="J54" i="4"/>
  <c r="F54" i="4"/>
  <c r="F52" i="4"/>
  <c r="E50" i="4"/>
  <c r="J18" i="4"/>
  <c r="E18" i="4"/>
  <c r="F55" i="4" s="1"/>
  <c r="J17" i="4"/>
  <c r="J12" i="4"/>
  <c r="J52" i="4" s="1"/>
  <c r="E7" i="4"/>
  <c r="E76" i="4" s="1"/>
  <c r="J37" i="3"/>
  <c r="J36" i="3"/>
  <c r="AY56" i="1" s="1"/>
  <c r="J35" i="3"/>
  <c r="AX56" i="1" s="1"/>
  <c r="BI171" i="3"/>
  <c r="BH171" i="3"/>
  <c r="BG171" i="3"/>
  <c r="BF171" i="3"/>
  <c r="T171" i="3"/>
  <c r="T170" i="3" s="1"/>
  <c r="R171" i="3"/>
  <c r="R170" i="3"/>
  <c r="P171" i="3"/>
  <c r="P170" i="3" s="1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5" i="3"/>
  <c r="BH95" i="3"/>
  <c r="BG95" i="3"/>
  <c r="BF95" i="3"/>
  <c r="T95" i="3"/>
  <c r="T94" i="3" s="1"/>
  <c r="R95" i="3"/>
  <c r="R94" i="3" s="1"/>
  <c r="P95" i="3"/>
  <c r="P94" i="3" s="1"/>
  <c r="BI92" i="3"/>
  <c r="BH92" i="3"/>
  <c r="BG92" i="3"/>
  <c r="BF92" i="3"/>
  <c r="T92" i="3"/>
  <c r="T91" i="3" s="1"/>
  <c r="R92" i="3"/>
  <c r="R91" i="3" s="1"/>
  <c r="P92" i="3"/>
  <c r="P91" i="3" s="1"/>
  <c r="J87" i="3"/>
  <c r="J86" i="3"/>
  <c r="F86" i="3"/>
  <c r="F84" i="3"/>
  <c r="E82" i="3"/>
  <c r="J55" i="3"/>
  <c r="J54" i="3"/>
  <c r="F54" i="3"/>
  <c r="F52" i="3"/>
  <c r="E50" i="3"/>
  <c r="J18" i="3"/>
  <c r="E18" i="3"/>
  <c r="F55" i="3" s="1"/>
  <c r="J17" i="3"/>
  <c r="J12" i="3"/>
  <c r="J84" i="3" s="1"/>
  <c r="E7" i="3"/>
  <c r="E48" i="3" s="1"/>
  <c r="J37" i="2"/>
  <c r="J36" i="2"/>
  <c r="AY55" i="1"/>
  <c r="J35" i="2"/>
  <c r="AX55" i="1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T204" i="2"/>
  <c r="R205" i="2"/>
  <c r="R204" i="2" s="1"/>
  <c r="P205" i="2"/>
  <c r="P204" i="2"/>
  <c r="BI202" i="2"/>
  <c r="BH202" i="2"/>
  <c r="BG202" i="2"/>
  <c r="BF202" i="2"/>
  <c r="T202" i="2"/>
  <c r="T201" i="2" s="1"/>
  <c r="R202" i="2"/>
  <c r="R201" i="2"/>
  <c r="P202" i="2"/>
  <c r="P201" i="2"/>
  <c r="BI198" i="2"/>
  <c r="BH198" i="2"/>
  <c r="BG198" i="2"/>
  <c r="BF198" i="2"/>
  <c r="T198" i="2"/>
  <c r="T197" i="2"/>
  <c r="R198" i="2"/>
  <c r="R197" i="2"/>
  <c r="P198" i="2"/>
  <c r="P197" i="2"/>
  <c r="BI195" i="2"/>
  <c r="BH195" i="2"/>
  <c r="BG195" i="2"/>
  <c r="BF195" i="2"/>
  <c r="T195" i="2"/>
  <c r="T194" i="2"/>
  <c r="R195" i="2"/>
  <c r="R194" i="2"/>
  <c r="P195" i="2"/>
  <c r="P194" i="2" s="1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T128" i="2" s="1"/>
  <c r="R129" i="2"/>
  <c r="R128" i="2" s="1"/>
  <c r="P129" i="2"/>
  <c r="P128" i="2" s="1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J93" i="2"/>
  <c r="J92" i="2"/>
  <c r="F92" i="2"/>
  <c r="F90" i="2"/>
  <c r="E88" i="2"/>
  <c r="J55" i="2"/>
  <c r="J54" i="2"/>
  <c r="F54" i="2"/>
  <c r="F52" i="2"/>
  <c r="E50" i="2"/>
  <c r="J18" i="2"/>
  <c r="E18" i="2"/>
  <c r="F93" i="2"/>
  <c r="J17" i="2"/>
  <c r="J12" i="2"/>
  <c r="J52" i="2" s="1"/>
  <c r="E7" i="2"/>
  <c r="E86" i="2" s="1"/>
  <c r="L50" i="1"/>
  <c r="AM50" i="1"/>
  <c r="AM49" i="1"/>
  <c r="L49" i="1"/>
  <c r="AM47" i="1"/>
  <c r="L47" i="1"/>
  <c r="L45" i="1"/>
  <c r="L44" i="1"/>
  <c r="AS54" i="1"/>
  <c r="BK98" i="2" l="1"/>
  <c r="J98" i="2" s="1"/>
  <c r="J61" i="2" s="1"/>
  <c r="P104" i="2"/>
  <c r="T116" i="2"/>
  <c r="R132" i="2"/>
  <c r="BK137" i="2"/>
  <c r="J137" i="2" s="1"/>
  <c r="J67" i="2" s="1"/>
  <c r="R157" i="2"/>
  <c r="R174" i="2"/>
  <c r="BK185" i="2"/>
  <c r="J185" i="2" s="1"/>
  <c r="J70" i="2" s="1"/>
  <c r="R208" i="2"/>
  <c r="R193" i="2"/>
  <c r="P97" i="3"/>
  <c r="R102" i="3"/>
  <c r="BK107" i="3"/>
  <c r="J107" i="3" s="1"/>
  <c r="J64" i="3" s="1"/>
  <c r="BK118" i="3"/>
  <c r="J118" i="3" s="1"/>
  <c r="J65" i="3" s="1"/>
  <c r="P126" i="3"/>
  <c r="P138" i="3"/>
  <c r="P149" i="3"/>
  <c r="R154" i="3"/>
  <c r="BK90" i="4"/>
  <c r="J90" i="4" s="1"/>
  <c r="J61" i="4" s="1"/>
  <c r="BK94" i="4"/>
  <c r="J94" i="4" s="1"/>
  <c r="J62" i="4" s="1"/>
  <c r="P98" i="4"/>
  <c r="T98" i="2"/>
  <c r="T104" i="2"/>
  <c r="P116" i="2"/>
  <c r="BK132" i="2"/>
  <c r="J132" i="2" s="1"/>
  <c r="J66" i="2" s="1"/>
  <c r="R137" i="2"/>
  <c r="BK157" i="2"/>
  <c r="J157" i="2" s="1"/>
  <c r="J68" i="2" s="1"/>
  <c r="T174" i="2"/>
  <c r="R185" i="2"/>
  <c r="P208" i="2"/>
  <c r="P193" i="2" s="1"/>
  <c r="R97" i="3"/>
  <c r="P102" i="3"/>
  <c r="R107" i="3"/>
  <c r="T118" i="3"/>
  <c r="R126" i="3"/>
  <c r="T138" i="3"/>
  <c r="T149" i="3"/>
  <c r="T154" i="3"/>
  <c r="R90" i="4"/>
  <c r="R94" i="4"/>
  <c r="T98" i="4"/>
  <c r="BK86" i="5"/>
  <c r="J86" i="5" s="1"/>
  <c r="J60" i="5" s="1"/>
  <c r="T86" i="5"/>
  <c r="P99" i="5"/>
  <c r="BK108" i="5"/>
  <c r="J108" i="5" s="1"/>
  <c r="J62" i="5" s="1"/>
  <c r="P108" i="5"/>
  <c r="BK115" i="5"/>
  <c r="J115" i="5" s="1"/>
  <c r="J63" i="5" s="1"/>
  <c r="BK122" i="5"/>
  <c r="J122" i="5" s="1"/>
  <c r="J64" i="5" s="1"/>
  <c r="P122" i="5"/>
  <c r="P98" i="2"/>
  <c r="R104" i="2"/>
  <c r="R116" i="2"/>
  <c r="P132" i="2"/>
  <c r="P137" i="2"/>
  <c r="T157" i="2"/>
  <c r="P174" i="2"/>
  <c r="T185" i="2"/>
  <c r="BK208" i="2"/>
  <c r="J208" i="2" s="1"/>
  <c r="J76" i="2" s="1"/>
  <c r="BK97" i="3"/>
  <c r="J97" i="3" s="1"/>
  <c r="J62" i="3" s="1"/>
  <c r="BK102" i="3"/>
  <c r="J102" i="3" s="1"/>
  <c r="J63" i="3" s="1"/>
  <c r="T107" i="3"/>
  <c r="R118" i="3"/>
  <c r="T126" i="3"/>
  <c r="R138" i="3"/>
  <c r="R149" i="3"/>
  <c r="P154" i="3"/>
  <c r="T90" i="4"/>
  <c r="T94" i="4"/>
  <c r="T86" i="4" s="1"/>
  <c r="R98" i="4"/>
  <c r="P86" i="5"/>
  <c r="BK99" i="5"/>
  <c r="J99" i="5" s="1"/>
  <c r="J61" i="5" s="1"/>
  <c r="T99" i="5"/>
  <c r="T108" i="5"/>
  <c r="P115" i="5"/>
  <c r="T115" i="5"/>
  <c r="R122" i="5"/>
  <c r="R98" i="2"/>
  <c r="BK104" i="2"/>
  <c r="J104" i="2" s="1"/>
  <c r="J62" i="2" s="1"/>
  <c r="BK116" i="2"/>
  <c r="J116" i="2" s="1"/>
  <c r="J63" i="2" s="1"/>
  <c r="T132" i="2"/>
  <c r="T137" i="2"/>
  <c r="P157" i="2"/>
  <c r="BK174" i="2"/>
  <c r="J174" i="2" s="1"/>
  <c r="J69" i="2" s="1"/>
  <c r="P185" i="2"/>
  <c r="T208" i="2"/>
  <c r="T193" i="2" s="1"/>
  <c r="T97" i="3"/>
  <c r="T102" i="3"/>
  <c r="P107" i="3"/>
  <c r="P118" i="3"/>
  <c r="BK126" i="3"/>
  <c r="J126" i="3" s="1"/>
  <c r="J66" i="3" s="1"/>
  <c r="BK138" i="3"/>
  <c r="J138" i="3" s="1"/>
  <c r="J67" i="3" s="1"/>
  <c r="BK149" i="3"/>
  <c r="J149" i="3" s="1"/>
  <c r="J68" i="3" s="1"/>
  <c r="BK154" i="3"/>
  <c r="J154" i="3" s="1"/>
  <c r="J69" i="3" s="1"/>
  <c r="P90" i="4"/>
  <c r="P86" i="4"/>
  <c r="AU57" i="1" s="1"/>
  <c r="P94" i="4"/>
  <c r="BK98" i="4"/>
  <c r="J98" i="4" s="1"/>
  <c r="J63" i="4" s="1"/>
  <c r="R86" i="5"/>
  <c r="R99" i="5"/>
  <c r="R108" i="5"/>
  <c r="R115" i="5"/>
  <c r="T122" i="5"/>
  <c r="BK91" i="3"/>
  <c r="J91" i="3"/>
  <c r="J60" i="3" s="1"/>
  <c r="BK136" i="5"/>
  <c r="J136" i="5" s="1"/>
  <c r="J65" i="5" s="1"/>
  <c r="BK128" i="2"/>
  <c r="J128" i="2" s="1"/>
  <c r="J64" i="2" s="1"/>
  <c r="BK204" i="2"/>
  <c r="J204" i="2" s="1"/>
  <c r="J75" i="2" s="1"/>
  <c r="BK94" i="3"/>
  <c r="J94" i="3" s="1"/>
  <c r="J61" i="3" s="1"/>
  <c r="BK170" i="3"/>
  <c r="J170" i="3"/>
  <c r="J70" i="3"/>
  <c r="BK194" i="2"/>
  <c r="J194" i="2" s="1"/>
  <c r="J72" i="2" s="1"/>
  <c r="BK197" i="2"/>
  <c r="J197" i="2" s="1"/>
  <c r="J73" i="2" s="1"/>
  <c r="BK201" i="2"/>
  <c r="J201" i="2" s="1"/>
  <c r="J74" i="2" s="1"/>
  <c r="BK87" i="4"/>
  <c r="J87" i="4"/>
  <c r="J60" i="4" s="1"/>
  <c r="BK106" i="4"/>
  <c r="J106" i="4" s="1"/>
  <c r="J64" i="4" s="1"/>
  <c r="BK110" i="4"/>
  <c r="J110" i="4" s="1"/>
  <c r="J66" i="4" s="1"/>
  <c r="E48" i="5"/>
  <c r="BE93" i="5"/>
  <c r="BE95" i="5"/>
  <c r="BE97" i="5"/>
  <c r="BE100" i="5"/>
  <c r="BE102" i="5"/>
  <c r="BE135" i="5"/>
  <c r="F55" i="5"/>
  <c r="BE91" i="5"/>
  <c r="BE111" i="5"/>
  <c r="BE118" i="5"/>
  <c r="BE127" i="5"/>
  <c r="BE137" i="5"/>
  <c r="J52" i="5"/>
  <c r="BE87" i="5"/>
  <c r="BE104" i="5"/>
  <c r="BE106" i="5"/>
  <c r="BE129" i="5"/>
  <c r="BE131" i="5"/>
  <c r="BE133" i="5"/>
  <c r="BE89" i="5"/>
  <c r="BE109" i="5"/>
  <c r="BE113" i="5"/>
  <c r="BE116" i="5"/>
  <c r="BE120" i="5"/>
  <c r="BE123" i="5"/>
  <c r="BE125" i="5"/>
  <c r="E48" i="4"/>
  <c r="BE88" i="4"/>
  <c r="BE91" i="4"/>
  <c r="BE93" i="4"/>
  <c r="F83" i="4"/>
  <c r="BE92" i="4"/>
  <c r="BE97" i="4"/>
  <c r="BE101" i="4"/>
  <c r="BE104" i="4"/>
  <c r="J80" i="4"/>
  <c r="BE100" i="4"/>
  <c r="BE103" i="4"/>
  <c r="BE111" i="4"/>
  <c r="BE95" i="4"/>
  <c r="BE99" i="4"/>
  <c r="BE102" i="4"/>
  <c r="BE105" i="4"/>
  <c r="BE107" i="4"/>
  <c r="F87" i="3"/>
  <c r="BE105" i="3"/>
  <c r="BE119" i="3"/>
  <c r="BE124" i="3"/>
  <c r="E80" i="3"/>
  <c r="BE92" i="3"/>
  <c r="BE98" i="3"/>
  <c r="BE108" i="3"/>
  <c r="BE110" i="3"/>
  <c r="BE127" i="3"/>
  <c r="BE145" i="3"/>
  <c r="BE155" i="3"/>
  <c r="BE156" i="3"/>
  <c r="BE159" i="3"/>
  <c r="BE160" i="3"/>
  <c r="BE165" i="3"/>
  <c r="J52" i="3"/>
  <c r="BE95" i="3"/>
  <c r="BE100" i="3"/>
  <c r="BE103" i="3"/>
  <c r="BE112" i="3"/>
  <c r="BE114" i="3"/>
  <c r="BE133" i="3"/>
  <c r="BE137" i="3"/>
  <c r="BE139" i="3"/>
  <c r="BE147" i="3"/>
  <c r="BE116" i="3"/>
  <c r="BE117" i="3"/>
  <c r="BE120" i="3"/>
  <c r="BE122" i="3"/>
  <c r="BE129" i="3"/>
  <c r="BE131" i="3"/>
  <c r="BE135" i="3"/>
  <c r="BE141" i="3"/>
  <c r="BE143" i="3"/>
  <c r="BE150" i="3"/>
  <c r="BE152" i="3"/>
  <c r="BE157" i="3"/>
  <c r="BE158" i="3"/>
  <c r="BE161" i="3"/>
  <c r="BE162" i="3"/>
  <c r="BE163" i="3"/>
  <c r="BE166" i="3"/>
  <c r="BE168" i="3"/>
  <c r="BE169" i="3"/>
  <c r="BE171" i="3"/>
  <c r="BE101" i="2"/>
  <c r="BE111" i="2"/>
  <c r="BE117" i="2"/>
  <c r="BE119" i="2"/>
  <c r="BE121" i="2"/>
  <c r="BE124" i="2"/>
  <c r="BE136" i="2"/>
  <c r="BE142" i="2"/>
  <c r="BE146" i="2"/>
  <c r="BE183" i="2"/>
  <c r="BE190" i="2"/>
  <c r="BE198" i="2"/>
  <c r="BE209" i="2"/>
  <c r="BE214" i="2"/>
  <c r="J90" i="2"/>
  <c r="BE126" i="2"/>
  <c r="BE135" i="2"/>
  <c r="BE138" i="2"/>
  <c r="BE150" i="2"/>
  <c r="BE155" i="2"/>
  <c r="BE158" i="2"/>
  <c r="BE168" i="2"/>
  <c r="BE175" i="2"/>
  <c r="BE177" i="2"/>
  <c r="BE186" i="2"/>
  <c r="BE202" i="2"/>
  <c r="BE205" i="2"/>
  <c r="BE220" i="2"/>
  <c r="E48" i="2"/>
  <c r="F55" i="2"/>
  <c r="BE99" i="2"/>
  <c r="BE105" i="2"/>
  <c r="BE129" i="2"/>
  <c r="BE133" i="2"/>
  <c r="BE134" i="2"/>
  <c r="BE140" i="2"/>
  <c r="BE144" i="2"/>
  <c r="BE153" i="2"/>
  <c r="BE170" i="2"/>
  <c r="BE179" i="2"/>
  <c r="BE181" i="2"/>
  <c r="BE195" i="2"/>
  <c r="BE211" i="2"/>
  <c r="BE217" i="2"/>
  <c r="BE148" i="2"/>
  <c r="BE172" i="2"/>
  <c r="BE188" i="2"/>
  <c r="BE223" i="2"/>
  <c r="F37" i="2"/>
  <c r="BD55" i="1" s="1"/>
  <c r="F36" i="5"/>
  <c r="BC58" i="1" s="1"/>
  <c r="F35" i="4"/>
  <c r="BB57" i="1" s="1"/>
  <c r="F35" i="5"/>
  <c r="BB58" i="1" s="1"/>
  <c r="F36" i="3"/>
  <c r="BC56" i="1" s="1"/>
  <c r="F34" i="2"/>
  <c r="BA55" i="1" s="1"/>
  <c r="J34" i="5"/>
  <c r="AW58" i="1" s="1"/>
  <c r="F34" i="5"/>
  <c r="BA58" i="1" s="1"/>
  <c r="F36" i="2"/>
  <c r="BC55" i="1" s="1"/>
  <c r="F34" i="3"/>
  <c r="BA56" i="1" s="1"/>
  <c r="J34" i="3"/>
  <c r="AW56" i="1" s="1"/>
  <c r="F37" i="3"/>
  <c r="BD56" i="1" s="1"/>
  <c r="J34" i="2"/>
  <c r="AW55" i="1" s="1"/>
  <c r="F35" i="3"/>
  <c r="BB56" i="1" s="1"/>
  <c r="J34" i="4"/>
  <c r="AW57" i="1" s="1"/>
  <c r="F34" i="4"/>
  <c r="BA57" i="1" s="1"/>
  <c r="F36" i="4"/>
  <c r="BC57" i="1" s="1"/>
  <c r="F37" i="5"/>
  <c r="BD58" i="1" s="1"/>
  <c r="F37" i="4"/>
  <c r="BD57" i="1" s="1"/>
  <c r="F35" i="2"/>
  <c r="BB55" i="1" s="1"/>
  <c r="R97" i="2" l="1"/>
  <c r="P97" i="2"/>
  <c r="R86" i="4"/>
  <c r="T90" i="3"/>
  <c r="P90" i="3"/>
  <c r="AU56" i="1"/>
  <c r="R90" i="3"/>
  <c r="T131" i="2"/>
  <c r="T85" i="5"/>
  <c r="R131" i="2"/>
  <c r="R96" i="2" s="1"/>
  <c r="R85" i="5"/>
  <c r="P131" i="2"/>
  <c r="P96" i="2" s="1"/>
  <c r="AU55" i="1" s="1"/>
  <c r="T97" i="2"/>
  <c r="P85" i="5"/>
  <c r="AU58" i="1" s="1"/>
  <c r="BK109" i="4"/>
  <c r="BK86" i="4" s="1"/>
  <c r="J86" i="4" s="1"/>
  <c r="J30" i="4" s="1"/>
  <c r="AG57" i="1" s="1"/>
  <c r="J109" i="4"/>
  <c r="J65" i="4" s="1"/>
  <c r="BK97" i="2"/>
  <c r="J97" i="2" s="1"/>
  <c r="J60" i="2" s="1"/>
  <c r="BK90" i="3"/>
  <c r="J90" i="3" s="1"/>
  <c r="J59" i="3" s="1"/>
  <c r="BK85" i="5"/>
  <c r="J85" i="5" s="1"/>
  <c r="J30" i="5" s="1"/>
  <c r="AG58" i="1" s="1"/>
  <c r="BK131" i="2"/>
  <c r="J131" i="2" s="1"/>
  <c r="J65" i="2" s="1"/>
  <c r="BK193" i="2"/>
  <c r="J193" i="2" s="1"/>
  <c r="J71" i="2" s="1"/>
  <c r="F33" i="3"/>
  <c r="AZ56" i="1" s="1"/>
  <c r="BC54" i="1"/>
  <c r="W32" i="1" s="1"/>
  <c r="BA54" i="1"/>
  <c r="W30" i="1" s="1"/>
  <c r="J33" i="3"/>
  <c r="AV56" i="1" s="1"/>
  <c r="AT56" i="1" s="1"/>
  <c r="F33" i="4"/>
  <c r="AZ57" i="1" s="1"/>
  <c r="BB54" i="1"/>
  <c r="AX54" i="1" s="1"/>
  <c r="BD54" i="1"/>
  <c r="W33" i="1" s="1"/>
  <c r="F33" i="5"/>
  <c r="AZ58" i="1" s="1"/>
  <c r="J33" i="2"/>
  <c r="AV55" i="1" s="1"/>
  <c r="AT55" i="1" s="1"/>
  <c r="J33" i="5"/>
  <c r="AV58" i="1" s="1"/>
  <c r="AT58" i="1" s="1"/>
  <c r="F33" i="2"/>
  <c r="AZ55" i="1" s="1"/>
  <c r="J33" i="4"/>
  <c r="AV57" i="1" s="1"/>
  <c r="AT57" i="1" s="1"/>
  <c r="T96" i="2" l="1"/>
  <c r="AN58" i="1"/>
  <c r="AN57" i="1"/>
  <c r="J59" i="5"/>
  <c r="BK96" i="2"/>
  <c r="J96" i="2" s="1"/>
  <c r="J59" i="2" s="1"/>
  <c r="J59" i="4"/>
  <c r="J39" i="5"/>
  <c r="J39" i="4"/>
  <c r="J30" i="3"/>
  <c r="AG56" i="1" s="1"/>
  <c r="AY54" i="1"/>
  <c r="W31" i="1"/>
  <c r="AU54" i="1"/>
  <c r="AW54" i="1"/>
  <c r="AK30" i="1" s="1"/>
  <c r="AZ54" i="1"/>
  <c r="AV54" i="1" s="1"/>
  <c r="AK29" i="1" s="1"/>
  <c r="J39" i="3" l="1"/>
  <c r="AN56" i="1"/>
  <c r="J30" i="2"/>
  <c r="AG55" i="1" s="1"/>
  <c r="AG54" i="1" s="1"/>
  <c r="W29" i="1"/>
  <c r="AT54" i="1"/>
  <c r="AK26" i="1" l="1"/>
  <c r="AK35" i="1" s="1"/>
  <c r="AN54" i="1"/>
  <c r="J39" i="2"/>
  <c r="AN55" i="1"/>
</calcChain>
</file>

<file path=xl/sharedStrings.xml><?xml version="1.0" encoding="utf-8"?>
<sst xmlns="http://schemas.openxmlformats.org/spreadsheetml/2006/main" count="3349" uniqueCount="710">
  <si>
    <t>Export Komplet</t>
  </si>
  <si>
    <t>VZ</t>
  </si>
  <si>
    <t>2.0</t>
  </si>
  <si>
    <t>ZAMOK</t>
  </si>
  <si>
    <t>False</t>
  </si>
  <si>
    <t>{94712db2-bd2f-49e0-87d1-9e0d4aa54702}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</si>
  <si>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</si>
  <si>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</si>
  <si>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</si>
  <si>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</si>
  <si>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</si>
  <si>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</si>
  <si>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</si>
  <si>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DP02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</si>
  <si>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</si>
  <si>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</si>
  <si>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Dochlazení administrativních prostor ČNB - DP02 = E5P1 + ZCH</t>
  </si>
  <si>
    <t>KSO:</t>
  </si>
  <si>
    <t/>
  </si>
  <si>
    <t>CC-CZ:</t>
  </si>
  <si>
    <t>112</t>
  </si>
  <si>
    <t>Místo:</t>
  </si>
  <si>
    <t>Česká národní banka, Na příkopě 864/28, 110 00 Pra</t>
  </si>
  <si>
    <t>Datum:</t>
  </si>
  <si>
    <t>1. 5. 2023</t>
  </si>
  <si>
    <t>Zadavatel:</t>
  </si>
  <si>
    <t>IČ:</t>
  </si>
  <si>
    <t>48136450</t>
  </si>
  <si>
    <t>ČESKÁ NÁRODNÍ BANKA</t>
  </si>
  <si>
    <t>DIČ:</t>
  </si>
  <si>
    <t>CZ48136450</t>
  </si>
  <si>
    <t>Uchazeč:</t>
  </si>
  <si>
    <t>Vyplň údaj</t>
  </si>
  <si>
    <t>Projektant:</t>
  </si>
  <si>
    <t>24265021</t>
  </si>
  <si>
    <t>Bohemik s.r.o.</t>
  </si>
  <si>
    <t>CZ24265021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</si>
  <si>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</si>
  <si>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</si>
  <si>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</si>
  <si>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</si>
  <si>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</si>
  <si>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</si>
  <si>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</si>
  <si>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</si>
  <si>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</si>
  <si>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</si>
  <si>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</si>
  <si>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</si>
  <si>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</si>
  <si>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</si>
  <si>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</si>
  <si>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</si>
  <si>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</si>
  <si>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</si>
  <si>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</si>
  <si>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</si>
  <si>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</si>
  <si>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</si>
  <si>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</si>
  <si>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</si>
  <si>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</si>
  <si>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</si>
  <si>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</si>
  <si>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</si>
  <si>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</si>
  <si>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</si>
  <si>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</si>
  <si>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</si>
  <si>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</si>
  <si>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</si>
  <si>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</si>
  <si>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</si>
  <si>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</si>
  <si>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</si>
  <si>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</si>
  <si>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</si>
  <si>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</si>
  <si>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</si>
  <si>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</si>
  <si>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D1.1</t>
  </si>
  <si>
    <t>Stavba - DP02</t>
  </si>
  <si>
    <t>STA</t>
  </si>
  <si>
    <t>1</t>
  </si>
  <si>
    <t>{bc7bba96-d3f2-4ac2-826a-cd5569f712f9}</t>
  </si>
  <si>
    <t>2</t>
  </si>
  <si>
    <t>D1.4.2</t>
  </si>
  <si>
    <t>Chlazení - DP02</t>
  </si>
  <si>
    <t>{6d9e8fce-2a9d-4e24-b9f8-ab30517652f6}</t>
  </si>
  <si>
    <t>D1.4.4</t>
  </si>
  <si>
    <t>Elektroinstalace - DP02</t>
  </si>
  <si>
    <t>{63c60e23-56dd-42d1-8820-edbaf8a86ec8}</t>
  </si>
  <si>
    <t>D1.4.5</t>
  </si>
  <si>
    <t>Měření a regulace - DP02</t>
  </si>
  <si>
    <t>{6eb4bf21-4c8d-4f09-818b-a10bea80d805}</t>
  </si>
  <si>
    <t>KRYCÍ LIST SOUPISU PRACÍ</t>
  </si>
  <si>
    <t>Objekt:</t>
  </si>
  <si>
    <t>D1.1 - Stavba - DP02</t>
  </si>
  <si>
    <t>Ing. Zdeněk Edlman, B.Hudová</t>
  </si>
  <si>
    <t>DP02 - dílčí plnění E5P1 + ZCH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</si>
  <si>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</si>
  <si>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</si>
  <si>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</si>
  <si>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</si>
  <si>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</si>
  <si>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</si>
  <si>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</si>
  <si>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</si>
  <si>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</si>
  <si>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</si>
  <si>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727 - Zdravotechnika - požární ochrana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</si>
  <si>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</si>
  <si>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</si>
  <si>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</si>
  <si>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</si>
  <si>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</si>
  <si>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</si>
  <si>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</si>
  <si>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</si>
  <si>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</si>
  <si>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</si>
  <si>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</si>
  <si>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</si>
  <si>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</si>
  <si>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</si>
  <si>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</si>
  <si>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</si>
  <si>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</si>
  <si>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</si>
  <si>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</si>
  <si>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</si>
  <si>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</si>
  <si>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</si>
  <si>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</si>
  <si>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</si>
  <si>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</si>
  <si>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</si>
  <si>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</si>
  <si>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</si>
  <si>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</si>
  <si>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619991011</t>
  </si>
  <si>
    <t>Zakrytí vnitřních ploch před znečištěním včetně pozdějšího odkrytí konstrukcí a prvků obalením fólií a přelepením páskou</t>
  </si>
  <si>
    <t>m2</t>
  </si>
  <si>
    <t>CS ÚRS 2023 01</t>
  </si>
  <si>
    <t>4</t>
  </si>
  <si>
    <t>-1405630017</t>
  </si>
  <si>
    <t>Online PSC</t>
  </si>
  <si>
    <t>https://podminky.urs.cz/item/CS_URS_2023_01/619991011</t>
  </si>
  <si>
    <t>619996145</t>
  </si>
  <si>
    <t>Ochrana stavebních konstrukcí a samostatných prvků včetně pozdějšího odstranění obalením geotextilií samostatných konstrukcí a prvků</t>
  </si>
  <si>
    <t>-1158039938</t>
  </si>
  <si>
    <t>https://podminky.urs.cz/item/CS_URS_2023_01/619996145</t>
  </si>
  <si>
    <t>VV</t>
  </si>
  <si>
    <t>10+6+6+6+104</t>
  </si>
  <si>
    <t>9</t>
  </si>
  <si>
    <t>Ostatní konstrukce a práce, bourání</t>
  </si>
  <si>
    <t>3</t>
  </si>
  <si>
    <t>977151124</t>
  </si>
  <si>
    <t>Jádrové vrty diamantovými korunkami do stavebních materiálů (železobetonu, betonu, cihel, obkladů, dlažeb, kamene) průměru přes 150 do 180 mm</t>
  </si>
  <si>
    <t>m</t>
  </si>
  <si>
    <t>-1734656418</t>
  </si>
  <si>
    <t>https://podminky.urs.cz/item/CS_URS_2023_01/977151124</t>
  </si>
  <si>
    <t>"čm. 5P412" 2*0,15</t>
  </si>
  <si>
    <t>"čm.5P327" 2*0,15</t>
  </si>
  <si>
    <t>"čm.5P402" 2*0,15</t>
  </si>
  <si>
    <t>Součet</t>
  </si>
  <si>
    <t>977151125</t>
  </si>
  <si>
    <t>Jádrové vrty diamantovými korunkami do stavebních materiálů (železobetonu, betonu, cihel, obkladů, dlažeb, kamene) průměru přes 180 do 200 mm</t>
  </si>
  <si>
    <t>109647486</t>
  </si>
  <si>
    <t>https://podminky.urs.cz/item/CS_URS_2023_01/977151125</t>
  </si>
  <si>
    <t>"čm.5P104" 2*0,15</t>
  </si>
  <si>
    <t>"čm.5P211" 2*0,15</t>
  </si>
  <si>
    <t>997</t>
  </si>
  <si>
    <t>Přesun sutě</t>
  </si>
  <si>
    <t>5</t>
  </si>
  <si>
    <t>997013217</t>
  </si>
  <si>
    <t>Vnitrostaveništní doprava suti a vybouraných hmot vodorovně do 50 m svisle ručně pro budovy a haly výšky přes 21 do 24 m</t>
  </si>
  <si>
    <t>t</t>
  </si>
  <si>
    <t>-81896056</t>
  </si>
  <si>
    <t>https://podminky.urs.cz/item/CS_URS_2023_01/997013217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</si>
  <si>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</si>
  <si>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</si>
  <si>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-1550487422</t>
  </si>
  <si>
    <t>https://podminky.urs.cz/item/CS_URS_2023_01/997013219</t>
  </si>
  <si>
    <t>7</t>
  </si>
  <si>
    <t>997013509</t>
  </si>
  <si>
    <t>Odvoz suti a vybouraných hmot na skládku nebo meziskládku se složením, na vzdálenost Příplatek k ceně za každý další i započatý 1 km přes 1 km</t>
  </si>
  <si>
    <t>-962681745</t>
  </si>
  <si>
    <t>https://podminky.urs.cz/item/CS_URS_2023_01/997013509</t>
  </si>
  <si>
    <t>0,95*15 'Přepočtené koeficientem množství</t>
  </si>
  <si>
    <t>8</t>
  </si>
  <si>
    <t>997013511</t>
  </si>
  <si>
    <t>Odvoz suti a vybouraných hmot z meziskládky na skládku s naložením a se složením, na vzdálenost do 1 km</t>
  </si>
  <si>
    <t>961206265</t>
  </si>
  <si>
    <t>https://podminky.urs.cz/item/CS_URS_2023_01/997013511</t>
  </si>
  <si>
    <t>997013631</t>
  </si>
  <si>
    <t>Poplatek za uložení stavebního odpadu na skládce (skládkovné) směsného stavebního a demoličního zatříděného do Katalogu odpadů pod kódem 17 09 04</t>
  </si>
  <si>
    <t>-344159617</t>
  </si>
  <si>
    <t>https://podminky.urs.cz/item/CS_URS_2023_01/997013631</t>
  </si>
  <si>
    <t>998</t>
  </si>
  <si>
    <t>Přesun hmot</t>
  </si>
  <si>
    <t>10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</si>
  <si>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</si>
  <si>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</si>
  <si>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1671386765</t>
  </si>
  <si>
    <t>https://podminky.urs.cz/item/CS_URS_2023_01/998018003</t>
  </si>
  <si>
    <t>PSV</t>
  </si>
  <si>
    <t>Práce a dodávky PSV</t>
  </si>
  <si>
    <t>727</t>
  </si>
  <si>
    <t>Zdravotechnika - požární ochrana</t>
  </si>
  <si>
    <t>11</t>
  </si>
  <si>
    <t>727213229R</t>
  </si>
  <si>
    <t>Protipožární trubní ucpávky plastového potrubí prostup stropem tloušťky 150 mm požární odolnost EI 30 D 160</t>
  </si>
  <si>
    <t>kus</t>
  </si>
  <si>
    <t>vlastní položka</t>
  </si>
  <si>
    <t>16</t>
  </si>
  <si>
    <t>-1194338321</t>
  </si>
  <si>
    <t>12</t>
  </si>
  <si>
    <t>727213230R</t>
  </si>
  <si>
    <t>Protipožární trubní ucpávky plastového potrubí prostup stropem tloušťky 150 mm požární odolnost EI 30 D 200</t>
  </si>
  <si>
    <t>-445944545</t>
  </si>
  <si>
    <t>13</t>
  </si>
  <si>
    <t>99872711R</t>
  </si>
  <si>
    <t>Přesun hmot pro požární ochranu stanovený z hmotnosti přesunovaného materiálu vodorovná dopravní vzdálenost do 50 m v objektech výšky přes 12 do 24 m</t>
  </si>
  <si>
    <t>-1928813142</t>
  </si>
  <si>
    <t>14</t>
  </si>
  <si>
    <t>99872718R</t>
  </si>
  <si>
    <t>Přesun hmot pro požární ochranu stanovený z hmotnosti přesunovaného materiálu Příplatek k ceně za přesun prováděný bez použití mechanizace pro jakoukoliv výšku objektu</t>
  </si>
  <si>
    <t>690220638</t>
  </si>
  <si>
    <t>763</t>
  </si>
  <si>
    <t>Konstrukce suché výstavby</t>
  </si>
  <si>
    <t>763131411</t>
  </si>
  <si>
    <t>Podhled ze sádrokartonových desek dvouvrstvá zavěšená spodní konstrukce z ocelových profilů CD, UD jednoduše opláštěná deskou standardní A, tl. 12,5 mm, bez izolace</t>
  </si>
  <si>
    <t>1976292135</t>
  </si>
  <si>
    <t>https://podminky.urs.cz/item/CS_URS_2023_01/763131411</t>
  </si>
  <si>
    <t>763131714</t>
  </si>
  <si>
    <t>Podhled ze sádrokartonových desek ostatní práce a konstrukce na podhledech ze sádrokartonových desek základní penetrační nátěr</t>
  </si>
  <si>
    <t>-1384277175</t>
  </si>
  <si>
    <t>https://podminky.urs.cz/item/CS_URS_2023_01/763131714</t>
  </si>
  <si>
    <t>17</t>
  </si>
  <si>
    <t>763131751</t>
  </si>
  <si>
    <t>Podhled ze sádrokartonových desek ostatní práce a konstrukce na podhledech ze sádrokartonových desek montáž parotěsné zábrany</t>
  </si>
  <si>
    <t>-1625029079</t>
  </si>
  <si>
    <t>https://podminky.urs.cz/item/CS_URS_2023_01/763131751</t>
  </si>
  <si>
    <t>18</t>
  </si>
  <si>
    <t>M</t>
  </si>
  <si>
    <t>28329274</t>
  </si>
  <si>
    <t>fólie PE vyztužená pro parotěsnou vrstvu (reakce na oheň - třída E) 110g/m2</t>
  </si>
  <si>
    <t>32</t>
  </si>
  <si>
    <t>-1309746722</t>
  </si>
  <si>
    <t>1*1,1235 'Přepočtené koeficientem množství</t>
  </si>
  <si>
    <t>19</t>
  </si>
  <si>
    <t>763131765</t>
  </si>
  <si>
    <t>Podhled ze sádrokartonových desek Příplatek k cenám za výšku zavěšení přes 0,5 do 1,0 m</t>
  </si>
  <si>
    <t>1820520260</t>
  </si>
  <si>
    <t>https://podminky.urs.cz/item/CS_URS_2023_01/763131765</t>
  </si>
  <si>
    <t>20</t>
  </si>
  <si>
    <t>763131771</t>
  </si>
  <si>
    <t>Podhled ze sádrokartonových desek Příplatek k cenám za rovinnost kvality speciální tmelení kvality Q3</t>
  </si>
  <si>
    <t>-1718750045</t>
  </si>
  <si>
    <t>https://podminky.urs.cz/item/CS_URS_2023_01/763131771</t>
  </si>
  <si>
    <t>763131821</t>
  </si>
  <si>
    <t>Demontáž podhledu nebo samostatného požárního předělu ze sádrokartonových desek s nosnou konstrukcí dvouvrstvou z ocelových profilů, opláštění jednoduché</t>
  </si>
  <si>
    <t>-599355803</t>
  </si>
  <si>
    <t>https://podminky.urs.cz/item/CS_URS_2023_01/763131821</t>
  </si>
  <si>
    <t>22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</si>
  <si>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</si>
  <si>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</si>
  <si>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503981287</t>
  </si>
  <si>
    <t>https://podminky.urs.cz/item/CS_URS_2023_01/998763303</t>
  </si>
  <si>
    <t>23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</si>
  <si>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</si>
  <si>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</si>
  <si>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-1420551181</t>
  </si>
  <si>
    <t>https://podminky.urs.cz/item/CS_URS_2023_01/998763381</t>
  </si>
  <si>
    <t>766</t>
  </si>
  <si>
    <t>Konstrukce truhlářské</t>
  </si>
  <si>
    <t>24</t>
  </si>
  <si>
    <t>766664957</t>
  </si>
  <si>
    <t>Výměna dveřních konstrukcí interiérových zámku, vložky</t>
  </si>
  <si>
    <t>1235018246</t>
  </si>
  <si>
    <t>https://podminky.urs.cz/item/CS_URS_2023_01/766664957</t>
  </si>
  <si>
    <t>"57.1" 5</t>
  </si>
  <si>
    <t>"57.4" 3</t>
  </si>
  <si>
    <t>"57.7" 1</t>
  </si>
  <si>
    <t>"52.9" 1</t>
  </si>
  <si>
    <t>"52.8" 1</t>
  </si>
  <si>
    <t>"CH7" 1</t>
  </si>
  <si>
    <t>"57D" 1</t>
  </si>
  <si>
    <t>25</t>
  </si>
  <si>
    <t>54964100</t>
  </si>
  <si>
    <t>vložka cylindrická 29+29</t>
  </si>
  <si>
    <t>-1701860405</t>
  </si>
  <si>
    <t>P</t>
  </si>
  <si>
    <t xml:space="preserve">Poznámka k položce:_x000D_
min. 3 ks klíčů (2ks pro objednatele) </t>
  </si>
  <si>
    <t>26</t>
  </si>
  <si>
    <t>998766103</t>
  </si>
  <si>
    <t>Přesun hmot pro konstrukce truhlářské stanovený z hmotnosti přesunovaného materiálu vodorovná dopravní vzdálenost do 50 m v objektech výšky přes 12 do 24 m</t>
  </si>
  <si>
    <t>-1194497867</t>
  </si>
  <si>
    <t>https://podminky.urs.cz/item/CS_URS_2023_01/998766103</t>
  </si>
  <si>
    <t>27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</si>
  <si>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</si>
  <si>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</si>
  <si>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1621696326</t>
  </si>
  <si>
    <t>https://podminky.urs.cz/item/CS_URS_2023_01/998766181</t>
  </si>
  <si>
    <t>767</t>
  </si>
  <si>
    <t>Konstrukce zámečnické</t>
  </si>
  <si>
    <t>28</t>
  </si>
  <si>
    <t>767590840</t>
  </si>
  <si>
    <t>Demontáž podlahových konstrukcí zdvojených podlah nosného roštu</t>
  </si>
  <si>
    <t>-147770159</t>
  </si>
  <si>
    <t>https://podminky.urs.cz/item/CS_URS_2023_01/767590840</t>
  </si>
  <si>
    <t>29</t>
  </si>
  <si>
    <t>767995112</t>
  </si>
  <si>
    <t>Montáž ostatních atypických zámečnických konstrukcí hmotnosti přes 5 do 10 kg</t>
  </si>
  <si>
    <t>kg</t>
  </si>
  <si>
    <t>-1716142294</t>
  </si>
  <si>
    <t>https://podminky.urs.cz/item/CS_URS_2023_01/767995112</t>
  </si>
  <si>
    <t>30</t>
  </si>
  <si>
    <t>767996702</t>
  </si>
  <si>
    <t>Demontáž ostatních zámečnických konstrukcí řezáním o hmotnosti jednotlivých dílů přes 50 do 100 kg</t>
  </si>
  <si>
    <t>960369815</t>
  </si>
  <si>
    <t>https://podminky.urs.cz/item/CS_URS_2023_01/767996702</t>
  </si>
  <si>
    <t>31</t>
  </si>
  <si>
    <t>998767103</t>
  </si>
  <si>
    <t>Přesun hmot pro zámečnické konstrukce stanovený z hmotnosti přesunovaného materiálu vodorovná dopravní vzdálenost do 50 m v objektech výšky přes 12 do 24 m</t>
  </si>
  <si>
    <t>-1183357849</t>
  </si>
  <si>
    <t>https://podminky.urs.cz/item/CS_URS_2023_01/998767103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</si>
  <si>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</si>
  <si>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</si>
  <si>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-641510148</t>
  </si>
  <si>
    <t>https://podminky.urs.cz/item/CS_URS_2023_01/998767181</t>
  </si>
  <si>
    <t>784</t>
  </si>
  <si>
    <t>Dokončovací práce - malby a tapety</t>
  </si>
  <si>
    <t>33</t>
  </si>
  <si>
    <t>784111001</t>
  </si>
  <si>
    <t>Oprášení (ometení) podkladu v místnostech výšky do 3,80 m</t>
  </si>
  <si>
    <t>1934243715</t>
  </si>
  <si>
    <t>https://podminky.urs.cz/item/CS_URS_2023_01/784111001</t>
  </si>
  <si>
    <t>34</t>
  </si>
  <si>
    <t>784181121</t>
  </si>
  <si>
    <t>Penetrace podkladu jednonásobná hloubková akrylátová bezbarvá v místnostech výšky do 3,80 m</t>
  </si>
  <si>
    <t>-1319234003</t>
  </si>
  <si>
    <t>https://podminky.urs.cz/item/CS_URS_2023_01/784181121</t>
  </si>
  <si>
    <t>35</t>
  </si>
  <si>
    <t>784211101</t>
  </si>
  <si>
    <t>Malby z malířských směsí oděruvzdorných za mokra dvojnásobné, bílé za mokra oděruvzdorné výborně v místnostech výšky do 3,80 m</t>
  </si>
  <si>
    <t>383655970</t>
  </si>
  <si>
    <t>https://podminky.urs.cz/item/CS_URS_2023_01/784211101</t>
  </si>
  <si>
    <t xml:space="preserve">Poznámka k položce:_x000D_
nátěr dle direktivy ČNB - ref.v. TOLLENS IDROTOP MAT </t>
  </si>
  <si>
    <t>VRN</t>
  </si>
  <si>
    <t>Vedlejší rozpočtové náklady</t>
  </si>
  <si>
    <t>VRN1</t>
  </si>
  <si>
    <t>Průzkumné, geodetické a projektové práce</t>
  </si>
  <si>
    <t>36</t>
  </si>
  <si>
    <t>013254000</t>
  </si>
  <si>
    <t>Dokumentace skutečného provedení DSPS STAVBY</t>
  </si>
  <si>
    <t>kpl</t>
  </si>
  <si>
    <t>1024</t>
  </si>
  <si>
    <t>1284492378</t>
  </si>
  <si>
    <t>https://podminky.urs.cz/item/CS_URS_2023_01/013254000</t>
  </si>
  <si>
    <t>VRN3</t>
  </si>
  <si>
    <t>Zařízení staveniště</t>
  </si>
  <si>
    <t>37</t>
  </si>
  <si>
    <t>030001000</t>
  </si>
  <si>
    <t>859613871</t>
  </si>
  <si>
    <t>https://podminky.urs.cz/item/CS_URS_2023_01/030001000</t>
  </si>
  <si>
    <t>Poznámka k položce:_x000D_
Sociální, provozní a administrativní zařízení staveniště bude řešeno v minimálním rozsahu jako dočasné v rekonstruované části objektu – bude vyhrazeno objednatelem._x000D_
Pro každé dílčí plnění bude zřízen malý staveništní rozvaděč napojený na stávající rozvody NN v objektu. Nepředpokládá se potřeba strojů či zařízení s většími nároky na odběr elektrické energie. Pro odběr vody budou použity stávající rozvody v úklidových komorách nebo ve WC.</t>
  </si>
  <si>
    <t>VRN4</t>
  </si>
  <si>
    <t>Inženýrská činnost</t>
  </si>
  <si>
    <t>38</t>
  </si>
  <si>
    <t>045002000</t>
  </si>
  <si>
    <t>Kompletační a koordinační činnost</t>
  </si>
  <si>
    <t>-798113260</t>
  </si>
  <si>
    <t>https://podminky.urs.cz/item/CS_URS_2023_01/045002000</t>
  </si>
  <si>
    <t>VRN7</t>
  </si>
  <si>
    <t>Provozní vlivy</t>
  </si>
  <si>
    <t>39</t>
  </si>
  <si>
    <t>070001000</t>
  </si>
  <si>
    <t>-185257863</t>
  </si>
  <si>
    <t>https://podminky.urs.cz/item/CS_URS_2023_01/070001000</t>
  </si>
  <si>
    <t>Poznámka k položce:_x000D_
Náklady na ztížené provádění stavebních prací v důsledku nepřerušeného provozu na staveništi nebo v případech nepřerušeného provozu v objektech v nichž se stavební práce provádí._x000D_
Požadavky na způsob provádění stavebních prací jsou popsány v A – PRŮVODNÍ ZPRÁVA a B. SOUHRNNÁ TECHNICKÁ ZPRÁVA a dále budou součástí smlouvy a jejích příloh. Uchazeč je povinen do ceny zahrnout dodržování veškerých požadavků uvedených v tomto dokumentu.</t>
  </si>
  <si>
    <t>VRN9</t>
  </si>
  <si>
    <t>Ostatní náklady</t>
  </si>
  <si>
    <t>40</t>
  </si>
  <si>
    <t>0917040R</t>
  </si>
  <si>
    <t>Náklady na ochranu konstrukcí, instalací a zařízení před negativními dopady stavební činnosti.</t>
  </si>
  <si>
    <t>1575475297</t>
  </si>
  <si>
    <t>Poznámka k položce:_x000D_
Nutno zajistit ochranu veškerých konstrukcí, instalací, a zařízení banky před negativními dopady stavební činnosti._x000D_
Konkrétní požadavky jsou posány v  A – PRŮVODNÍ ZPRÁVA a B. SOUHRNNÁ TECHNICKÁ ZPRÁVA a dále budou součástí smlouvy a jejích příloh. Uchazeč je povinen do ceny zahrnout dodržování veškerých požadavků uvedených v tomto dokumentu.</t>
  </si>
  <si>
    <t>41</t>
  </si>
  <si>
    <t>091704001</t>
  </si>
  <si>
    <t>Bezpečnostní a hygienické opatření na staveništi</t>
  </si>
  <si>
    <t>-2065858454</t>
  </si>
  <si>
    <t>https://podminky.urs.cz/item/CS_URS_2023_01/091704001</t>
  </si>
  <si>
    <t>Poznámka k položce:_x000D_
Zajištění osob proti pádu do prohlubně. Vybavení staveniště hasícímí přístroji, při vypnuté EZS</t>
  </si>
  <si>
    <t>42</t>
  </si>
  <si>
    <t>091704002</t>
  </si>
  <si>
    <t>Pracovní každodenní ochrana čidel EPS v prostoru staveniště</t>
  </si>
  <si>
    <t>-1117201390</t>
  </si>
  <si>
    <t>https://podminky.urs.cz/item/CS_URS_2023_01/091704002</t>
  </si>
  <si>
    <t>Poznámka k položce:_x000D_
Pracovní každodenní ochrana čidel EPS v prostoru staveniště (kanceláře, ohraničené části chodeb) - denně zakrytí / odkrytí čidel EPS proti zaprášení, komunikace s ochranou budovy</t>
  </si>
  <si>
    <t>43</t>
  </si>
  <si>
    <t>091704003</t>
  </si>
  <si>
    <t xml:space="preserve">Užívání veřejných ploch a prostranství </t>
  </si>
  <si>
    <t>-664692797</t>
  </si>
  <si>
    <t>https://podminky.urs.cz/item/CS_URS_2023_01/091704003</t>
  </si>
  <si>
    <t>Poznámka k položce:_x000D_
Jednodenní dočasný zábor parkovacích stání před objektem Plodinové burzy na Senovážném náměstí v ploše 5,0 x 5,0 m, nebo zabráním 4 parkovacích stání u chodníku přiléhajícího k objektu Plodinové burzy v Senovážné ulici (plocha cca 2,5x20 m)._x000D_
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</si>
  <si>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44</t>
  </si>
  <si>
    <t>091704004</t>
  </si>
  <si>
    <t xml:space="preserve">Předání a převzetí díla </t>
  </si>
  <si>
    <t>1717081354</t>
  </si>
  <si>
    <t>https://podminky.urs.cz/item/CS_URS_2023_01/091704004</t>
  </si>
  <si>
    <t>Poznámka k položce:_x000D_
Náklady zhotovitele, které vzniknou v souvislosti s povinnostmi zhotovitele při předání a převzetí díla._x000D_
Kompletace DSPS všech řemesel včetně tištěné a elektronické podoby veškeré dokumentace a předání díla investorovi</t>
  </si>
  <si>
    <t>45</t>
  </si>
  <si>
    <t>094002000</t>
  </si>
  <si>
    <t>Ostatní náklady související s výstavbou</t>
  </si>
  <si>
    <t>-510056878</t>
  </si>
  <si>
    <t>https://podminky.urs.cz/item/CS_URS_2023_01/094002000</t>
  </si>
  <si>
    <t>Poznámka k položce:_x000D_
Přesun a montáž chladící jednotky - automobilový jeřáb ze Senovážného náměstí (vč. DIO, záborů chodníků a komunikace)</t>
  </si>
  <si>
    <t>D1.4.2 - Chlazení - DP02</t>
  </si>
  <si>
    <t>Dominik Pompl, B.Hudová</t>
  </si>
  <si>
    <t>D1 - Zdroj chladu</t>
  </si>
  <si>
    <t>D3 - Regulační a vyvažovací ventily</t>
  </si>
  <si>
    <t>D5 - Kulové kohouty a uzavírací klapky</t>
  </si>
  <si>
    <t>D6 - Filtry</t>
  </si>
  <si>
    <t>D7 - Vypouštění a odvzdušnění</t>
  </si>
  <si>
    <t>D8 - Ostatní</t>
  </si>
  <si>
    <t>D9 - Potrubí</t>
  </si>
  <si>
    <t>D10 - Izolace</t>
  </si>
  <si>
    <t>D12 - Nátěry</t>
  </si>
  <si>
    <t>D14 - Ostatní náklady</t>
  </si>
  <si>
    <t>HZS - Hodinové zúčtovací sazby</t>
  </si>
  <si>
    <t>D1</t>
  </si>
  <si>
    <t>Zdroj chladu</t>
  </si>
  <si>
    <t>Pol36</t>
  </si>
  <si>
    <t>Kompresorový zdroj chladu vzduch-voda AERMEC NRB 1400</t>
  </si>
  <si>
    <t>ks</t>
  </si>
  <si>
    <t>Poznámka k položce:_x000D_
Kompresorový zdroj chladu vzduch-voda; chladící výkon 412 kW; Elektrický příkon 130,8 kW, napětí 3x400 V, 50 Hz; glykol MPG 34 % 8/14 °C; venkovní teplota +35°C; Rozměry d3970; š2200; v2450 mm ; Hmotnost 3080 kg; zařízení pro provoz v zimním období do - 18°C; komunikační karta + řídicí a komunikační rozhraní BCV; včetně antivibračních podložek a průtokového spínače výparníku; včetně dopravy, zprovoznění a zaškolení</t>
  </si>
  <si>
    <t>D3</t>
  </si>
  <si>
    <t>Regulační a vyvažovací ventily</t>
  </si>
  <si>
    <t>Pol37</t>
  </si>
  <si>
    <t>Ruční přírubový vyvažovací ventil DN100 DN100, s vnitřním závitem, s měřícími koncovkami</t>
  </si>
  <si>
    <t>Poznámka k položce:_x000D_
Hydronic Systems HS447</t>
  </si>
  <si>
    <t>D5</t>
  </si>
  <si>
    <t>Kulové kohouty a uzavírací klapky</t>
  </si>
  <si>
    <t>Pol38</t>
  </si>
  <si>
    <t>Uzavírací ventil PN16 vč. přírubového spoje, protipřírub a těsnění, DN 125 PN16 DN 125</t>
  </si>
  <si>
    <t>Poznámka k položce:_x000D_
Hydronic systems HS 497</t>
  </si>
  <si>
    <t>6.3</t>
  </si>
  <si>
    <t>Pohon 230V/50Hz; 2/3 bod Elektromechanický rotační pohon 230V 2/3 bod</t>
  </si>
  <si>
    <t>Poznámka k položce:_x000D_
Elektromechanický rotační pohon VB110 230V 2/3-bod pro HS 497 DN 125-150,vč. Adaptéru</t>
  </si>
  <si>
    <t>D6</t>
  </si>
  <si>
    <t>Filtry</t>
  </si>
  <si>
    <t>Pol39</t>
  </si>
  <si>
    <t>Filtr přírubový s nerezovým sítem , DN 80, PN 16, vč. protipřírub, těsnění, příslušenství PN16, DN80, standart síto</t>
  </si>
  <si>
    <t>Poznámka k položce:_x000D_
Hydronic systems HS 821</t>
  </si>
  <si>
    <t>7.2</t>
  </si>
  <si>
    <t>Filtr přírubový s nerezovým sítem , DN 125, PN 16, vč. protipřírub, těsnění, příslušenství DN125, standart síto</t>
  </si>
  <si>
    <t>Poznámka k položce:_x000D_
Hydronic systems HS filtr 821</t>
  </si>
  <si>
    <t>D7</t>
  </si>
  <si>
    <t>Vypouštění a odvzdušnění</t>
  </si>
  <si>
    <t>Pol40</t>
  </si>
  <si>
    <t>Kulový vypouštěcí kohout s hadicovou vývodkou a zátkou PN 6, DN 15</t>
  </si>
  <si>
    <t>Poznámka k položce:_x000D_
referenční výrobek: Giacomini R608</t>
  </si>
  <si>
    <t>Pol41</t>
  </si>
  <si>
    <t>Kulový vypouštěcí kohout PN 10, DN 20 s hadicovou vývodkou a zátkou PN 10, DN 20 bezsilikonové provedení</t>
  </si>
  <si>
    <t>Poznámka k položce:_x000D_
Giacomini R608</t>
  </si>
  <si>
    <t>Pol42</t>
  </si>
  <si>
    <t>Odvzdušňovací ventil PN 6, DN 10 PN 6, DN 10</t>
  </si>
  <si>
    <t>Poznámka k položce:_x000D_
referenční výrobek: Giacomini R99</t>
  </si>
  <si>
    <t>Pol43</t>
  </si>
  <si>
    <t>Odvzdušňovací ventil PN 6, DN 15 PN 6, DN 15</t>
  </si>
  <si>
    <t>8.2</t>
  </si>
  <si>
    <t>Odvzdušňovací nádoba PN 6, DN 50 PN 6, DN 50</t>
  </si>
  <si>
    <t>8.1</t>
  </si>
  <si>
    <t>Odvzdušňovací nádoba PN 6, DN 100 PN 6, DN 100</t>
  </si>
  <si>
    <t>D8</t>
  </si>
  <si>
    <t>Ostatní</t>
  </si>
  <si>
    <t>Pol44</t>
  </si>
  <si>
    <t>Napojení na rozdělovač/sběrač ve strojovně chlazení CH1, změna z DN80 na DN125</t>
  </si>
  <si>
    <t>9.2</t>
  </si>
  <si>
    <t>Přírubový gumový kompenzátor DN 125, PN 16 vč. protipřírub, těsnění, příslušenství PN16, DN125</t>
  </si>
  <si>
    <t>Poznámka k položce:_x000D_
IVAR CS BRA.F8.500</t>
  </si>
  <si>
    <t>9.3</t>
  </si>
  <si>
    <t>Měřič tepla s pulzním výstupem DN 80, qp=40 m3/h</t>
  </si>
  <si>
    <t>Poznámka k položce:_x000D_
Supercal 5 DN80</t>
  </si>
  <si>
    <t>Pol45</t>
  </si>
  <si>
    <t>Tlakoměr 0 - 1000 kPa, vč. návarku, smyčky a kohoutu</t>
  </si>
  <si>
    <t>Poznámka k položce:_x000D_
IVAR CS, radiální MR 63</t>
  </si>
  <si>
    <t>D9</t>
  </si>
  <si>
    <t>Potrubí</t>
  </si>
  <si>
    <t>Pol46</t>
  </si>
  <si>
    <t>Vícevrstvé plastové potrubí PE-HD/AL/PE-X; včetně kotevního a montážního materiálu DN 15(20 x 2,0)</t>
  </si>
  <si>
    <t>bm</t>
  </si>
  <si>
    <t>Poznámka k položce:_x000D_
lisovaný systém, balení 5m tyč; referenční výrobek: IVAR ALPEX-DUO XS</t>
  </si>
  <si>
    <t>Pol47</t>
  </si>
  <si>
    <t>Ocel bezešvá DN 65(76x3,2); včetně kotevního a montážního materiálu Ocel bezešvá - DN 65</t>
  </si>
  <si>
    <t>Poznámka k položce:_x000D_
ČSN</t>
  </si>
  <si>
    <t>Pol48</t>
  </si>
  <si>
    <t>Ocel bezešvá DN 80(89 x 3,6); včetně kotevního a montážního materiálu Ocel bezešvá - DN 80</t>
  </si>
  <si>
    <t>Pol49</t>
  </si>
  <si>
    <t>Ocel bezešvá DN 100(108 x 4,0); včetně kotevního a montážního materiálu Ocel bezešvá - DN 100</t>
  </si>
  <si>
    <t>Pol50</t>
  </si>
  <si>
    <t>Ocel bezešvá DN 125(133 x 4,5); včetně kotevního a montážního materiálu Ocel bezešvá - DN 125</t>
  </si>
  <si>
    <t>Pol51</t>
  </si>
  <si>
    <t>Al plech pro potrubí DN125 s izolací 32mm DN125 s izolací 32mm</t>
  </si>
  <si>
    <t>D10</t>
  </si>
  <si>
    <t>Izolace</t>
  </si>
  <si>
    <t>Pol52</t>
  </si>
  <si>
    <t>Izolace l = 0,033 W/mK při 0 °C, μ ≥10000; pro plastové potrubí pro potrubí DN 15(20 x 2,0); tloušťka izolace 25 mm</t>
  </si>
  <si>
    <t>46</t>
  </si>
  <si>
    <t>Poznámka k položce:_x000D_
referenční výrobek: ARMACELL Armaxflex AF</t>
  </si>
  <si>
    <t>Pol53</t>
  </si>
  <si>
    <t>Izolace l = 0,033 W/mK při 0 °C, μ ≥10000; pro ocelové potrubí pro potrubí DN 65(76 x 3,2); tloušťka izolace 32 mm</t>
  </si>
  <si>
    <t>48</t>
  </si>
  <si>
    <t>Poznámka k položce:_x000D_
referenční výrobek:ARMACELL Armaxflex AF</t>
  </si>
  <si>
    <t>Pol54</t>
  </si>
  <si>
    <t>Izolace l = 0,033 W/mK při 0 °C, μ ≥10000; pro ocelové potrubí pro potrubí DN 80(89 x 3,6); tloušťka izolace 32 mm</t>
  </si>
  <si>
    <t>50</t>
  </si>
  <si>
    <t>Pol55</t>
  </si>
  <si>
    <t>Izolace l = 0,033 W/mK při 0 °C, μ ≥10000; pro ocelové potrubí pro potrubí DN 100(108 x 4,0); tloušťka izolace 32 mm</t>
  </si>
  <si>
    <t>52</t>
  </si>
  <si>
    <t>Pol56</t>
  </si>
  <si>
    <t>Izolace l = 0,033 W/mK při 0 °C, μ ≥10000; pro ocelové potrubí pro potrubí DN 125(133 x 4,5); tloušťka izolace 32 mm</t>
  </si>
  <si>
    <t>54</t>
  </si>
  <si>
    <t>D12</t>
  </si>
  <si>
    <t>Nátěry</t>
  </si>
  <si>
    <t>Pol57</t>
  </si>
  <si>
    <t>Základní nátěr potrubí do DN 100 mm včetně</t>
  </si>
  <si>
    <t>56</t>
  </si>
  <si>
    <t>Poznámka k položce:_x000D_
Veškeré pomocné ocelové konstrukce, závěsy a uložení potrubí budou opatřeny nátěrem základním a dvojnásobným nátěrem prostým. Věškeré ocelové potrubí bude izolované a bude pod izolací opatřeno dvojnásobným základním nátěrem.</t>
  </si>
  <si>
    <t>Pol58</t>
  </si>
  <si>
    <t>Základní nátěr potrubí do DN 125 mm včetně</t>
  </si>
  <si>
    <t>58</t>
  </si>
  <si>
    <t>D14</t>
  </si>
  <si>
    <t>Pol60</t>
  </si>
  <si>
    <t>Zpracování výrobně dodavatelské dokumentace</t>
  </si>
  <si>
    <t>62</t>
  </si>
  <si>
    <t>Pol61</t>
  </si>
  <si>
    <t>Vypracování projektu skutečného provedení DSPS CHLAZENÍ</t>
  </si>
  <si>
    <t>64</t>
  </si>
  <si>
    <t>Pol62</t>
  </si>
  <si>
    <t>Doprava materiálu, přesun hmot</t>
  </si>
  <si>
    <t>66</t>
  </si>
  <si>
    <t>Pol63</t>
  </si>
  <si>
    <t>Provedení komplexních zkoušek (včetně tlakové a topné/chladicí zkoušky)</t>
  </si>
  <si>
    <t>68</t>
  </si>
  <si>
    <t>Pol64</t>
  </si>
  <si>
    <t>Jemné zaregulování systému</t>
  </si>
  <si>
    <t>70</t>
  </si>
  <si>
    <t>Pol65</t>
  </si>
  <si>
    <t>Vyvážení dle vyhl. 193/2007 sb.včetně protokolu</t>
  </si>
  <si>
    <t>72</t>
  </si>
  <si>
    <t>Pol66</t>
  </si>
  <si>
    <t>Dvojnásobný proplach systému a náplň upravenou vodou</t>
  </si>
  <si>
    <t>74</t>
  </si>
  <si>
    <t>Pol67</t>
  </si>
  <si>
    <t>Štítky a popisy potrubí a zařízení</t>
  </si>
  <si>
    <t>76</t>
  </si>
  <si>
    <t>Pol68</t>
  </si>
  <si>
    <t>Pomocné ocelové konstrukce</t>
  </si>
  <si>
    <t>78</t>
  </si>
  <si>
    <t>Poznámka k položce:_x000D_
pomocné lávky a plošiny v prostoru a šachtách</t>
  </si>
  <si>
    <t>Pol69</t>
  </si>
  <si>
    <t>Zavěšení potrubí, kotvící systém např. Hilti, množství dle DN</t>
  </si>
  <si>
    <t>80</t>
  </si>
  <si>
    <t>Pol70</t>
  </si>
  <si>
    <t>Zaškolení obsluhy</t>
  </si>
  <si>
    <t>82</t>
  </si>
  <si>
    <t>Poznámka k položce:_x000D_
seznámení s údržbou</t>
  </si>
  <si>
    <t>Pol71</t>
  </si>
  <si>
    <t>Kotevní materiál</t>
  </si>
  <si>
    <t>84</t>
  </si>
  <si>
    <t>Pol72</t>
  </si>
  <si>
    <t>Montážní materiál</t>
  </si>
  <si>
    <t>86</t>
  </si>
  <si>
    <t>HZS</t>
  </si>
  <si>
    <t>Hodinové zúčtovací sazby</t>
  </si>
  <si>
    <t>HZS2491</t>
  </si>
  <si>
    <t>Hodinové zúčtovací sazby profesí PSV zednické výpomoci a pomocné práce PSV dělník zednických výpomocí</t>
  </si>
  <si>
    <t>hod</t>
  </si>
  <si>
    <t>512</t>
  </si>
  <si>
    <t>603403218</t>
  </si>
  <si>
    <t>https://podminky.urs.cz/item/CS_URS_2023_01/HZS2491</t>
  </si>
  <si>
    <t>D1.4.4 - Elektroinstalace - DP02</t>
  </si>
  <si>
    <t xml:space="preserve">Ing. Tomáš Dolejší, B.Hudová </t>
  </si>
  <si>
    <t>D1 - Rozváděče a rozvodnice</t>
  </si>
  <si>
    <t>D3 - Kabely a vodiče</t>
  </si>
  <si>
    <t>D4 - Nosné a úložné konstrukce</t>
  </si>
  <si>
    <t>D5 - HZS, ostatní náklady</t>
  </si>
  <si>
    <t>Rozváděče a rozvodnice</t>
  </si>
  <si>
    <t>M2101-0001</t>
  </si>
  <si>
    <t>Rozvaděč Rchl 2.2</t>
  </si>
  <si>
    <t xml:space="preserve">Poznámka k položce:_x000D_
Přestavba stávajícího rozvaděče Rcchl2 na Rchl2.2 _x000D_
demontáž stávající výbavy mimo hl.jističe, nová výbava: jistič 630A,3p – 1ks, jistič 6B/3 – 1 ks, elektroměr pro nepřímé měření s impulsním výstupem do systému MaR - 1ks, měřící transformátor 400/5A- 3ks, elektroinstalační materiál pro vnitřní zapojení, průchodky a výrobní dokumentace_x000D_
_x000D_
</t>
  </si>
  <si>
    <t>Kabely a vodiče</t>
  </si>
  <si>
    <t>M2103-0007</t>
  </si>
  <si>
    <t>Kabel AYKY 3x120+70</t>
  </si>
  <si>
    <t>M2103-0008</t>
  </si>
  <si>
    <t>Vodič CY 1x50 zž/z</t>
  </si>
  <si>
    <t>M2103-0010</t>
  </si>
  <si>
    <t>Ukončení vodičů a označení vč.štítků, průřez od 100 do 200 mm2</t>
  </si>
  <si>
    <t>D4</t>
  </si>
  <si>
    <t>Nosné a úložné konstrukce</t>
  </si>
  <si>
    <t>M2104-0002</t>
  </si>
  <si>
    <t>Kabelový žlab Merkur 150x100 mm</t>
  </si>
  <si>
    <t>Poznámka k položce:_x000D_
včetně závěsů</t>
  </si>
  <si>
    <t>M2104-0003</t>
  </si>
  <si>
    <t>nosník pro kabelový žlab Merkur</t>
  </si>
  <si>
    <t>HZS, ostatní náklady</t>
  </si>
  <si>
    <t>M2106-0003</t>
  </si>
  <si>
    <t>Montážní práce včetně dopravy pro dílčí celek DP02</t>
  </si>
  <si>
    <t>M2106-0027</t>
  </si>
  <si>
    <t>Provedení revize a vypracování revizní zprávy</t>
  </si>
  <si>
    <t>M2106-0001</t>
  </si>
  <si>
    <t>Realizační projektová dokumentace ELE</t>
  </si>
  <si>
    <t>1251781974</t>
  </si>
  <si>
    <t>M2106-0028</t>
  </si>
  <si>
    <t>Projektová dokumentace skutečného provedení DSPS ELEKTRO</t>
  </si>
  <si>
    <t>-1925700350</t>
  </si>
  <si>
    <t>M2106-0030</t>
  </si>
  <si>
    <t>Podružný materiál pro dílčí celek DP02</t>
  </si>
  <si>
    <t>M2106-0052</t>
  </si>
  <si>
    <t>Režijní náklady pro dílčí celek DP02</t>
  </si>
  <si>
    <t>Pol100</t>
  </si>
  <si>
    <t>245005038</t>
  </si>
  <si>
    <t>-1240570808</t>
  </si>
  <si>
    <t>092203000</t>
  </si>
  <si>
    <t>Náklady na zaškolení</t>
  </si>
  <si>
    <t>…</t>
  </si>
  <si>
    <t>1138189244</t>
  </si>
  <si>
    <t>https://podminky.urs.cz/item/CS_URS_2023_01/092203000</t>
  </si>
  <si>
    <t xml:space="preserve">Poznámka k položce:_x000D_
seznámení s údržbou_x000D_
</t>
  </si>
  <si>
    <t>D1.4.5 - Měření a regulace - DP02</t>
  </si>
  <si>
    <t>Stanislav Gajzler, B.Hudová</t>
  </si>
  <si>
    <t>D1 - Periferie</t>
  </si>
  <si>
    <t>D2 - Řídící systém- řízené dodávky JCBS</t>
  </si>
  <si>
    <t>D4 - Montážní materiál</t>
  </si>
  <si>
    <t>D5 - Komletace, revize, zkoušky</t>
  </si>
  <si>
    <t>Periferie</t>
  </si>
  <si>
    <t>Pol1</t>
  </si>
  <si>
    <t>Rozšiřující modul</t>
  </si>
  <si>
    <t>Poznámka k položce:_x000D_
Dodávka a montáž rozšiřovacího modulu typ IOM3733 do stávajícího rozvaděče ISR1, ve strojvna chlazení CHL2, včetně montážního materiálu potřebného k jeho instalaci do razvaděče, a včetně potřebných úprav stávajícího rozvaděče ISR1</t>
  </si>
  <si>
    <t>Pol2</t>
  </si>
  <si>
    <t>Připojení a oživení chladící jednotky BCHJ7</t>
  </si>
  <si>
    <t>Poznámka k položce:_x000D_
Připojení a oživení povelů a monitorovacích signálů do chladící jednotky BCHJ7 ze stávajícího rozvaděče ISR1 (4x kabel). Včetně montáže a propojení a dodávky instalační přechodové krabice a připojení k regulátoru a kontrola správné funkce, a včetně namapování a konfigurace bodů v DDC regulátoru.</t>
  </si>
  <si>
    <t>Pol3</t>
  </si>
  <si>
    <t>Servopohon 230V On/Off</t>
  </si>
  <si>
    <t>Poznámka k položce:_x000D_
Připojení a oživení servopohonu uzavíracícho ventilu (nap. 230V, řízení ON/OFF). Zapojení napájecích a signalizačních vodičů, včetně montáže a propojení a dodávky instalační přechodové krabice a připojení k regulátoru a kontrola správné funkce, a včetně namapování a konfigurace bodu v DDC regulátoru.</t>
  </si>
  <si>
    <t>Pol4</t>
  </si>
  <si>
    <t>Komunikační sběrnice BACnet do BCHJ7</t>
  </si>
  <si>
    <t>Poznámka k položce:_x000D_
Připojení a oživení komunikační sběrnice (BACnet) do chladící jednotky BCHJ7 ze stávajícího rozvaděče BH. Včetně připojení do řídicího systému a kontroly správné funkce, a včetně namapování a konfigurace bodů v řídicím systému.</t>
  </si>
  <si>
    <t>Pol5</t>
  </si>
  <si>
    <t>Elektroměr</t>
  </si>
  <si>
    <t>Poznámka k položce:_x000D_
Připojení a oživení pulzního výstupu elektroměru spotřeby chladící jednotky BCHJ7 z rozvaděče silnoproudu do stávajícího rozvaděče BH. Včetně montáže a propojení a dodávky instalační přechodové krabice a připojení k regulátoru a kontrola správné funkce, a včetně namapování a konfigurace bodů v DDC regulátoru.</t>
  </si>
  <si>
    <t>Pol6</t>
  </si>
  <si>
    <t>Kalorimetr chladící větve FCU18.1</t>
  </si>
  <si>
    <t>Poznámka k položce:_x000D_
Připojení a oživení pulzního výstupu kalorimetru chladící větve FCU 18.1 ve strojovně chlazení CHL1 do stávajícího rozvaděče BD. Včetně montáže a propojení a dodávky instalační přechodové krabice a připojení k regulátoru a kontrola správné funkce, a včetně namapování a konfigurace bodů v DDC regulátoru.</t>
  </si>
  <si>
    <t>D2</t>
  </si>
  <si>
    <t>Řídící systém- řízené dodávky JCBS</t>
  </si>
  <si>
    <t>Pol7</t>
  </si>
  <si>
    <t>SW pro DDC regulátor JCBS</t>
  </si>
  <si>
    <t>Poznámka k položce:_x000D_
Vypracování nového software a doplnění do stávajícího řídicího systému, pro ovládání a řízení nové chladící jednotky BCHJ7</t>
  </si>
  <si>
    <t>Pol8</t>
  </si>
  <si>
    <t>SW pro DDC regulátor IRC JCBS</t>
  </si>
  <si>
    <t>Poznámka k položce:_x000D_
Instalace nového software pro BCHJ7 do stávajícího volně programovatelného  IRC regulátoru pro řízení strojvny chlazení CHL2, včetně jeho nastavení a oživení.</t>
  </si>
  <si>
    <t>Pol9</t>
  </si>
  <si>
    <t>Grafická centrála JCBS</t>
  </si>
  <si>
    <t>Poznámka k položce:_x000D_
Aktualizace a úprava atávajících dynamických obrazovek pro ovládaní a monitorování strojovny chlazení, ve vazbě na instalaci nové chladící jednotky BCHJ7, včetně namapování do řídicího systému.     Včetně aktualizace systémových databází stávajícího řídicího systému.</t>
  </si>
  <si>
    <t>Pol10</t>
  </si>
  <si>
    <t>Grafická centrála - SW pro měřiče tepla JCBS</t>
  </si>
  <si>
    <t>Poznámka k položce:_x000D_
Implementace měřičů energií do řídicího systému, včetně aktualizace a úpravy dynamických obrazovek pro měřiče energií, a včetně namapování do řídicího systému a aktualizace systémových databází stávajícího řídicího systému.</t>
  </si>
  <si>
    <t>Pol11</t>
  </si>
  <si>
    <t>J-Y(St)Y 2x2x0,8</t>
  </si>
  <si>
    <t>Poznámka k položce:_x000D_
Kabel slaboproudý, párovaný, stíněný J-Y(St)Y 2x2x0,8, dodávka a montáž. Včetně montáže s uložením do drážky ve zdi (realizaci drážky řeší stavba) , nebo do el. instalačních lišt, nebo do el. instalačních trubek atd..  Každý kabel bude ukončen na obou stranách ve svorkách rozvaděče nebo přístroje.</t>
  </si>
  <si>
    <t>Pol16</t>
  </si>
  <si>
    <t>CYKY-O 3x1,5</t>
  </si>
  <si>
    <t>Poznámka k položce:_x000D_
Kabel  silový CYKY-O 3x1,5, dodávka a montáž. Včetně montáže s uložením do el. instalačních lišt, nebo do el. instalačních trubek, nebo do stávajícíh tras atd..  Každý kabel bude ukončen na obou stranách ve svorkách rozvaděče nebo přístroje.</t>
  </si>
  <si>
    <t>Pol17</t>
  </si>
  <si>
    <t>UTP 5e</t>
  </si>
  <si>
    <t>Poznámka k položce:_x000D_
Kabel UTP cat.5e, dodávka a montáž.  Slaboproudý komuikační kabel pro sběrnici Ethernet (cat. 5e), včetně montáže s uložením do kabelových žlabů typu MARS (stávajících), nebo do el. instalačních lišt, nebo do el. instalačních trubek atd.. Kabely uložené v kabelovém žlabu, nebo na stupacím žebříku budou stáhnuty a připevněny k nosné konstrukci zdrhovacím páskem a to  po 0,5 m. Každý kabel bude ukončen na obou stranách konektrorem RJ45.</t>
  </si>
  <si>
    <t>Pol18</t>
  </si>
  <si>
    <t>Lišta 40x40</t>
  </si>
  <si>
    <t>Poznámka k položce:_x000D_
Elektroinstalační bezhalegenová lišta do 40x40 mm (délka v m) - dodávka a montáž. Včetně příchytek a potřebného nosného a upevňovacího materiálu</t>
  </si>
  <si>
    <t>Pol30</t>
  </si>
  <si>
    <t>Trubka ohebná do DN32</t>
  </si>
  <si>
    <t>Poznámka k položce:_x000D_
Elekt.bezhalog.trubka ohebná do DN32 (délka v m)-dodávka a montáž. Ohebná bezhalogenová samozhášivá trubka vyrobená z PP do DN 32. Včetně spojek, vývodek a příchytek a potřebného nosného a upevňovacího materiálu. Bude využívána především pro ukončení kabelů k přístrojům, servopohobnům apod.</t>
  </si>
  <si>
    <t>Pol31</t>
  </si>
  <si>
    <t>Krabice do rozměru 85x85</t>
  </si>
  <si>
    <t>Poznámka k položce:_x000D_
Bezhalogenová instalační krabice do rozměru 85x85, včetně montáže  Elektroinstalační krabice bezhalogenová vybavená svorkami, a včetně potřebného nosného a upevňovacího materiálu (hmoždinka, vrut, apod.), a včetně vyvrtání potřebných otvorů (beton, cihla), a včetně ukončení kabelů.</t>
  </si>
  <si>
    <t>Komletace, revize, zkoušky</t>
  </si>
  <si>
    <t>Pol32</t>
  </si>
  <si>
    <t>Vypracování výrobní dokumentace</t>
  </si>
  <si>
    <t>Poznámka k položce:_x000D_
Vypracování výrobní dokumentace</t>
  </si>
  <si>
    <t>Pol33</t>
  </si>
  <si>
    <t>Komlexní zkoušky</t>
  </si>
  <si>
    <t>Poznámka k položce:_x000D_
Komplexní zkoušky, včetně kontroly správnosti přenášených signálů, a včetně zaregulování a nastavení parametrů</t>
  </si>
  <si>
    <t>Pol34</t>
  </si>
  <si>
    <t>Poznámka k položce:_x000D_
Zaškolení obsluhy</t>
  </si>
  <si>
    <t>Pol35</t>
  </si>
  <si>
    <t>Revize el. zařízení vč. revizní zprávy</t>
  </si>
  <si>
    <t>Poznámka k položce:_x000D_
Revize el. zařízení vč. revizní zprávy</t>
  </si>
  <si>
    <t>Pol73</t>
  </si>
  <si>
    <t>Dokumentace skučného provedení DSPS MAR</t>
  </si>
  <si>
    <t>Poznámka k položce:_x000D_
Vypracování dokumentace skutečného stavu</t>
  </si>
  <si>
    <t>Pol74</t>
  </si>
  <si>
    <t>Kompletační činnost</t>
  </si>
  <si>
    <t>Poznámka k položce:_x000D_
Kompletační činnost, koordinace s ostatními profesemi apod.</t>
  </si>
  <si>
    <t>Pol75</t>
  </si>
  <si>
    <t>Přesuny materiálu, doprava apod.</t>
  </si>
  <si>
    <t>-1320912658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</si>
</sst>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4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4" fontId="20" fillId="0" borderId="22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/>
    <xf numFmtId="0" fontId="0" fillId="0" borderId="0" xfId="0" applyFill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63131751" TargetMode="External"/><Relationship Id="rId18" Type="http://schemas.openxmlformats.org/officeDocument/2006/relationships/hyperlink" Target="https://podminky.urs.cz/item/CS_URS_2023_01/998763381" TargetMode="External"/><Relationship Id="rId26" Type="http://schemas.openxmlformats.org/officeDocument/2006/relationships/hyperlink" Target="https://podminky.urs.cz/item/CS_URS_2023_01/998767181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s://podminky.urs.cz/item/CS_URS_2023_01/998766181" TargetMode="External"/><Relationship Id="rId34" Type="http://schemas.openxmlformats.org/officeDocument/2006/relationships/hyperlink" Target="https://podminky.urs.cz/item/CS_URS_2023_01/091704001" TargetMode="External"/><Relationship Id="rId7" Type="http://schemas.openxmlformats.org/officeDocument/2006/relationships/hyperlink" Target="https://podminky.urs.cz/item/CS_URS_2023_01/997013509" TargetMode="External"/><Relationship Id="rId12" Type="http://schemas.openxmlformats.org/officeDocument/2006/relationships/hyperlink" Target="https://podminky.urs.cz/item/CS_URS_2023_01/763131714" TargetMode="External"/><Relationship Id="rId17" Type="http://schemas.openxmlformats.org/officeDocument/2006/relationships/hyperlink" Target="https://podminky.urs.cz/item/CS_URS_2023_01/998763303" TargetMode="External"/><Relationship Id="rId25" Type="http://schemas.openxmlformats.org/officeDocument/2006/relationships/hyperlink" Target="https://podminky.urs.cz/item/CS_URS_2023_01/998767103" TargetMode="External"/><Relationship Id="rId33" Type="http://schemas.openxmlformats.org/officeDocument/2006/relationships/hyperlink" Target="https://podminky.urs.cz/item/CS_URS_2023_01/070001000" TargetMode="External"/><Relationship Id="rId38" Type="http://schemas.openxmlformats.org/officeDocument/2006/relationships/hyperlink" Target="https://podminky.urs.cz/item/CS_URS_2023_01/094002000" TargetMode="External"/><Relationship Id="rId2" Type="http://schemas.openxmlformats.org/officeDocument/2006/relationships/hyperlink" Target="https://podminky.urs.cz/item/CS_URS_2023_01/619996145" TargetMode="External"/><Relationship Id="rId16" Type="http://schemas.openxmlformats.org/officeDocument/2006/relationships/hyperlink" Target="https://podminky.urs.cz/item/CS_URS_2023_01/763131821" TargetMode="External"/><Relationship Id="rId20" Type="http://schemas.openxmlformats.org/officeDocument/2006/relationships/hyperlink" Target="https://podminky.urs.cz/item/CS_URS_2023_01/998766103" TargetMode="External"/><Relationship Id="rId29" Type="http://schemas.openxmlformats.org/officeDocument/2006/relationships/hyperlink" Target="https://podminky.urs.cz/item/CS_URS_2023_01/784211101" TargetMode="External"/><Relationship Id="rId1" Type="http://schemas.openxmlformats.org/officeDocument/2006/relationships/hyperlink" Target="https://podminky.urs.cz/item/CS_URS_2023_01/619991011" TargetMode="External"/><Relationship Id="rId6" Type="http://schemas.openxmlformats.org/officeDocument/2006/relationships/hyperlink" Target="https://podminky.urs.cz/item/CS_URS_2023_01/997013219" TargetMode="External"/><Relationship Id="rId11" Type="http://schemas.openxmlformats.org/officeDocument/2006/relationships/hyperlink" Target="https://podminky.urs.cz/item/CS_URS_2023_01/763131411" TargetMode="External"/><Relationship Id="rId24" Type="http://schemas.openxmlformats.org/officeDocument/2006/relationships/hyperlink" Target="https://podminky.urs.cz/item/CS_URS_2023_01/767996702" TargetMode="External"/><Relationship Id="rId32" Type="http://schemas.openxmlformats.org/officeDocument/2006/relationships/hyperlink" Target="https://podminky.urs.cz/item/CS_URS_2023_01/045002000" TargetMode="External"/><Relationship Id="rId37" Type="http://schemas.openxmlformats.org/officeDocument/2006/relationships/hyperlink" Target="https://podminky.urs.cz/item/CS_URS_2023_01/091704004" TargetMode="External"/><Relationship Id="rId40" Type="http://schemas.openxmlformats.org/officeDocument/2006/relationships/drawing" Target="../drawings/drawing2.xml"/><Relationship Id="rId5" Type="http://schemas.openxmlformats.org/officeDocument/2006/relationships/hyperlink" Target="https://podminky.urs.cz/item/CS_URS_2023_01/997013217" TargetMode="External"/><Relationship Id="rId15" Type="http://schemas.openxmlformats.org/officeDocument/2006/relationships/hyperlink" Target="https://podminky.urs.cz/item/CS_URS_2023_01/763131771" TargetMode="External"/><Relationship Id="rId23" Type="http://schemas.openxmlformats.org/officeDocument/2006/relationships/hyperlink" Target="https://podminky.urs.cz/item/CS_URS_2023_01/767995112" TargetMode="External"/><Relationship Id="rId28" Type="http://schemas.openxmlformats.org/officeDocument/2006/relationships/hyperlink" Target="https://podminky.urs.cz/item/CS_URS_2023_01/784181121" TargetMode="External"/><Relationship Id="rId36" Type="http://schemas.openxmlformats.org/officeDocument/2006/relationships/hyperlink" Target="https://podminky.urs.cz/item/CS_URS_2023_01/091704003" TargetMode="External"/><Relationship Id="rId10" Type="http://schemas.openxmlformats.org/officeDocument/2006/relationships/hyperlink" Target="https://podminky.urs.cz/item/CS_URS_2023_01/998018003" TargetMode="External"/><Relationship Id="rId19" Type="http://schemas.openxmlformats.org/officeDocument/2006/relationships/hyperlink" Target="https://podminky.urs.cz/item/CS_URS_2023_01/766664957" TargetMode="External"/><Relationship Id="rId31" Type="http://schemas.openxmlformats.org/officeDocument/2006/relationships/hyperlink" Target="https://podminky.urs.cz/item/CS_URS_2023_01/030001000" TargetMode="External"/><Relationship Id="rId4" Type="http://schemas.openxmlformats.org/officeDocument/2006/relationships/hyperlink" Target="https://podminky.urs.cz/item/CS_URS_2023_01/977151125" TargetMode="External"/><Relationship Id="rId9" Type="http://schemas.openxmlformats.org/officeDocument/2006/relationships/hyperlink" Target="https://podminky.urs.cz/item/CS_URS_2023_01/997013631" TargetMode="External"/><Relationship Id="rId14" Type="http://schemas.openxmlformats.org/officeDocument/2006/relationships/hyperlink" Target="https://podminky.urs.cz/item/CS_URS_2023_01/763131765" TargetMode="External"/><Relationship Id="rId22" Type="http://schemas.openxmlformats.org/officeDocument/2006/relationships/hyperlink" Target="https://podminky.urs.cz/item/CS_URS_2023_01/767590840" TargetMode="External"/><Relationship Id="rId27" Type="http://schemas.openxmlformats.org/officeDocument/2006/relationships/hyperlink" Target="https://podminky.urs.cz/item/CS_URS_2023_01/784111001" TargetMode="External"/><Relationship Id="rId30" Type="http://schemas.openxmlformats.org/officeDocument/2006/relationships/hyperlink" Target="https://podminky.urs.cz/item/CS_URS_2023_01/013254000" TargetMode="External"/><Relationship Id="rId35" Type="http://schemas.openxmlformats.org/officeDocument/2006/relationships/hyperlink" Target="https://podminky.urs.cz/item/CS_URS_2023_01/091704002" TargetMode="External"/><Relationship Id="rId8" Type="http://schemas.openxmlformats.org/officeDocument/2006/relationships/hyperlink" Target="https://podminky.urs.cz/item/CS_URS_2023_01/997013511" TargetMode="External"/><Relationship Id="rId3" Type="http://schemas.openxmlformats.org/officeDocument/2006/relationships/hyperlink" Target="https://podminky.urs.cz/item/CS_URS_2023_01/977151124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podminky.urs.cz/item/CS_URS_2023_01/HZS249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podminky.urs.cz/item/CS_URS_2023_01/092203000" TargetMode="External"/><Relationship Id="rId1" Type="http://schemas.openxmlformats.org/officeDocument/2006/relationships/hyperlink" Target="https://podminky.urs.cz/item/CS_URS_2023_01/HZS249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podminky.urs.cz/item/CS_URS_2023_01/HZS24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M60"/>
  <sheetViews>
    <sheetView showGridLines="0" topLeftCell="A37" workbookViewId="0">
      <selection activeCell="AG55" sqref="AG55:AM5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6</v>
      </c>
    </row>
    <row r="5" spans="1:74" s="1" customFormat="1" ht="12" customHeight="1" x14ac:dyDescent="0.2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65" t="s">
        <v>13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1"/>
      <c r="AQ5" s="21"/>
      <c r="AR5" s="19"/>
      <c r="BE5" s="262" t="s">
        <v>14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15</v>
      </c>
      <c r="E6" s="21"/>
      <c r="F6" s="21"/>
      <c r="G6" s="21"/>
      <c r="H6" s="21"/>
      <c r="I6" s="21"/>
      <c r="J6" s="21"/>
      <c r="K6" s="267" t="s">
        <v>16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1"/>
      <c r="AQ6" s="21"/>
      <c r="AR6" s="19"/>
      <c r="BE6" s="263"/>
      <c r="BS6" s="16" t="s">
        <v>6</v>
      </c>
    </row>
    <row r="7" spans="1:74" s="1" customFormat="1" ht="12" customHeight="1" x14ac:dyDescent="0.2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18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20</v>
      </c>
      <c r="AO7" s="21"/>
      <c r="AP7" s="21"/>
      <c r="AQ7" s="21"/>
      <c r="AR7" s="19"/>
      <c r="BE7" s="263"/>
      <c r="BS7" s="16" t="s">
        <v>6</v>
      </c>
    </row>
    <row r="8" spans="1:74" s="1" customFormat="1" ht="12" customHeight="1" x14ac:dyDescent="0.2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63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3"/>
      <c r="BS9" s="16" t="s">
        <v>6</v>
      </c>
    </row>
    <row r="10" spans="1:74" s="1" customFormat="1" ht="12" customHeight="1" x14ac:dyDescent="0.2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63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263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3"/>
      <c r="BS12" s="16" t="s">
        <v>6</v>
      </c>
    </row>
    <row r="13" spans="1:74" s="1" customFormat="1" ht="12" customHeight="1" x14ac:dyDescent="0.2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263"/>
      <c r="BS13" s="16" t="s">
        <v>6</v>
      </c>
    </row>
    <row r="14" spans="1:74" ht="12.75" x14ac:dyDescent="0.2">
      <c r="B14" s="20"/>
      <c r="C14" s="21"/>
      <c r="D14" s="21"/>
      <c r="E14" s="268" t="s">
        <v>32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263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3"/>
      <c r="BS15" s="16" t="s">
        <v>4</v>
      </c>
    </row>
    <row r="16" spans="1:74" s="1" customFormat="1" ht="12" customHeight="1" x14ac:dyDescent="0.2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263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263"/>
      <c r="BS17" s="16" t="s">
        <v>37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3"/>
      <c r="BS18" s="16" t="s">
        <v>6</v>
      </c>
    </row>
    <row r="19" spans="1:71" s="1" customFormat="1" ht="12" customHeight="1" x14ac:dyDescent="0.2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34</v>
      </c>
      <c r="AO19" s="21"/>
      <c r="AP19" s="21"/>
      <c r="AQ19" s="21"/>
      <c r="AR19" s="19"/>
      <c r="BE19" s="263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36</v>
      </c>
      <c r="AO20" s="21"/>
      <c r="AP20" s="21"/>
      <c r="AQ20" s="21"/>
      <c r="AR20" s="19"/>
      <c r="BE20" s="263"/>
      <c r="BS20" s="16" t="s">
        <v>4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3"/>
    </row>
    <row r="22" spans="1:71" s="1" customFormat="1" ht="12" customHeight="1" x14ac:dyDescent="0.2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3"/>
    </row>
    <row r="23" spans="1:71" s="1" customFormat="1" ht="47.25" customHeight="1" x14ac:dyDescent="0.2">
      <c r="B23" s="20"/>
      <c r="C23" s="21"/>
      <c r="D23" s="21"/>
      <c r="E23" s="270" t="s">
        <v>40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1"/>
      <c r="AP23" s="21"/>
      <c r="AQ23" s="21"/>
      <c r="AR23" s="19"/>
      <c r="BE23" s="263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3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3"/>
    </row>
    <row r="26" spans="1:71" s="2" customFormat="1" ht="25.9" customHeight="1" x14ac:dyDescent="0.2">
      <c r="A26" s="33"/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4">
        <f>ROUND(AG54,2)</f>
        <v>0</v>
      </c>
      <c r="AL26" s="255"/>
      <c r="AM26" s="255"/>
      <c r="AN26" s="255"/>
      <c r="AO26" s="255"/>
      <c r="AP26" s="35"/>
      <c r="AQ26" s="35"/>
      <c r="AR26" s="38"/>
      <c r="BE26" s="263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3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6" t="s">
        <v>42</v>
      </c>
      <c r="M28" s="256"/>
      <c r="N28" s="256"/>
      <c r="O28" s="256"/>
      <c r="P28" s="256"/>
      <c r="Q28" s="35"/>
      <c r="R28" s="35"/>
      <c r="S28" s="35"/>
      <c r="T28" s="35"/>
      <c r="U28" s="35"/>
      <c r="V28" s="35"/>
      <c r="W28" s="256" t="s">
        <v>43</v>
      </c>
      <c r="X28" s="256"/>
      <c r="Y28" s="256"/>
      <c r="Z28" s="256"/>
      <c r="AA28" s="256"/>
      <c r="AB28" s="256"/>
      <c r="AC28" s="256"/>
      <c r="AD28" s="256"/>
      <c r="AE28" s="256"/>
      <c r="AF28" s="35"/>
      <c r="AG28" s="35"/>
      <c r="AH28" s="35"/>
      <c r="AI28" s="35"/>
      <c r="AJ28" s="35"/>
      <c r="AK28" s="256" t="s">
        <v>44</v>
      </c>
      <c r="AL28" s="256"/>
      <c r="AM28" s="256"/>
      <c r="AN28" s="256"/>
      <c r="AO28" s="256"/>
      <c r="AP28" s="35"/>
      <c r="AQ28" s="35"/>
      <c r="AR28" s="38"/>
      <c r="BE28" s="263"/>
    </row>
    <row r="29" spans="1:71" s="3" customFormat="1" ht="14.45" customHeight="1" x14ac:dyDescent="0.2">
      <c r="B29" s="39"/>
      <c r="C29" s="40"/>
      <c r="D29" s="28" t="s">
        <v>45</v>
      </c>
      <c r="E29" s="40"/>
      <c r="F29" s="28" t="s">
        <v>46</v>
      </c>
      <c r="G29" s="40"/>
      <c r="H29" s="40"/>
      <c r="I29" s="40"/>
      <c r="J29" s="40"/>
      <c r="K29" s="40"/>
      <c r="L29" s="248">
        <v>0.21</v>
      </c>
      <c r="M29" s="247"/>
      <c r="N29" s="247"/>
      <c r="O29" s="247"/>
      <c r="P29" s="247"/>
      <c r="Q29" s="40"/>
      <c r="R29" s="40"/>
      <c r="S29" s="40"/>
      <c r="T29" s="40"/>
      <c r="U29" s="40"/>
      <c r="V29" s="40"/>
      <c r="W29" s="246">
        <f>ROUND(AZ54, 2)</f>
        <v>0</v>
      </c>
      <c r="X29" s="247"/>
      <c r="Y29" s="247"/>
      <c r="Z29" s="247"/>
      <c r="AA29" s="247"/>
      <c r="AB29" s="247"/>
      <c r="AC29" s="247"/>
      <c r="AD29" s="247"/>
      <c r="AE29" s="247"/>
      <c r="AF29" s="40"/>
      <c r="AG29" s="40"/>
      <c r="AH29" s="40"/>
      <c r="AI29" s="40"/>
      <c r="AJ29" s="40"/>
      <c r="AK29" s="246">
        <f>ROUND(AV54, 2)</f>
        <v>0</v>
      </c>
      <c r="AL29" s="247"/>
      <c r="AM29" s="247"/>
      <c r="AN29" s="247"/>
      <c r="AO29" s="247"/>
      <c r="AP29" s="40"/>
      <c r="AQ29" s="40"/>
      <c r="AR29" s="41"/>
      <c r="BE29" s="264"/>
    </row>
    <row r="30" spans="1:71" s="3" customFormat="1" ht="14.45" customHeight="1" x14ac:dyDescent="0.2">
      <c r="B30" s="39"/>
      <c r="C30" s="40"/>
      <c r="D30" s="40"/>
      <c r="E30" s="40"/>
      <c r="F30" s="28" t="s">
        <v>47</v>
      </c>
      <c r="G30" s="40"/>
      <c r="H30" s="40"/>
      <c r="I30" s="40"/>
      <c r="J30" s="40"/>
      <c r="K30" s="40"/>
      <c r="L30" s="248">
        <v>0.15</v>
      </c>
      <c r="M30" s="247"/>
      <c r="N30" s="247"/>
      <c r="O30" s="247"/>
      <c r="P30" s="247"/>
      <c r="Q30" s="40"/>
      <c r="R30" s="40"/>
      <c r="S30" s="40"/>
      <c r="T30" s="40"/>
      <c r="U30" s="40"/>
      <c r="V30" s="40"/>
      <c r="W30" s="246">
        <f>ROUND(BA54, 2)</f>
        <v>0</v>
      </c>
      <c r="X30" s="247"/>
      <c r="Y30" s="247"/>
      <c r="Z30" s="247"/>
      <c r="AA30" s="247"/>
      <c r="AB30" s="247"/>
      <c r="AC30" s="247"/>
      <c r="AD30" s="247"/>
      <c r="AE30" s="247"/>
      <c r="AF30" s="40"/>
      <c r="AG30" s="40"/>
      <c r="AH30" s="40"/>
      <c r="AI30" s="40"/>
      <c r="AJ30" s="40"/>
      <c r="AK30" s="246">
        <f>ROUND(AW54, 2)</f>
        <v>0</v>
      </c>
      <c r="AL30" s="247"/>
      <c r="AM30" s="247"/>
      <c r="AN30" s="247"/>
      <c r="AO30" s="247"/>
      <c r="AP30" s="40"/>
      <c r="AQ30" s="40"/>
      <c r="AR30" s="41"/>
      <c r="BE30" s="264"/>
    </row>
    <row r="31" spans="1:71" s="3" customFormat="1" ht="14.45" hidden="1" customHeight="1" x14ac:dyDescent="0.2">
      <c r="B31" s="39"/>
      <c r="C31" s="40"/>
      <c r="D31" s="40"/>
      <c r="E31" s="40"/>
      <c r="F31" s="28" t="s">
        <v>48</v>
      </c>
      <c r="G31" s="40"/>
      <c r="H31" s="40"/>
      <c r="I31" s="40"/>
      <c r="J31" s="40"/>
      <c r="K31" s="40"/>
      <c r="L31" s="248">
        <v>0.21</v>
      </c>
      <c r="M31" s="247"/>
      <c r="N31" s="247"/>
      <c r="O31" s="247"/>
      <c r="P31" s="247"/>
      <c r="Q31" s="40"/>
      <c r="R31" s="40"/>
      <c r="S31" s="40"/>
      <c r="T31" s="40"/>
      <c r="U31" s="40"/>
      <c r="V31" s="40"/>
      <c r="W31" s="246">
        <f>ROUND(BB54, 2)</f>
        <v>0</v>
      </c>
      <c r="X31" s="247"/>
      <c r="Y31" s="247"/>
      <c r="Z31" s="247"/>
      <c r="AA31" s="247"/>
      <c r="AB31" s="247"/>
      <c r="AC31" s="247"/>
      <c r="AD31" s="247"/>
      <c r="AE31" s="247"/>
      <c r="AF31" s="40"/>
      <c r="AG31" s="40"/>
      <c r="AH31" s="40"/>
      <c r="AI31" s="40"/>
      <c r="AJ31" s="40"/>
      <c r="AK31" s="246">
        <v>0</v>
      </c>
      <c r="AL31" s="247"/>
      <c r="AM31" s="247"/>
      <c r="AN31" s="247"/>
      <c r="AO31" s="247"/>
      <c r="AP31" s="40"/>
      <c r="AQ31" s="40"/>
      <c r="AR31" s="41"/>
      <c r="BE31" s="264"/>
    </row>
    <row r="32" spans="1:71" s="3" customFormat="1" ht="14.45" hidden="1" customHeight="1" x14ac:dyDescent="0.2">
      <c r="B32" s="39"/>
      <c r="C32" s="40"/>
      <c r="D32" s="40"/>
      <c r="E32" s="40"/>
      <c r="F32" s="28" t="s">
        <v>49</v>
      </c>
      <c r="G32" s="40"/>
      <c r="H32" s="40"/>
      <c r="I32" s="40"/>
      <c r="J32" s="40"/>
      <c r="K32" s="40"/>
      <c r="L32" s="248">
        <v>0.15</v>
      </c>
      <c r="M32" s="247"/>
      <c r="N32" s="247"/>
      <c r="O32" s="247"/>
      <c r="P32" s="247"/>
      <c r="Q32" s="40"/>
      <c r="R32" s="40"/>
      <c r="S32" s="40"/>
      <c r="T32" s="40"/>
      <c r="U32" s="40"/>
      <c r="V32" s="40"/>
      <c r="W32" s="246">
        <f>ROUND(BC54, 2)</f>
        <v>0</v>
      </c>
      <c r="X32" s="247"/>
      <c r="Y32" s="247"/>
      <c r="Z32" s="247"/>
      <c r="AA32" s="247"/>
      <c r="AB32" s="247"/>
      <c r="AC32" s="247"/>
      <c r="AD32" s="247"/>
      <c r="AE32" s="247"/>
      <c r="AF32" s="40"/>
      <c r="AG32" s="40"/>
      <c r="AH32" s="40"/>
      <c r="AI32" s="40"/>
      <c r="AJ32" s="40"/>
      <c r="AK32" s="246">
        <v>0</v>
      </c>
      <c r="AL32" s="247"/>
      <c r="AM32" s="247"/>
      <c r="AN32" s="247"/>
      <c r="AO32" s="247"/>
      <c r="AP32" s="40"/>
      <c r="AQ32" s="40"/>
      <c r="AR32" s="41"/>
      <c r="BE32" s="264"/>
    </row>
    <row r="33" spans="1:57" s="3" customFormat="1" ht="14.45" hidden="1" customHeight="1" x14ac:dyDescent="0.2">
      <c r="B33" s="39"/>
      <c r="C33" s="40"/>
      <c r="D33" s="40"/>
      <c r="E33" s="40"/>
      <c r="F33" s="28" t="s">
        <v>50</v>
      </c>
      <c r="G33" s="40"/>
      <c r="H33" s="40"/>
      <c r="I33" s="40"/>
      <c r="J33" s="40"/>
      <c r="K33" s="40"/>
      <c r="L33" s="248">
        <v>0</v>
      </c>
      <c r="M33" s="247"/>
      <c r="N33" s="247"/>
      <c r="O33" s="247"/>
      <c r="P33" s="247"/>
      <c r="Q33" s="40"/>
      <c r="R33" s="40"/>
      <c r="S33" s="40"/>
      <c r="T33" s="40"/>
      <c r="U33" s="40"/>
      <c r="V33" s="40"/>
      <c r="W33" s="246">
        <f>ROUND(BD54, 2)</f>
        <v>0</v>
      </c>
      <c r="X33" s="247"/>
      <c r="Y33" s="247"/>
      <c r="Z33" s="247"/>
      <c r="AA33" s="247"/>
      <c r="AB33" s="247"/>
      <c r="AC33" s="247"/>
      <c r="AD33" s="247"/>
      <c r="AE33" s="247"/>
      <c r="AF33" s="40"/>
      <c r="AG33" s="40"/>
      <c r="AH33" s="40"/>
      <c r="AI33" s="40"/>
      <c r="AJ33" s="40"/>
      <c r="AK33" s="246">
        <v>0</v>
      </c>
      <c r="AL33" s="247"/>
      <c r="AM33" s="247"/>
      <c r="AN33" s="247"/>
      <c r="AO33" s="247"/>
      <c r="AP33" s="40"/>
      <c r="AQ33" s="40"/>
      <c r="AR33" s="41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 x14ac:dyDescent="0.2">
      <c r="A35" s="33"/>
      <c r="B35" s="34"/>
      <c r="C35" s="42"/>
      <c r="D35" s="43" t="s">
        <v>51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52</v>
      </c>
      <c r="U35" s="44"/>
      <c r="V35" s="44"/>
      <c r="W35" s="44"/>
      <c r="X35" s="261" t="s">
        <v>53</v>
      </c>
      <c r="Y35" s="259"/>
      <c r="Z35" s="259"/>
      <c r="AA35" s="259"/>
      <c r="AB35" s="259"/>
      <c r="AC35" s="44"/>
      <c r="AD35" s="44"/>
      <c r="AE35" s="44"/>
      <c r="AF35" s="44"/>
      <c r="AG35" s="44"/>
      <c r="AH35" s="44"/>
      <c r="AI35" s="44"/>
      <c r="AJ35" s="44"/>
      <c r="AK35" s="258">
        <f>SUM(AK26:AK33)</f>
        <v>0</v>
      </c>
      <c r="AL35" s="259"/>
      <c r="AM35" s="259"/>
      <c r="AN35" s="259"/>
      <c r="AO35" s="260"/>
      <c r="AP35" s="42"/>
      <c r="AQ35" s="42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 x14ac:dyDescent="0.2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 x14ac:dyDescent="0.2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 x14ac:dyDescent="0.2">
      <c r="A42" s="33"/>
      <c r="B42" s="34"/>
      <c r="C42" s="22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 x14ac:dyDescent="0.2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 x14ac:dyDescent="0.2">
      <c r="B44" s="50"/>
      <c r="C44" s="28" t="s">
        <v>12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DP02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 x14ac:dyDescent="0.2">
      <c r="B45" s="53"/>
      <c r="C45" s="54" t="s">
        <v>15</v>
      </c>
      <c r="D45" s="55"/>
      <c r="E45" s="55"/>
      <c r="F45" s="55"/>
      <c r="G45" s="55"/>
      <c r="H45" s="55"/>
      <c r="I45" s="55"/>
      <c r="J45" s="55"/>
      <c r="K45" s="55"/>
      <c r="L45" s="249" t="str">
        <f>K6</f>
        <v>Dochlazení administrativních prostor ČNB - DP02 = E5P1 + ZCH</v>
      </c>
      <c r="M45" s="250"/>
      <c r="N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0"/>
      <c r="AA45" s="250"/>
      <c r="AB45" s="250"/>
      <c r="AC45" s="250"/>
      <c r="AD45" s="250"/>
      <c r="AE45" s="250"/>
      <c r="AF45" s="250"/>
      <c r="AG45" s="250"/>
      <c r="AH45" s="250"/>
      <c r="AI45" s="250"/>
      <c r="AJ45" s="250"/>
      <c r="AK45" s="250"/>
      <c r="AL45" s="250"/>
      <c r="AM45" s="250"/>
      <c r="AN45" s="250"/>
      <c r="AO45" s="250"/>
      <c r="AP45" s="55"/>
      <c r="AQ45" s="55"/>
      <c r="AR45" s="56"/>
    </row>
    <row r="46" spans="1:57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 x14ac:dyDescent="0.2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Česká národní banka, Na příkopě 864/28, 110 00 Pra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51" t="str">
        <f>IF(AN8= "","",AN8)</f>
        <v>1. 5. 2023</v>
      </c>
      <c r="AN47" s="251"/>
      <c r="AO47" s="35"/>
      <c r="AP47" s="35"/>
      <c r="AQ47" s="35"/>
      <c r="AR47" s="38"/>
      <c r="BE47" s="33"/>
    </row>
    <row r="48" spans="1:57" s="2" customFormat="1" ht="6.95" customHeight="1" x14ac:dyDescent="0.2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 x14ac:dyDescent="0.2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ČESKÁ NÁRODNÍ BANKA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237" t="str">
        <f>IF(E17="","",E17)</f>
        <v>Bohemik s.r.o.</v>
      </c>
      <c r="AN49" s="238"/>
      <c r="AO49" s="238"/>
      <c r="AP49" s="238"/>
      <c r="AQ49" s="35"/>
      <c r="AR49" s="38"/>
      <c r="AS49" s="231" t="s">
        <v>55</v>
      </c>
      <c r="AT49" s="232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 x14ac:dyDescent="0.2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237" t="str">
        <f>IF(E20="","",E20)</f>
        <v>Bohemik s.r.o.</v>
      </c>
      <c r="AN50" s="238"/>
      <c r="AO50" s="238"/>
      <c r="AP50" s="238"/>
      <c r="AQ50" s="35"/>
      <c r="AR50" s="38"/>
      <c r="AS50" s="233"/>
      <c r="AT50" s="234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35"/>
      <c r="AT51" s="236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 x14ac:dyDescent="0.2">
      <c r="A52" s="33"/>
      <c r="B52" s="34"/>
      <c r="C52" s="239" t="s">
        <v>56</v>
      </c>
      <c r="D52" s="240"/>
      <c r="E52" s="240"/>
      <c r="F52" s="240"/>
      <c r="G52" s="240"/>
      <c r="H52" s="65"/>
      <c r="I52" s="242" t="s">
        <v>57</v>
      </c>
      <c r="J52" s="240"/>
      <c r="K52" s="240"/>
      <c r="L52" s="240"/>
      <c r="M52" s="240"/>
      <c r="N52" s="240"/>
      <c r="O52" s="240"/>
      <c r="P52" s="240"/>
      <c r="Q52" s="240"/>
      <c r="R52" s="240"/>
      <c r="S52" s="240"/>
      <c r="T52" s="240"/>
      <c r="U52" s="240"/>
      <c r="V52" s="240"/>
      <c r="W52" s="240"/>
      <c r="X52" s="240"/>
      <c r="Y52" s="240"/>
      <c r="Z52" s="240"/>
      <c r="AA52" s="240"/>
      <c r="AB52" s="240"/>
      <c r="AC52" s="240"/>
      <c r="AD52" s="240"/>
      <c r="AE52" s="240"/>
      <c r="AF52" s="240"/>
      <c r="AG52" s="241" t="s">
        <v>58</v>
      </c>
      <c r="AH52" s="240"/>
      <c r="AI52" s="240"/>
      <c r="AJ52" s="240"/>
      <c r="AK52" s="240"/>
      <c r="AL52" s="240"/>
      <c r="AM52" s="240"/>
      <c r="AN52" s="242" t="s">
        <v>59</v>
      </c>
      <c r="AO52" s="240"/>
      <c r="AP52" s="240"/>
      <c r="AQ52" s="66" t="s">
        <v>60</v>
      </c>
      <c r="AR52" s="38"/>
      <c r="AS52" s="67" t="s">
        <v>61</v>
      </c>
      <c r="AT52" s="68" t="s">
        <v>62</v>
      </c>
      <c r="AU52" s="68" t="s">
        <v>63</v>
      </c>
      <c r="AV52" s="68" t="s">
        <v>64</v>
      </c>
      <c r="AW52" s="68" t="s">
        <v>65</v>
      </c>
      <c r="AX52" s="68" t="s">
        <v>66</v>
      </c>
      <c r="AY52" s="68" t="s">
        <v>67</v>
      </c>
      <c r="AZ52" s="68" t="s">
        <v>68</v>
      </c>
      <c r="BA52" s="68" t="s">
        <v>69</v>
      </c>
      <c r="BB52" s="68" t="s">
        <v>70</v>
      </c>
      <c r="BC52" s="68" t="s">
        <v>71</v>
      </c>
      <c r="BD52" s="69" t="s">
        <v>72</v>
      </c>
      <c r="BE52" s="33"/>
    </row>
    <row r="53" spans="1:91" s="2" customFormat="1" ht="10.9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 x14ac:dyDescent="0.2">
      <c r="B54" s="73"/>
      <c r="C54" s="74" t="s">
        <v>73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52">
        <f>ROUND(SUM(AG55:AG58),2)</f>
        <v>0</v>
      </c>
      <c r="AH54" s="252"/>
      <c r="AI54" s="252"/>
      <c r="AJ54" s="252"/>
      <c r="AK54" s="252"/>
      <c r="AL54" s="252"/>
      <c r="AM54" s="252"/>
      <c r="AN54" s="253">
        <f>SUM(AG54,AT54)</f>
        <v>0</v>
      </c>
      <c r="AO54" s="253"/>
      <c r="AP54" s="253"/>
      <c r="AQ54" s="77" t="s">
        <v>18</v>
      </c>
      <c r="AR54" s="78"/>
      <c r="AS54" s="79">
        <f>ROUND(SUM(AS55:AS58),2)</f>
        <v>0</v>
      </c>
      <c r="AT54" s="80">
        <f>ROUND(SUM(AV54:AW54),2)</f>
        <v>0</v>
      </c>
      <c r="AU54" s="81">
        <f>ROUND(SUM(AU55:AU58),5)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ROUND(SUM(AZ55:AZ58),2)</f>
        <v>0</v>
      </c>
      <c r="BA54" s="80">
        <f>ROUND(SUM(BA55:BA58),2)</f>
        <v>0</v>
      </c>
      <c r="BB54" s="80">
        <f>ROUND(SUM(BB55:BB58),2)</f>
        <v>0</v>
      </c>
      <c r="BC54" s="80">
        <f>ROUND(SUM(BC55:BC58),2)</f>
        <v>0</v>
      </c>
      <c r="BD54" s="82">
        <f>ROUND(SUM(BD55:BD58),2)</f>
        <v>0</v>
      </c>
      <c r="BS54" s="83" t="s">
        <v>74</v>
      </c>
      <c r="BT54" s="83" t="s">
        <v>75</v>
      </c>
      <c r="BU54" s="84" t="s">
        <v>76</v>
      </c>
      <c r="BV54" s="83" t="s">
        <v>77</v>
      </c>
      <c r="BW54" s="83" t="s">
        <v>5</v>
      </c>
      <c r="BX54" s="83" t="s">
        <v>78</v>
      </c>
      <c r="CL54" s="83" t="s">
        <v>18</v>
      </c>
    </row>
    <row r="55" spans="1:91" s="7" customFormat="1" ht="16.5" customHeight="1" x14ac:dyDescent="0.2">
      <c r="A55" s="85" t="s">
        <v>79</v>
      </c>
      <c r="B55" s="86"/>
      <c r="C55" s="87"/>
      <c r="D55" s="243" t="s">
        <v>80</v>
      </c>
      <c r="E55" s="243"/>
      <c r="F55" s="243"/>
      <c r="G55" s="243"/>
      <c r="H55" s="243"/>
      <c r="I55" s="88"/>
      <c r="J55" s="243" t="s">
        <v>81</v>
      </c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4">
        <f>'D1.1 - Stavba - DP02'!J30</f>
        <v>0</v>
      </c>
      <c r="AH55" s="245"/>
      <c r="AI55" s="245"/>
      <c r="AJ55" s="245"/>
      <c r="AK55" s="245"/>
      <c r="AL55" s="245"/>
      <c r="AM55" s="245"/>
      <c r="AN55" s="244">
        <f>SUM(AG55,AT55)</f>
        <v>0</v>
      </c>
      <c r="AO55" s="245"/>
      <c r="AP55" s="245"/>
      <c r="AQ55" s="89" t="s">
        <v>82</v>
      </c>
      <c r="AR55" s="90"/>
      <c r="AS55" s="91">
        <v>0</v>
      </c>
      <c r="AT55" s="92">
        <f>ROUND(SUM(AV55:AW55),2)</f>
        <v>0</v>
      </c>
      <c r="AU55" s="93">
        <f>'D1.1 - Stavba - DP02'!P96</f>
        <v>0</v>
      </c>
      <c r="AV55" s="92">
        <f>'D1.1 - Stavba - DP02'!J33</f>
        <v>0</v>
      </c>
      <c r="AW55" s="92">
        <f>'D1.1 - Stavba - DP02'!J34</f>
        <v>0</v>
      </c>
      <c r="AX55" s="92">
        <f>'D1.1 - Stavba - DP02'!J35</f>
        <v>0</v>
      </c>
      <c r="AY55" s="92">
        <f>'D1.1 - Stavba - DP02'!J36</f>
        <v>0</v>
      </c>
      <c r="AZ55" s="92">
        <f>'D1.1 - Stavba - DP02'!F33</f>
        <v>0</v>
      </c>
      <c r="BA55" s="92">
        <f>'D1.1 - Stavba - DP02'!F34</f>
        <v>0</v>
      </c>
      <c r="BB55" s="92">
        <f>'D1.1 - Stavba - DP02'!F35</f>
        <v>0</v>
      </c>
      <c r="BC55" s="92">
        <f>'D1.1 - Stavba - DP02'!F36</f>
        <v>0</v>
      </c>
      <c r="BD55" s="94">
        <f>'D1.1 - Stavba - DP02'!F37</f>
        <v>0</v>
      </c>
      <c r="BT55" s="95" t="s">
        <v>83</v>
      </c>
      <c r="BV55" s="95" t="s">
        <v>77</v>
      </c>
      <c r="BW55" s="95" t="s">
        <v>84</v>
      </c>
      <c r="BX55" s="95" t="s">
        <v>5</v>
      </c>
      <c r="CL55" s="95" t="s">
        <v>18</v>
      </c>
      <c r="CM55" s="95" t="s">
        <v>85</v>
      </c>
    </row>
    <row r="56" spans="1:91" s="7" customFormat="1" ht="16.5" customHeight="1" x14ac:dyDescent="0.2">
      <c r="A56" s="85" t="s">
        <v>79</v>
      </c>
      <c r="B56" s="86"/>
      <c r="C56" s="87"/>
      <c r="D56" s="243" t="s">
        <v>86</v>
      </c>
      <c r="E56" s="243"/>
      <c r="F56" s="243"/>
      <c r="G56" s="243"/>
      <c r="H56" s="243"/>
      <c r="I56" s="88"/>
      <c r="J56" s="243" t="s">
        <v>87</v>
      </c>
      <c r="K56" s="243"/>
      <c r="L56" s="243"/>
      <c r="M56" s="243"/>
      <c r="N56" s="243"/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43"/>
      <c r="AA56" s="243"/>
      <c r="AB56" s="243"/>
      <c r="AC56" s="243"/>
      <c r="AD56" s="243"/>
      <c r="AE56" s="243"/>
      <c r="AF56" s="243"/>
      <c r="AG56" s="244">
        <f>'D1.4.2 - Chlazení - DP02'!J30</f>
        <v>0</v>
      </c>
      <c r="AH56" s="245"/>
      <c r="AI56" s="245"/>
      <c r="AJ56" s="245"/>
      <c r="AK56" s="245"/>
      <c r="AL56" s="245"/>
      <c r="AM56" s="245"/>
      <c r="AN56" s="244">
        <f>SUM(AG56,AT56)</f>
        <v>0</v>
      </c>
      <c r="AO56" s="245"/>
      <c r="AP56" s="245"/>
      <c r="AQ56" s="89" t="s">
        <v>82</v>
      </c>
      <c r="AR56" s="90"/>
      <c r="AS56" s="91">
        <v>0</v>
      </c>
      <c r="AT56" s="92">
        <f>ROUND(SUM(AV56:AW56),2)</f>
        <v>0</v>
      </c>
      <c r="AU56" s="93">
        <f>'D1.4.2 - Chlazení - DP02'!P90</f>
        <v>0</v>
      </c>
      <c r="AV56" s="92">
        <f>'D1.4.2 - Chlazení - DP02'!J33</f>
        <v>0</v>
      </c>
      <c r="AW56" s="92">
        <f>'D1.4.2 - Chlazení - DP02'!J34</f>
        <v>0</v>
      </c>
      <c r="AX56" s="92">
        <f>'D1.4.2 - Chlazení - DP02'!J35</f>
        <v>0</v>
      </c>
      <c r="AY56" s="92">
        <f>'D1.4.2 - Chlazení - DP02'!J36</f>
        <v>0</v>
      </c>
      <c r="AZ56" s="92">
        <f>'D1.4.2 - Chlazení - DP02'!F33</f>
        <v>0</v>
      </c>
      <c r="BA56" s="92">
        <f>'D1.4.2 - Chlazení - DP02'!F34</f>
        <v>0</v>
      </c>
      <c r="BB56" s="92">
        <f>'D1.4.2 - Chlazení - DP02'!F35</f>
        <v>0</v>
      </c>
      <c r="BC56" s="92">
        <f>'D1.4.2 - Chlazení - DP02'!F36</f>
        <v>0</v>
      </c>
      <c r="BD56" s="94">
        <f>'D1.4.2 - Chlazení - DP02'!F37</f>
        <v>0</v>
      </c>
      <c r="BT56" s="95" t="s">
        <v>83</v>
      </c>
      <c r="BV56" s="95" t="s">
        <v>77</v>
      </c>
      <c r="BW56" s="95" t="s">
        <v>88</v>
      </c>
      <c r="BX56" s="95" t="s">
        <v>5</v>
      </c>
      <c r="CL56" s="95" t="s">
        <v>18</v>
      </c>
      <c r="CM56" s="95" t="s">
        <v>85</v>
      </c>
    </row>
    <row r="57" spans="1:91" s="7" customFormat="1" ht="16.5" customHeight="1" x14ac:dyDescent="0.2">
      <c r="A57" s="85" t="s">
        <v>79</v>
      </c>
      <c r="B57" s="86"/>
      <c r="C57" s="87"/>
      <c r="D57" s="243" t="s">
        <v>89</v>
      </c>
      <c r="E57" s="243"/>
      <c r="F57" s="243"/>
      <c r="G57" s="243"/>
      <c r="H57" s="243"/>
      <c r="I57" s="88"/>
      <c r="J57" s="243" t="s">
        <v>90</v>
      </c>
      <c r="K57" s="243"/>
      <c r="L57" s="243"/>
      <c r="M57" s="243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  <c r="AA57" s="243"/>
      <c r="AB57" s="243"/>
      <c r="AC57" s="243"/>
      <c r="AD57" s="243"/>
      <c r="AE57" s="243"/>
      <c r="AF57" s="243"/>
      <c r="AG57" s="244">
        <f>'D1.4.4 - Elektroinstalace...'!J30</f>
        <v>0</v>
      </c>
      <c r="AH57" s="245"/>
      <c r="AI57" s="245"/>
      <c r="AJ57" s="245"/>
      <c r="AK57" s="245"/>
      <c r="AL57" s="245"/>
      <c r="AM57" s="245"/>
      <c r="AN57" s="244">
        <f>SUM(AG57,AT57)</f>
        <v>0</v>
      </c>
      <c r="AO57" s="245"/>
      <c r="AP57" s="245"/>
      <c r="AQ57" s="89" t="s">
        <v>82</v>
      </c>
      <c r="AR57" s="90"/>
      <c r="AS57" s="91">
        <v>0</v>
      </c>
      <c r="AT57" s="92">
        <f>ROUND(SUM(AV57:AW57),2)</f>
        <v>0</v>
      </c>
      <c r="AU57" s="93">
        <f>'D1.4.4 - Elektroinstalace...'!P86</f>
        <v>0</v>
      </c>
      <c r="AV57" s="92">
        <f>'D1.4.4 - Elektroinstalace...'!J33</f>
        <v>0</v>
      </c>
      <c r="AW57" s="92">
        <f>'D1.4.4 - Elektroinstalace...'!J34</f>
        <v>0</v>
      </c>
      <c r="AX57" s="92">
        <f>'D1.4.4 - Elektroinstalace...'!J35</f>
        <v>0</v>
      </c>
      <c r="AY57" s="92">
        <f>'D1.4.4 - Elektroinstalace...'!J36</f>
        <v>0</v>
      </c>
      <c r="AZ57" s="92">
        <f>'D1.4.4 - Elektroinstalace...'!F33</f>
        <v>0</v>
      </c>
      <c r="BA57" s="92">
        <f>'D1.4.4 - Elektroinstalace...'!F34</f>
        <v>0</v>
      </c>
      <c r="BB57" s="92">
        <f>'D1.4.4 - Elektroinstalace...'!F35</f>
        <v>0</v>
      </c>
      <c r="BC57" s="92">
        <f>'D1.4.4 - Elektroinstalace...'!F36</f>
        <v>0</v>
      </c>
      <c r="BD57" s="94">
        <f>'D1.4.4 - Elektroinstalace...'!F37</f>
        <v>0</v>
      </c>
      <c r="BT57" s="95" t="s">
        <v>83</v>
      </c>
      <c r="BV57" s="95" t="s">
        <v>77</v>
      </c>
      <c r="BW57" s="95" t="s">
        <v>91</v>
      </c>
      <c r="BX57" s="95" t="s">
        <v>5</v>
      </c>
      <c r="CL57" s="95" t="s">
        <v>18</v>
      </c>
      <c r="CM57" s="95" t="s">
        <v>85</v>
      </c>
    </row>
    <row r="58" spans="1:91" s="7" customFormat="1" ht="16.5" customHeight="1" x14ac:dyDescent="0.2">
      <c r="A58" s="85" t="s">
        <v>79</v>
      </c>
      <c r="B58" s="86"/>
      <c r="C58" s="87"/>
      <c r="D58" s="243" t="s">
        <v>92</v>
      </c>
      <c r="E58" s="243"/>
      <c r="F58" s="243"/>
      <c r="G58" s="243"/>
      <c r="H58" s="243"/>
      <c r="I58" s="88"/>
      <c r="J58" s="243" t="s">
        <v>93</v>
      </c>
      <c r="K58" s="243"/>
      <c r="L58" s="243"/>
      <c r="M58" s="243"/>
      <c r="N58" s="243"/>
      <c r="O58" s="243"/>
      <c r="P58" s="243"/>
      <c r="Q58" s="243"/>
      <c r="R58" s="243"/>
      <c r="S58" s="243"/>
      <c r="T58" s="243"/>
      <c r="U58" s="243"/>
      <c r="V58" s="243"/>
      <c r="W58" s="243"/>
      <c r="X58" s="243"/>
      <c r="Y58" s="243"/>
      <c r="Z58" s="243"/>
      <c r="AA58" s="243"/>
      <c r="AB58" s="243"/>
      <c r="AC58" s="243"/>
      <c r="AD58" s="243"/>
      <c r="AE58" s="243"/>
      <c r="AF58" s="243"/>
      <c r="AG58" s="244">
        <f>'D1.4.5 - Měření a regulac...'!J30</f>
        <v>0</v>
      </c>
      <c r="AH58" s="245"/>
      <c r="AI58" s="245"/>
      <c r="AJ58" s="245"/>
      <c r="AK58" s="245"/>
      <c r="AL58" s="245"/>
      <c r="AM58" s="245"/>
      <c r="AN58" s="244">
        <f>SUM(AG58,AT58)</f>
        <v>0</v>
      </c>
      <c r="AO58" s="245"/>
      <c r="AP58" s="245"/>
      <c r="AQ58" s="89" t="s">
        <v>82</v>
      </c>
      <c r="AR58" s="90"/>
      <c r="AS58" s="96">
        <v>0</v>
      </c>
      <c r="AT58" s="97">
        <f>ROUND(SUM(AV58:AW58),2)</f>
        <v>0</v>
      </c>
      <c r="AU58" s="98">
        <f>'D1.4.5 - Měření a regulac...'!P85</f>
        <v>0</v>
      </c>
      <c r="AV58" s="97">
        <f>'D1.4.5 - Měření a regulac...'!J33</f>
        <v>0</v>
      </c>
      <c r="AW58" s="97">
        <f>'D1.4.5 - Měření a regulac...'!J34</f>
        <v>0</v>
      </c>
      <c r="AX58" s="97">
        <f>'D1.4.5 - Měření a regulac...'!J35</f>
        <v>0</v>
      </c>
      <c r="AY58" s="97">
        <f>'D1.4.5 - Měření a regulac...'!J36</f>
        <v>0</v>
      </c>
      <c r="AZ58" s="97">
        <f>'D1.4.5 - Měření a regulac...'!F33</f>
        <v>0</v>
      </c>
      <c r="BA58" s="97">
        <f>'D1.4.5 - Měření a regulac...'!F34</f>
        <v>0</v>
      </c>
      <c r="BB58" s="97">
        <f>'D1.4.5 - Měření a regulac...'!F35</f>
        <v>0</v>
      </c>
      <c r="BC58" s="97">
        <f>'D1.4.5 - Měření a regulac...'!F36</f>
        <v>0</v>
      </c>
      <c r="BD58" s="99">
        <f>'D1.4.5 - Měření a regulac...'!F37</f>
        <v>0</v>
      </c>
      <c r="BT58" s="95" t="s">
        <v>83</v>
      </c>
      <c r="BV58" s="95" t="s">
        <v>77</v>
      </c>
      <c r="BW58" s="95" t="s">
        <v>94</v>
      </c>
      <c r="BX58" s="95" t="s">
        <v>5</v>
      </c>
      <c r="CL58" s="95" t="s">
        <v>18</v>
      </c>
      <c r="CM58" s="95" t="s">
        <v>85</v>
      </c>
    </row>
    <row r="59" spans="1:91" s="2" customFormat="1" ht="30" customHeight="1" x14ac:dyDescent="0.2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 x14ac:dyDescent="0.2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zx1sGAuF6dNVp0FPcipMJPy9LNia1tcgydf0/R5MT5X7735SB4RPgk9rjKyrRxIASGvLsjNOF1Opl1UaNVJyPA==" saltValue="FQQq7D9HzQWwnWSdzsz4vQ==" spinCount="100000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G54:AM54"/>
    <mergeCell ref="AN54:AP54"/>
    <mergeCell ref="J56:AF56"/>
    <mergeCell ref="D56:H56"/>
    <mergeCell ref="AG56:AM56"/>
    <mergeCell ref="AN56:AP56"/>
    <mergeCell ref="D55:H55"/>
    <mergeCell ref="AG55:AM55"/>
    <mergeCell ref="J55:AF55"/>
    <mergeCell ref="AN55:AP55"/>
    <mergeCell ref="D58:H58"/>
    <mergeCell ref="J58:AF58"/>
    <mergeCell ref="AN57:AP57"/>
    <mergeCell ref="D57:H57"/>
    <mergeCell ref="J57:AF57"/>
    <mergeCell ref="AG57:AM57"/>
    <mergeCell ref="AS49:AT51"/>
    <mergeCell ref="AM50:AP50"/>
    <mergeCell ref="C52:G52"/>
    <mergeCell ref="AG52:AM52"/>
    <mergeCell ref="I52:AF52"/>
    <mergeCell ref="AN52:AP52"/>
  </mergeCells>
  <hyperlinks>
    <hyperlink ref="A55" location="'D1.1 - Stavba - DP02'!C2" display="/" xr:uid="{00000000-0004-0000-0000-000000000000}"/>
    <hyperlink ref="A56" location="'D1.4.2 - Chlazení - DP02'!C2" display="/" xr:uid="{00000000-0004-0000-0000-000001000000}"/>
    <hyperlink ref="A57" location="'D1.4.4 - Elektroinstalace...'!C2" display="/" xr:uid="{00000000-0004-0000-0000-000002000000}"/>
    <hyperlink ref="A58" location="'D1.4.5 - Měření a regulac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BM226"/>
  <sheetViews>
    <sheetView showGridLines="0" topLeftCell="A62" workbookViewId="0">
      <selection activeCell="W129" sqref="W12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84</v>
      </c>
    </row>
    <row r="3" spans="1:46" s="1" customFormat="1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 x14ac:dyDescent="0.2">
      <c r="B4" s="19"/>
      <c r="D4" s="102" t="s">
        <v>95</v>
      </c>
      <c r="L4" s="19"/>
      <c r="M4" s="103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4" t="s">
        <v>15</v>
      </c>
      <c r="L6" s="19"/>
    </row>
    <row r="7" spans="1:46" s="1" customFormat="1" ht="16.5" customHeight="1" x14ac:dyDescent="0.2">
      <c r="B7" s="19"/>
      <c r="E7" s="274" t="str">
        <f>'Rekapitulace stavby'!K6</f>
        <v>Dochlazení administrativních prostor ČNB - DP02 = E5P1 + ZCH</v>
      </c>
      <c r="F7" s="275"/>
      <c r="G7" s="275"/>
      <c r="H7" s="275"/>
      <c r="L7" s="19"/>
    </row>
    <row r="8" spans="1:46" s="2" customFormat="1" ht="12" customHeight="1" x14ac:dyDescent="0.2">
      <c r="A8" s="33"/>
      <c r="B8" s="38"/>
      <c r="C8" s="33"/>
      <c r="D8" s="104" t="s">
        <v>96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76" t="s">
        <v>97</v>
      </c>
      <c r="F9" s="277"/>
      <c r="G9" s="277"/>
      <c r="H9" s="277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4" t="s">
        <v>17</v>
      </c>
      <c r="E11" s="33"/>
      <c r="F11" s="106" t="s">
        <v>18</v>
      </c>
      <c r="G11" s="33"/>
      <c r="H11" s="33"/>
      <c r="I11" s="104" t="s">
        <v>19</v>
      </c>
      <c r="J11" s="106" t="s">
        <v>20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1. 5. 2023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78" t="str">
        <f>'Rekapitulace stavby'!E14</f>
        <v>Vyplň údaj</v>
      </c>
      <c r="F18" s="279"/>
      <c r="G18" s="279"/>
      <c r="H18" s="279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18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6" t="s">
        <v>98</v>
      </c>
      <c r="F24" s="33"/>
      <c r="G24" s="33"/>
      <c r="H24" s="33"/>
      <c r="I24" s="104" t="s">
        <v>29</v>
      </c>
      <c r="J24" s="106" t="s">
        <v>18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8"/>
      <c r="B27" s="109"/>
      <c r="C27" s="108"/>
      <c r="D27" s="108"/>
      <c r="E27" s="280" t="s">
        <v>99</v>
      </c>
      <c r="F27" s="280"/>
      <c r="G27" s="280"/>
      <c r="H27" s="280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ROUND(J96,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15" t="s">
        <v>45</v>
      </c>
      <c r="E33" s="104" t="s">
        <v>46</v>
      </c>
      <c r="F33" s="116">
        <f>ROUND((SUM(BE96:BE225)),  2)</f>
        <v>0</v>
      </c>
      <c r="G33" s="33"/>
      <c r="H33" s="33"/>
      <c r="I33" s="117">
        <v>0.21</v>
      </c>
      <c r="J33" s="116">
        <f>ROUND(((SUM(BE96:BE225))*I33),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04" t="s">
        <v>47</v>
      </c>
      <c r="F34" s="116">
        <f>ROUND((SUM(BF96:BF225)),  2)</f>
        <v>0</v>
      </c>
      <c r="G34" s="33"/>
      <c r="H34" s="33"/>
      <c r="I34" s="117">
        <v>0.15</v>
      </c>
      <c r="J34" s="116">
        <f>ROUND(((SUM(BF96:BF225))*I34),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04" t="s">
        <v>48</v>
      </c>
      <c r="F35" s="116">
        <f>ROUND((SUM(BG96:BG225)),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04" t="s">
        <v>49</v>
      </c>
      <c r="F36" s="116">
        <f>ROUND((SUM(BH96:BH225)),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04" t="s">
        <v>50</v>
      </c>
      <c r="F37" s="116">
        <f>ROUND((SUM(BI96:BI225)),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15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72" t="str">
        <f>E7</f>
        <v>Dochlazení administrativních prostor ČNB - DP02 = E5P1 + ZCH</v>
      </c>
      <c r="F48" s="273"/>
      <c r="G48" s="273"/>
      <c r="H48" s="27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96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49" t="str">
        <f>E9</f>
        <v>D1.1 - Stavba - DP02</v>
      </c>
      <c r="F50" s="271"/>
      <c r="G50" s="271"/>
      <c r="H50" s="271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Česká národní banka, Na příkopě 864/28, 110 00 Pra</v>
      </c>
      <c r="G52" s="35"/>
      <c r="H52" s="35"/>
      <c r="I52" s="28" t="s">
        <v>23</v>
      </c>
      <c r="J52" s="58" t="str">
        <f>IF(J12="","",J12)</f>
        <v>1. 5. 2023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 x14ac:dyDescent="0.2">
      <c r="A54" s="33"/>
      <c r="B54" s="34"/>
      <c r="C54" s="28" t="s">
        <v>25</v>
      </c>
      <c r="D54" s="35"/>
      <c r="E54" s="35"/>
      <c r="F54" s="26" t="str">
        <f>E15</f>
        <v>ČESKÁ NÁRODNÍ BANKA</v>
      </c>
      <c r="G54" s="35"/>
      <c r="H54" s="35"/>
      <c r="I54" s="28" t="s">
        <v>33</v>
      </c>
      <c r="J54" s="31" t="str">
        <f>E21</f>
        <v>Bohemik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 x14ac:dyDescent="0.2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Zdeněk Edlman, B.Hudová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9" t="s">
        <v>101</v>
      </c>
      <c r="D57" s="130"/>
      <c r="E57" s="130"/>
      <c r="F57" s="130"/>
      <c r="G57" s="130"/>
      <c r="H57" s="130"/>
      <c r="I57" s="130"/>
      <c r="J57" s="131" t="s">
        <v>102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J96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 x14ac:dyDescent="0.2">
      <c r="B60" s="133"/>
      <c r="C60" s="134"/>
      <c r="D60" s="135" t="s">
        <v>104</v>
      </c>
      <c r="E60" s="136"/>
      <c r="F60" s="136"/>
      <c r="G60" s="136"/>
      <c r="H60" s="136"/>
      <c r="I60" s="136"/>
      <c r="J60" s="137">
        <f>J97</f>
        <v>0</v>
      </c>
      <c r="K60" s="134"/>
      <c r="L60" s="138"/>
    </row>
    <row r="61" spans="1:47" s="10" customFormat="1" ht="19.899999999999999" customHeight="1" x14ac:dyDescent="0.2">
      <c r="B61" s="139"/>
      <c r="C61" s="140"/>
      <c r="D61" s="141" t="s">
        <v>105</v>
      </c>
      <c r="E61" s="142"/>
      <c r="F61" s="142"/>
      <c r="G61" s="142"/>
      <c r="H61" s="142"/>
      <c r="I61" s="142"/>
      <c r="J61" s="143">
        <f>J98</f>
        <v>0</v>
      </c>
      <c r="K61" s="140"/>
      <c r="L61" s="144"/>
    </row>
    <row r="62" spans="1:47" s="10" customFormat="1" ht="19.899999999999999" customHeight="1" x14ac:dyDescent="0.2">
      <c r="B62" s="139"/>
      <c r="C62" s="140"/>
      <c r="D62" s="141" t="s">
        <v>106</v>
      </c>
      <c r="E62" s="142"/>
      <c r="F62" s="142"/>
      <c r="G62" s="142"/>
      <c r="H62" s="142"/>
      <c r="I62" s="142"/>
      <c r="J62" s="143">
        <f>J104</f>
        <v>0</v>
      </c>
      <c r="K62" s="140"/>
      <c r="L62" s="144"/>
    </row>
    <row r="63" spans="1:47" s="10" customFormat="1" ht="19.899999999999999" customHeight="1" x14ac:dyDescent="0.2">
      <c r="B63" s="139"/>
      <c r="C63" s="140"/>
      <c r="D63" s="141" t="s">
        <v>107</v>
      </c>
      <c r="E63" s="142"/>
      <c r="F63" s="142"/>
      <c r="G63" s="142"/>
      <c r="H63" s="142"/>
      <c r="I63" s="142"/>
      <c r="J63" s="143">
        <f>J116</f>
        <v>0</v>
      </c>
      <c r="K63" s="140"/>
      <c r="L63" s="144"/>
    </row>
    <row r="64" spans="1:47" s="10" customFormat="1" ht="19.899999999999999" customHeight="1" x14ac:dyDescent="0.2">
      <c r="B64" s="139"/>
      <c r="C64" s="140"/>
      <c r="D64" s="141" t="s">
        <v>108</v>
      </c>
      <c r="E64" s="142"/>
      <c r="F64" s="142"/>
      <c r="G64" s="142"/>
      <c r="H64" s="142"/>
      <c r="I64" s="142"/>
      <c r="J64" s="143">
        <f>J128</f>
        <v>0</v>
      </c>
      <c r="K64" s="140"/>
      <c r="L64" s="144"/>
    </row>
    <row r="65" spans="1:31" s="9" customFormat="1" ht="24.95" customHeight="1" x14ac:dyDescent="0.2">
      <c r="B65" s="133"/>
      <c r="C65" s="134"/>
      <c r="D65" s="135" t="s">
        <v>109</v>
      </c>
      <c r="E65" s="136"/>
      <c r="F65" s="136"/>
      <c r="G65" s="136"/>
      <c r="H65" s="136"/>
      <c r="I65" s="136"/>
      <c r="J65" s="137">
        <f>J131</f>
        <v>0</v>
      </c>
      <c r="K65" s="134"/>
      <c r="L65" s="138"/>
    </row>
    <row r="66" spans="1:31" s="10" customFormat="1" ht="19.899999999999999" customHeight="1" x14ac:dyDescent="0.2">
      <c r="B66" s="139"/>
      <c r="C66" s="140"/>
      <c r="D66" s="141" t="s">
        <v>110</v>
      </c>
      <c r="E66" s="142"/>
      <c r="F66" s="142"/>
      <c r="G66" s="142"/>
      <c r="H66" s="142"/>
      <c r="I66" s="142"/>
      <c r="J66" s="143">
        <f>J132</f>
        <v>0</v>
      </c>
      <c r="K66" s="140"/>
      <c r="L66" s="144"/>
    </row>
    <row r="67" spans="1:31" s="10" customFormat="1" ht="19.899999999999999" customHeight="1" x14ac:dyDescent="0.2">
      <c r="B67" s="139"/>
      <c r="C67" s="140"/>
      <c r="D67" s="141" t="s">
        <v>111</v>
      </c>
      <c r="E67" s="142"/>
      <c r="F67" s="142"/>
      <c r="G67" s="142"/>
      <c r="H67" s="142"/>
      <c r="I67" s="142"/>
      <c r="J67" s="143">
        <f>J137</f>
        <v>0</v>
      </c>
      <c r="K67" s="140"/>
      <c r="L67" s="144"/>
    </row>
    <row r="68" spans="1:31" s="10" customFormat="1" ht="19.899999999999999" customHeight="1" x14ac:dyDescent="0.2">
      <c r="B68" s="139"/>
      <c r="C68" s="140"/>
      <c r="D68" s="141" t="s">
        <v>112</v>
      </c>
      <c r="E68" s="142"/>
      <c r="F68" s="142"/>
      <c r="G68" s="142"/>
      <c r="H68" s="142"/>
      <c r="I68" s="142"/>
      <c r="J68" s="143">
        <f>J157</f>
        <v>0</v>
      </c>
      <c r="K68" s="140"/>
      <c r="L68" s="144"/>
    </row>
    <row r="69" spans="1:31" s="10" customFormat="1" ht="19.899999999999999" customHeight="1" x14ac:dyDescent="0.2">
      <c r="B69" s="139"/>
      <c r="C69" s="140"/>
      <c r="D69" s="141" t="s">
        <v>113</v>
      </c>
      <c r="E69" s="142"/>
      <c r="F69" s="142"/>
      <c r="G69" s="142"/>
      <c r="H69" s="142"/>
      <c r="I69" s="142"/>
      <c r="J69" s="143">
        <f>J174</f>
        <v>0</v>
      </c>
      <c r="K69" s="140"/>
      <c r="L69" s="144"/>
    </row>
    <row r="70" spans="1:31" s="10" customFormat="1" ht="19.899999999999999" customHeight="1" x14ac:dyDescent="0.2">
      <c r="B70" s="139"/>
      <c r="C70" s="140"/>
      <c r="D70" s="141" t="s">
        <v>114</v>
      </c>
      <c r="E70" s="142"/>
      <c r="F70" s="142"/>
      <c r="G70" s="142"/>
      <c r="H70" s="142"/>
      <c r="I70" s="142"/>
      <c r="J70" s="143">
        <f>J185</f>
        <v>0</v>
      </c>
      <c r="K70" s="140"/>
      <c r="L70" s="144"/>
    </row>
    <row r="71" spans="1:31" s="9" customFormat="1" ht="24.95" customHeight="1" x14ac:dyDescent="0.2">
      <c r="B71" s="133"/>
      <c r="C71" s="134"/>
      <c r="D71" s="135" t="s">
        <v>115</v>
      </c>
      <c r="E71" s="136"/>
      <c r="F71" s="136"/>
      <c r="G71" s="136"/>
      <c r="H71" s="136"/>
      <c r="I71" s="136"/>
      <c r="J71" s="137">
        <f>J193</f>
        <v>0</v>
      </c>
      <c r="K71" s="134"/>
      <c r="L71" s="138"/>
    </row>
    <row r="72" spans="1:31" s="10" customFormat="1" ht="19.899999999999999" customHeight="1" x14ac:dyDescent="0.2">
      <c r="B72" s="139"/>
      <c r="C72" s="140"/>
      <c r="D72" s="141" t="s">
        <v>116</v>
      </c>
      <c r="E72" s="142"/>
      <c r="F72" s="142"/>
      <c r="G72" s="142"/>
      <c r="H72" s="142"/>
      <c r="I72" s="142"/>
      <c r="J72" s="143">
        <f>J194</f>
        <v>0</v>
      </c>
      <c r="K72" s="140"/>
      <c r="L72" s="144"/>
    </row>
    <row r="73" spans="1:31" s="10" customFormat="1" ht="19.899999999999999" customHeight="1" x14ac:dyDescent="0.2">
      <c r="B73" s="139"/>
      <c r="C73" s="140"/>
      <c r="D73" s="141" t="s">
        <v>117</v>
      </c>
      <c r="E73" s="142"/>
      <c r="F73" s="142"/>
      <c r="G73" s="142"/>
      <c r="H73" s="142"/>
      <c r="I73" s="142"/>
      <c r="J73" s="143">
        <f>J197</f>
        <v>0</v>
      </c>
      <c r="K73" s="140"/>
      <c r="L73" s="144"/>
    </row>
    <row r="74" spans="1:31" s="10" customFormat="1" ht="19.899999999999999" customHeight="1" x14ac:dyDescent="0.2">
      <c r="B74" s="139"/>
      <c r="C74" s="140"/>
      <c r="D74" s="141" t="s">
        <v>118</v>
      </c>
      <c r="E74" s="142"/>
      <c r="F74" s="142"/>
      <c r="G74" s="142"/>
      <c r="H74" s="142"/>
      <c r="I74" s="142"/>
      <c r="J74" s="143">
        <f>J201</f>
        <v>0</v>
      </c>
      <c r="K74" s="140"/>
      <c r="L74" s="144"/>
    </row>
    <row r="75" spans="1:31" s="10" customFormat="1" ht="19.899999999999999" customHeight="1" x14ac:dyDescent="0.2">
      <c r="B75" s="139"/>
      <c r="C75" s="140"/>
      <c r="D75" s="141" t="s">
        <v>119</v>
      </c>
      <c r="E75" s="142"/>
      <c r="F75" s="142"/>
      <c r="G75" s="142"/>
      <c r="H75" s="142"/>
      <c r="I75" s="142"/>
      <c r="J75" s="143">
        <f>J204</f>
        <v>0</v>
      </c>
      <c r="K75" s="140"/>
      <c r="L75" s="144"/>
    </row>
    <row r="76" spans="1:31" s="10" customFormat="1" ht="19.899999999999999" customHeight="1" x14ac:dyDescent="0.2">
      <c r="B76" s="139"/>
      <c r="C76" s="140"/>
      <c r="D76" s="141" t="s">
        <v>120</v>
      </c>
      <c r="E76" s="142"/>
      <c r="F76" s="142"/>
      <c r="G76" s="142"/>
      <c r="H76" s="142"/>
      <c r="I76" s="142"/>
      <c r="J76" s="143">
        <f>J208</f>
        <v>0</v>
      </c>
      <c r="K76" s="140"/>
      <c r="L76" s="144"/>
    </row>
    <row r="77" spans="1:31" s="2" customFormat="1" ht="21.75" customHeight="1" x14ac:dyDescent="0.2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 x14ac:dyDescent="0.2">
      <c r="A78" s="33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82" spans="1:63" s="2" customFormat="1" ht="6.95" customHeight="1" x14ac:dyDescent="0.2">
      <c r="A82" s="33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3" s="2" customFormat="1" ht="24.95" customHeight="1" x14ac:dyDescent="0.2">
      <c r="A83" s="33"/>
      <c r="B83" s="34"/>
      <c r="C83" s="22" t="s">
        <v>121</v>
      </c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3" s="2" customFormat="1" ht="6.95" customHeight="1" x14ac:dyDescent="0.2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3" s="2" customFormat="1" ht="12" customHeight="1" x14ac:dyDescent="0.2">
      <c r="A85" s="33"/>
      <c r="B85" s="34"/>
      <c r="C85" s="28" t="s">
        <v>15</v>
      </c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3" s="2" customFormat="1" ht="16.5" customHeight="1" x14ac:dyDescent="0.2">
      <c r="A86" s="33"/>
      <c r="B86" s="34"/>
      <c r="C86" s="35"/>
      <c r="D86" s="35"/>
      <c r="E86" s="272" t="str">
        <f>E7</f>
        <v>Dochlazení administrativních prostor ČNB - DP02 = E5P1 + ZCH</v>
      </c>
      <c r="F86" s="273"/>
      <c r="G86" s="273"/>
      <c r="H86" s="273"/>
      <c r="I86" s="35"/>
      <c r="J86" s="35"/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3" s="2" customFormat="1" ht="12" customHeight="1" x14ac:dyDescent="0.2">
      <c r="A87" s="33"/>
      <c r="B87" s="34"/>
      <c r="C87" s="28" t="s">
        <v>96</v>
      </c>
      <c r="D87" s="35"/>
      <c r="E87" s="35"/>
      <c r="F87" s="35"/>
      <c r="G87" s="35"/>
      <c r="H87" s="35"/>
      <c r="I87" s="35"/>
      <c r="J87" s="35"/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3" s="2" customFormat="1" ht="16.5" customHeight="1" x14ac:dyDescent="0.2">
      <c r="A88" s="33"/>
      <c r="B88" s="34"/>
      <c r="C88" s="35"/>
      <c r="D88" s="35"/>
      <c r="E88" s="249" t="str">
        <f>E9</f>
        <v>D1.1 - Stavba - DP02</v>
      </c>
      <c r="F88" s="271"/>
      <c r="G88" s="271"/>
      <c r="H88" s="271"/>
      <c r="I88" s="35"/>
      <c r="J88" s="35"/>
      <c r="K88" s="35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3" s="2" customFormat="1" ht="6.95" customHeight="1" x14ac:dyDescent="0.2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0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3" s="2" customFormat="1" ht="12" customHeight="1" x14ac:dyDescent="0.2">
      <c r="A90" s="33"/>
      <c r="B90" s="34"/>
      <c r="C90" s="28" t="s">
        <v>21</v>
      </c>
      <c r="D90" s="35"/>
      <c r="E90" s="35"/>
      <c r="F90" s="26" t="str">
        <f>F12</f>
        <v>Česká národní banka, Na příkopě 864/28, 110 00 Pra</v>
      </c>
      <c r="G90" s="35"/>
      <c r="H90" s="35"/>
      <c r="I90" s="28" t="s">
        <v>23</v>
      </c>
      <c r="J90" s="58" t="str">
        <f>IF(J12="","",J12)</f>
        <v>1. 5. 2023</v>
      </c>
      <c r="K90" s="35"/>
      <c r="L90" s="10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3" s="2" customFormat="1" ht="6.95" customHeight="1" x14ac:dyDescent="0.2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105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63" s="2" customFormat="1" ht="15.2" customHeight="1" x14ac:dyDescent="0.2">
      <c r="A92" s="33"/>
      <c r="B92" s="34"/>
      <c r="C92" s="28" t="s">
        <v>25</v>
      </c>
      <c r="D92" s="35"/>
      <c r="E92" s="35"/>
      <c r="F92" s="26" t="str">
        <f>E15</f>
        <v>ČESKÁ NÁRODNÍ BANKA</v>
      </c>
      <c r="G92" s="35"/>
      <c r="H92" s="35"/>
      <c r="I92" s="28" t="s">
        <v>33</v>
      </c>
      <c r="J92" s="31" t="str">
        <f>E21</f>
        <v>Bohemik s.r.o.</v>
      </c>
      <c r="K92" s="35"/>
      <c r="L92" s="105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63" s="2" customFormat="1" ht="25.7" customHeight="1" x14ac:dyDescent="0.2">
      <c r="A93" s="33"/>
      <c r="B93" s="34"/>
      <c r="C93" s="28" t="s">
        <v>31</v>
      </c>
      <c r="D93" s="35"/>
      <c r="E93" s="35"/>
      <c r="F93" s="26" t="str">
        <f>IF(E18="","",E18)</f>
        <v>Vyplň údaj</v>
      </c>
      <c r="G93" s="35"/>
      <c r="H93" s="35"/>
      <c r="I93" s="28" t="s">
        <v>38</v>
      </c>
      <c r="J93" s="31" t="str">
        <f>E24</f>
        <v>Ing. Zdeněk Edlman, B.Hudová</v>
      </c>
      <c r="K93" s="35"/>
      <c r="L93" s="105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63" s="2" customFormat="1" ht="10.35" customHeight="1" x14ac:dyDescent="0.2">
      <c r="A94" s="33"/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105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63" s="11" customFormat="1" ht="29.25" customHeight="1" x14ac:dyDescent="0.2">
      <c r="A95" s="145"/>
      <c r="B95" s="146"/>
      <c r="C95" s="147" t="s">
        <v>122</v>
      </c>
      <c r="D95" s="148" t="s">
        <v>60</v>
      </c>
      <c r="E95" s="148" t="s">
        <v>56</v>
      </c>
      <c r="F95" s="148" t="s">
        <v>57</v>
      </c>
      <c r="G95" s="148" t="s">
        <v>123</v>
      </c>
      <c r="H95" s="148" t="s">
        <v>124</v>
      </c>
      <c r="I95" s="148" t="s">
        <v>125</v>
      </c>
      <c r="J95" s="148" t="s">
        <v>102</v>
      </c>
      <c r="K95" s="149" t="s">
        <v>126</v>
      </c>
      <c r="L95" s="150"/>
      <c r="M95" s="67" t="s">
        <v>18</v>
      </c>
      <c r="N95" s="68" t="s">
        <v>45</v>
      </c>
      <c r="O95" s="68" t="s">
        <v>127</v>
      </c>
      <c r="P95" s="68" t="s">
        <v>128</v>
      </c>
      <c r="Q95" s="68" t="s">
        <v>129</v>
      </c>
      <c r="R95" s="68" t="s">
        <v>130</v>
      </c>
      <c r="S95" s="68" t="s">
        <v>131</v>
      </c>
      <c r="T95" s="69" t="s">
        <v>132</v>
      </c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</row>
    <row r="96" spans="1:63" s="2" customFormat="1" ht="22.9" customHeight="1" x14ac:dyDescent="0.25">
      <c r="A96" s="33"/>
      <c r="B96" s="34"/>
      <c r="C96" s="74" t="s">
        <v>133</v>
      </c>
      <c r="D96" s="35"/>
      <c r="E96" s="35"/>
      <c r="F96" s="35"/>
      <c r="G96" s="35"/>
      <c r="H96" s="35"/>
      <c r="I96" s="35"/>
      <c r="J96" s="151">
        <f>BK96</f>
        <v>0</v>
      </c>
      <c r="K96" s="35"/>
      <c r="L96" s="38"/>
      <c r="M96" s="70"/>
      <c r="N96" s="152"/>
      <c r="O96" s="71"/>
      <c r="P96" s="153">
        <f>P97+P131+P193</f>
        <v>0</v>
      </c>
      <c r="Q96" s="71"/>
      <c r="R96" s="153">
        <f>R97+R131+R193</f>
        <v>9.39802E-2</v>
      </c>
      <c r="S96" s="71"/>
      <c r="T96" s="154">
        <f>T97+T131+T193</f>
        <v>0.9493100000000001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74</v>
      </c>
      <c r="AU96" s="16" t="s">
        <v>103</v>
      </c>
      <c r="BK96" s="155">
        <f>BK97+BK131+BK193</f>
        <v>0</v>
      </c>
    </row>
    <row r="97" spans="1:65" s="12" customFormat="1" ht="25.9" customHeight="1" x14ac:dyDescent="0.2">
      <c r="B97" s="156"/>
      <c r="C97" s="157"/>
      <c r="D97" s="158" t="s">
        <v>74</v>
      </c>
      <c r="E97" s="159" t="s">
        <v>134</v>
      </c>
      <c r="F97" s="159" t="s">
        <v>135</v>
      </c>
      <c r="G97" s="157"/>
      <c r="H97" s="157"/>
      <c r="I97" s="160"/>
      <c r="J97" s="161">
        <f>BK97</f>
        <v>0</v>
      </c>
      <c r="K97" s="157"/>
      <c r="L97" s="162"/>
      <c r="M97" s="163"/>
      <c r="N97" s="164"/>
      <c r="O97" s="164"/>
      <c r="P97" s="165">
        <f>P98+P104+P116+P128</f>
        <v>0</v>
      </c>
      <c r="Q97" s="164"/>
      <c r="R97" s="165">
        <f>R98+R104+R116+R128</f>
        <v>3.3446999999999998E-2</v>
      </c>
      <c r="S97" s="164"/>
      <c r="T97" s="166">
        <f>T98+T104+T116+T128</f>
        <v>0.35580000000000001</v>
      </c>
      <c r="AR97" s="167" t="s">
        <v>83</v>
      </c>
      <c r="AT97" s="168" t="s">
        <v>74</v>
      </c>
      <c r="AU97" s="168" t="s">
        <v>75</v>
      </c>
      <c r="AY97" s="167" t="s">
        <v>136</v>
      </c>
      <c r="BK97" s="169">
        <f>BK98+BK104+BK116+BK128</f>
        <v>0</v>
      </c>
    </row>
    <row r="98" spans="1:65" s="12" customFormat="1" ht="22.9" customHeight="1" x14ac:dyDescent="0.2">
      <c r="B98" s="156"/>
      <c r="C98" s="157"/>
      <c r="D98" s="158" t="s">
        <v>74</v>
      </c>
      <c r="E98" s="170" t="s">
        <v>137</v>
      </c>
      <c r="F98" s="170" t="s">
        <v>138</v>
      </c>
      <c r="G98" s="157"/>
      <c r="H98" s="157"/>
      <c r="I98" s="160"/>
      <c r="J98" s="171">
        <f>BK98</f>
        <v>0</v>
      </c>
      <c r="K98" s="157"/>
      <c r="L98" s="162"/>
      <c r="M98" s="163"/>
      <c r="N98" s="164"/>
      <c r="O98" s="164"/>
      <c r="P98" s="165">
        <f>SUM(P99:P103)</f>
        <v>0</v>
      </c>
      <c r="Q98" s="164"/>
      <c r="R98" s="165">
        <f>SUM(R99:R103)</f>
        <v>2.904E-2</v>
      </c>
      <c r="S98" s="164"/>
      <c r="T98" s="166">
        <f>SUM(T99:T103)</f>
        <v>0.26400000000000001</v>
      </c>
      <c r="AR98" s="167" t="s">
        <v>83</v>
      </c>
      <c r="AT98" s="168" t="s">
        <v>74</v>
      </c>
      <c r="AU98" s="168" t="s">
        <v>83</v>
      </c>
      <c r="AY98" s="167" t="s">
        <v>136</v>
      </c>
      <c r="BK98" s="169">
        <f>SUM(BK99:BK103)</f>
        <v>0</v>
      </c>
    </row>
    <row r="99" spans="1:65" s="2" customFormat="1" ht="37.9" customHeight="1" x14ac:dyDescent="0.2">
      <c r="A99" s="33"/>
      <c r="B99" s="34"/>
      <c r="C99" s="172" t="s">
        <v>83</v>
      </c>
      <c r="D99" s="172" t="s">
        <v>139</v>
      </c>
      <c r="E99" s="173" t="s">
        <v>140</v>
      </c>
      <c r="F99" s="174" t="s">
        <v>141</v>
      </c>
      <c r="G99" s="175" t="s">
        <v>142</v>
      </c>
      <c r="H99" s="176">
        <v>132</v>
      </c>
      <c r="I99" s="177"/>
      <c r="J99" s="176">
        <f>ROUND((ROUND(I99,2))*(ROUND(H99,2)),2)</f>
        <v>0</v>
      </c>
      <c r="K99" s="174" t="s">
        <v>143</v>
      </c>
      <c r="L99" s="38"/>
      <c r="M99" s="178" t="s">
        <v>18</v>
      </c>
      <c r="N99" s="179" t="s">
        <v>46</v>
      </c>
      <c r="O99" s="63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2" t="s">
        <v>144</v>
      </c>
      <c r="AT99" s="182" t="s">
        <v>139</v>
      </c>
      <c r="AU99" s="182" t="s">
        <v>85</v>
      </c>
      <c r="AY99" s="16" t="s">
        <v>136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6" t="s">
        <v>83</v>
      </c>
      <c r="BK99" s="183">
        <f>ROUND((ROUND(I99,2))*(ROUND(H99,2)),2)</f>
        <v>0</v>
      </c>
      <c r="BL99" s="16" t="s">
        <v>144</v>
      </c>
      <c r="BM99" s="182" t="s">
        <v>145</v>
      </c>
    </row>
    <row r="100" spans="1:65" s="2" customFormat="1" x14ac:dyDescent="0.2">
      <c r="A100" s="33"/>
      <c r="B100" s="34"/>
      <c r="C100" s="35"/>
      <c r="D100" s="184" t="s">
        <v>146</v>
      </c>
      <c r="E100" s="35"/>
      <c r="F100" s="185" t="s">
        <v>147</v>
      </c>
      <c r="G100" s="35"/>
      <c r="H100" s="35"/>
      <c r="I100" s="186"/>
      <c r="J100" s="35"/>
      <c r="K100" s="35"/>
      <c r="L100" s="38"/>
      <c r="M100" s="187"/>
      <c r="N100" s="188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146</v>
      </c>
      <c r="AU100" s="16" t="s">
        <v>85</v>
      </c>
    </row>
    <row r="101" spans="1:65" s="2" customFormat="1" ht="37.9" customHeight="1" x14ac:dyDescent="0.2">
      <c r="A101" s="33"/>
      <c r="B101" s="34"/>
      <c r="C101" s="172" t="s">
        <v>85</v>
      </c>
      <c r="D101" s="172" t="s">
        <v>139</v>
      </c>
      <c r="E101" s="173" t="s">
        <v>148</v>
      </c>
      <c r="F101" s="174" t="s">
        <v>149</v>
      </c>
      <c r="G101" s="175" t="s">
        <v>142</v>
      </c>
      <c r="H101" s="176">
        <v>132</v>
      </c>
      <c r="I101" s="177"/>
      <c r="J101" s="176">
        <f>ROUND((ROUND(I101,2))*(ROUND(H101,2)),2)</f>
        <v>0</v>
      </c>
      <c r="K101" s="174" t="s">
        <v>143</v>
      </c>
      <c r="L101" s="38"/>
      <c r="M101" s="178" t="s">
        <v>18</v>
      </c>
      <c r="N101" s="179" t="s">
        <v>46</v>
      </c>
      <c r="O101" s="63"/>
      <c r="P101" s="180">
        <f>O101*H101</f>
        <v>0</v>
      </c>
      <c r="Q101" s="180">
        <v>2.2000000000000001E-4</v>
      </c>
      <c r="R101" s="180">
        <f>Q101*H101</f>
        <v>2.904E-2</v>
      </c>
      <c r="S101" s="180">
        <v>2E-3</v>
      </c>
      <c r="T101" s="181">
        <f>S101*H101</f>
        <v>0.26400000000000001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2" t="s">
        <v>144</v>
      </c>
      <c r="AT101" s="182" t="s">
        <v>139</v>
      </c>
      <c r="AU101" s="182" t="s">
        <v>85</v>
      </c>
      <c r="AY101" s="16" t="s">
        <v>136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6" t="s">
        <v>83</v>
      </c>
      <c r="BK101" s="183">
        <f>ROUND((ROUND(I101,2))*(ROUND(H101,2)),2)</f>
        <v>0</v>
      </c>
      <c r="BL101" s="16" t="s">
        <v>144</v>
      </c>
      <c r="BM101" s="182" t="s">
        <v>150</v>
      </c>
    </row>
    <row r="102" spans="1:65" s="2" customFormat="1" x14ac:dyDescent="0.2">
      <c r="A102" s="33"/>
      <c r="B102" s="34"/>
      <c r="C102" s="35"/>
      <c r="D102" s="184" t="s">
        <v>146</v>
      </c>
      <c r="E102" s="35"/>
      <c r="F102" s="185" t="s">
        <v>151</v>
      </c>
      <c r="G102" s="35"/>
      <c r="H102" s="35"/>
      <c r="I102" s="186"/>
      <c r="J102" s="35"/>
      <c r="K102" s="35"/>
      <c r="L102" s="38"/>
      <c r="M102" s="187"/>
      <c r="N102" s="188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146</v>
      </c>
      <c r="AU102" s="16" t="s">
        <v>85</v>
      </c>
    </row>
    <row r="103" spans="1:65" s="13" customFormat="1" x14ac:dyDescent="0.2">
      <c r="B103" s="189"/>
      <c r="C103" s="190"/>
      <c r="D103" s="191" t="s">
        <v>152</v>
      </c>
      <c r="E103" s="192" t="s">
        <v>18</v>
      </c>
      <c r="F103" s="193" t="s">
        <v>153</v>
      </c>
      <c r="G103" s="190"/>
      <c r="H103" s="194">
        <v>132</v>
      </c>
      <c r="I103" s="195"/>
      <c r="J103" s="190"/>
      <c r="K103" s="190"/>
      <c r="L103" s="196"/>
      <c r="M103" s="197"/>
      <c r="N103" s="198"/>
      <c r="O103" s="198"/>
      <c r="P103" s="198"/>
      <c r="Q103" s="198"/>
      <c r="R103" s="198"/>
      <c r="S103" s="198"/>
      <c r="T103" s="199"/>
      <c r="AT103" s="200" t="s">
        <v>152</v>
      </c>
      <c r="AU103" s="200" t="s">
        <v>85</v>
      </c>
      <c r="AV103" s="13" t="s">
        <v>85</v>
      </c>
      <c r="AW103" s="13" t="s">
        <v>37</v>
      </c>
      <c r="AX103" s="13" t="s">
        <v>83</v>
      </c>
      <c r="AY103" s="200" t="s">
        <v>136</v>
      </c>
    </row>
    <row r="104" spans="1:65" s="12" customFormat="1" ht="22.9" customHeight="1" x14ac:dyDescent="0.2">
      <c r="B104" s="156"/>
      <c r="C104" s="157"/>
      <c r="D104" s="158" t="s">
        <v>74</v>
      </c>
      <c r="E104" s="170" t="s">
        <v>154</v>
      </c>
      <c r="F104" s="170" t="s">
        <v>155</v>
      </c>
      <c r="G104" s="157"/>
      <c r="H104" s="157"/>
      <c r="I104" s="160"/>
      <c r="J104" s="171">
        <f>BK104</f>
        <v>0</v>
      </c>
      <c r="K104" s="157"/>
      <c r="L104" s="162"/>
      <c r="M104" s="163"/>
      <c r="N104" s="164"/>
      <c r="O104" s="164"/>
      <c r="P104" s="165">
        <f>SUM(P105:P115)</f>
        <v>0</v>
      </c>
      <c r="Q104" s="164"/>
      <c r="R104" s="165">
        <f>SUM(R105:R115)</f>
        <v>4.4070000000000003E-3</v>
      </c>
      <c r="S104" s="164"/>
      <c r="T104" s="166">
        <f>SUM(T105:T115)</f>
        <v>9.1799999999999993E-2</v>
      </c>
      <c r="AR104" s="167" t="s">
        <v>83</v>
      </c>
      <c r="AT104" s="168" t="s">
        <v>74</v>
      </c>
      <c r="AU104" s="168" t="s">
        <v>83</v>
      </c>
      <c r="AY104" s="167" t="s">
        <v>136</v>
      </c>
      <c r="BK104" s="169">
        <f>SUM(BK105:BK115)</f>
        <v>0</v>
      </c>
    </row>
    <row r="105" spans="1:65" s="2" customFormat="1" ht="44.25" customHeight="1" x14ac:dyDescent="0.2">
      <c r="A105" s="33"/>
      <c r="B105" s="34"/>
      <c r="C105" s="172" t="s">
        <v>156</v>
      </c>
      <c r="D105" s="172" t="s">
        <v>139</v>
      </c>
      <c r="E105" s="173" t="s">
        <v>157</v>
      </c>
      <c r="F105" s="174" t="s">
        <v>158</v>
      </c>
      <c r="G105" s="175" t="s">
        <v>159</v>
      </c>
      <c r="H105" s="176">
        <v>0.9</v>
      </c>
      <c r="I105" s="177"/>
      <c r="J105" s="176">
        <f>ROUND((ROUND(I105,2))*(ROUND(H105,2)),2)</f>
        <v>0</v>
      </c>
      <c r="K105" s="174" t="s">
        <v>143</v>
      </c>
      <c r="L105" s="38"/>
      <c r="M105" s="178" t="s">
        <v>18</v>
      </c>
      <c r="N105" s="179" t="s">
        <v>46</v>
      </c>
      <c r="O105" s="63"/>
      <c r="P105" s="180">
        <f>O105*H105</f>
        <v>0</v>
      </c>
      <c r="Q105" s="180">
        <v>2.7899999999999999E-3</v>
      </c>
      <c r="R105" s="180">
        <f>Q105*H105</f>
        <v>2.5110000000000002E-3</v>
      </c>
      <c r="S105" s="180">
        <v>5.6000000000000001E-2</v>
      </c>
      <c r="T105" s="181">
        <f>S105*H105</f>
        <v>5.04E-2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2" t="s">
        <v>144</v>
      </c>
      <c r="AT105" s="182" t="s">
        <v>139</v>
      </c>
      <c r="AU105" s="182" t="s">
        <v>85</v>
      </c>
      <c r="AY105" s="16" t="s">
        <v>136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83</v>
      </c>
      <c r="BK105" s="183">
        <f>ROUND((ROUND(I105,2))*(ROUND(H105,2)),2)</f>
        <v>0</v>
      </c>
      <c r="BL105" s="16" t="s">
        <v>144</v>
      </c>
      <c r="BM105" s="182" t="s">
        <v>160</v>
      </c>
    </row>
    <row r="106" spans="1:65" s="2" customFormat="1" x14ac:dyDescent="0.2">
      <c r="A106" s="33"/>
      <c r="B106" s="34"/>
      <c r="C106" s="35"/>
      <c r="D106" s="184" t="s">
        <v>146</v>
      </c>
      <c r="E106" s="35"/>
      <c r="F106" s="185" t="s">
        <v>161</v>
      </c>
      <c r="G106" s="35"/>
      <c r="H106" s="35"/>
      <c r="I106" s="186"/>
      <c r="J106" s="35"/>
      <c r="K106" s="35"/>
      <c r="L106" s="38"/>
      <c r="M106" s="187"/>
      <c r="N106" s="188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146</v>
      </c>
      <c r="AU106" s="16" t="s">
        <v>85</v>
      </c>
    </row>
    <row r="107" spans="1:65" s="13" customFormat="1" x14ac:dyDescent="0.2">
      <c r="B107" s="189"/>
      <c r="C107" s="190"/>
      <c r="D107" s="191" t="s">
        <v>152</v>
      </c>
      <c r="E107" s="192" t="s">
        <v>18</v>
      </c>
      <c r="F107" s="193" t="s">
        <v>162</v>
      </c>
      <c r="G107" s="190"/>
      <c r="H107" s="194">
        <v>0.3</v>
      </c>
      <c r="I107" s="195"/>
      <c r="J107" s="190"/>
      <c r="K107" s="190"/>
      <c r="L107" s="196"/>
      <c r="M107" s="197"/>
      <c r="N107" s="198"/>
      <c r="O107" s="198"/>
      <c r="P107" s="198"/>
      <c r="Q107" s="198"/>
      <c r="R107" s="198"/>
      <c r="S107" s="198"/>
      <c r="T107" s="199"/>
      <c r="AT107" s="200" t="s">
        <v>152</v>
      </c>
      <c r="AU107" s="200" t="s">
        <v>85</v>
      </c>
      <c r="AV107" s="13" t="s">
        <v>85</v>
      </c>
      <c r="AW107" s="13" t="s">
        <v>37</v>
      </c>
      <c r="AX107" s="13" t="s">
        <v>75</v>
      </c>
      <c r="AY107" s="200" t="s">
        <v>136</v>
      </c>
    </row>
    <row r="108" spans="1:65" s="13" customFormat="1" x14ac:dyDescent="0.2">
      <c r="B108" s="189"/>
      <c r="C108" s="190"/>
      <c r="D108" s="191" t="s">
        <v>152</v>
      </c>
      <c r="E108" s="192" t="s">
        <v>18</v>
      </c>
      <c r="F108" s="193" t="s">
        <v>163</v>
      </c>
      <c r="G108" s="190"/>
      <c r="H108" s="194">
        <v>0.3</v>
      </c>
      <c r="I108" s="195"/>
      <c r="J108" s="190"/>
      <c r="K108" s="190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152</v>
      </c>
      <c r="AU108" s="200" t="s">
        <v>85</v>
      </c>
      <c r="AV108" s="13" t="s">
        <v>85</v>
      </c>
      <c r="AW108" s="13" t="s">
        <v>37</v>
      </c>
      <c r="AX108" s="13" t="s">
        <v>75</v>
      </c>
      <c r="AY108" s="200" t="s">
        <v>136</v>
      </c>
    </row>
    <row r="109" spans="1:65" s="13" customFormat="1" x14ac:dyDescent="0.2">
      <c r="B109" s="189"/>
      <c r="C109" s="190"/>
      <c r="D109" s="191" t="s">
        <v>152</v>
      </c>
      <c r="E109" s="192" t="s">
        <v>18</v>
      </c>
      <c r="F109" s="193" t="s">
        <v>164</v>
      </c>
      <c r="G109" s="190"/>
      <c r="H109" s="194">
        <v>0.3</v>
      </c>
      <c r="I109" s="195"/>
      <c r="J109" s="190"/>
      <c r="K109" s="190"/>
      <c r="L109" s="196"/>
      <c r="M109" s="197"/>
      <c r="N109" s="198"/>
      <c r="O109" s="198"/>
      <c r="P109" s="198"/>
      <c r="Q109" s="198"/>
      <c r="R109" s="198"/>
      <c r="S109" s="198"/>
      <c r="T109" s="199"/>
      <c r="AT109" s="200" t="s">
        <v>152</v>
      </c>
      <c r="AU109" s="200" t="s">
        <v>85</v>
      </c>
      <c r="AV109" s="13" t="s">
        <v>85</v>
      </c>
      <c r="AW109" s="13" t="s">
        <v>37</v>
      </c>
      <c r="AX109" s="13" t="s">
        <v>75</v>
      </c>
      <c r="AY109" s="200" t="s">
        <v>136</v>
      </c>
    </row>
    <row r="110" spans="1:65" s="14" customFormat="1" x14ac:dyDescent="0.2">
      <c r="B110" s="201"/>
      <c r="C110" s="202"/>
      <c r="D110" s="191" t="s">
        <v>152</v>
      </c>
      <c r="E110" s="203" t="s">
        <v>18</v>
      </c>
      <c r="F110" s="204" t="s">
        <v>165</v>
      </c>
      <c r="G110" s="202"/>
      <c r="H110" s="205">
        <v>0.9</v>
      </c>
      <c r="I110" s="206"/>
      <c r="J110" s="202"/>
      <c r="K110" s="202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152</v>
      </c>
      <c r="AU110" s="211" t="s">
        <v>85</v>
      </c>
      <c r="AV110" s="14" t="s">
        <v>144</v>
      </c>
      <c r="AW110" s="14" t="s">
        <v>37</v>
      </c>
      <c r="AX110" s="14" t="s">
        <v>83</v>
      </c>
      <c r="AY110" s="211" t="s">
        <v>136</v>
      </c>
    </row>
    <row r="111" spans="1:65" s="2" customFormat="1" ht="44.25" customHeight="1" x14ac:dyDescent="0.2">
      <c r="A111" s="33"/>
      <c r="B111" s="34"/>
      <c r="C111" s="172" t="s">
        <v>144</v>
      </c>
      <c r="D111" s="172" t="s">
        <v>139</v>
      </c>
      <c r="E111" s="173" t="s">
        <v>166</v>
      </c>
      <c r="F111" s="174" t="s">
        <v>167</v>
      </c>
      <c r="G111" s="175" t="s">
        <v>159</v>
      </c>
      <c r="H111" s="176">
        <v>0.6</v>
      </c>
      <c r="I111" s="177"/>
      <c r="J111" s="176">
        <f>ROUND((ROUND(I111,2))*(ROUND(H111,2)),2)</f>
        <v>0</v>
      </c>
      <c r="K111" s="174" t="s">
        <v>143</v>
      </c>
      <c r="L111" s="38"/>
      <c r="M111" s="178" t="s">
        <v>18</v>
      </c>
      <c r="N111" s="179" t="s">
        <v>46</v>
      </c>
      <c r="O111" s="63"/>
      <c r="P111" s="180">
        <f>O111*H111</f>
        <v>0</v>
      </c>
      <c r="Q111" s="180">
        <v>3.16E-3</v>
      </c>
      <c r="R111" s="180">
        <f>Q111*H111</f>
        <v>1.8959999999999999E-3</v>
      </c>
      <c r="S111" s="180">
        <v>6.9000000000000006E-2</v>
      </c>
      <c r="T111" s="181">
        <f>S111*H111</f>
        <v>4.1399999999999999E-2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2" t="s">
        <v>144</v>
      </c>
      <c r="AT111" s="182" t="s">
        <v>139</v>
      </c>
      <c r="AU111" s="182" t="s">
        <v>85</v>
      </c>
      <c r="AY111" s="16" t="s">
        <v>136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6" t="s">
        <v>83</v>
      </c>
      <c r="BK111" s="183">
        <f>ROUND((ROUND(I111,2))*(ROUND(H111,2)),2)</f>
        <v>0</v>
      </c>
      <c r="BL111" s="16" t="s">
        <v>144</v>
      </c>
      <c r="BM111" s="182" t="s">
        <v>168</v>
      </c>
    </row>
    <row r="112" spans="1:65" s="2" customFormat="1" x14ac:dyDescent="0.2">
      <c r="A112" s="33"/>
      <c r="B112" s="34"/>
      <c r="C112" s="35"/>
      <c r="D112" s="184" t="s">
        <v>146</v>
      </c>
      <c r="E112" s="35"/>
      <c r="F112" s="185" t="s">
        <v>169</v>
      </c>
      <c r="G112" s="35"/>
      <c r="H112" s="35"/>
      <c r="I112" s="186"/>
      <c r="J112" s="35"/>
      <c r="K112" s="35"/>
      <c r="L112" s="38"/>
      <c r="M112" s="187"/>
      <c r="N112" s="188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146</v>
      </c>
      <c r="AU112" s="16" t="s">
        <v>85</v>
      </c>
    </row>
    <row r="113" spans="1:65" s="13" customFormat="1" x14ac:dyDescent="0.2">
      <c r="B113" s="189"/>
      <c r="C113" s="190"/>
      <c r="D113" s="191" t="s">
        <v>152</v>
      </c>
      <c r="E113" s="192" t="s">
        <v>18</v>
      </c>
      <c r="F113" s="193" t="s">
        <v>170</v>
      </c>
      <c r="G113" s="190"/>
      <c r="H113" s="194">
        <v>0.3</v>
      </c>
      <c r="I113" s="195"/>
      <c r="J113" s="190"/>
      <c r="K113" s="190"/>
      <c r="L113" s="196"/>
      <c r="M113" s="197"/>
      <c r="N113" s="198"/>
      <c r="O113" s="198"/>
      <c r="P113" s="198"/>
      <c r="Q113" s="198"/>
      <c r="R113" s="198"/>
      <c r="S113" s="198"/>
      <c r="T113" s="199"/>
      <c r="AT113" s="200" t="s">
        <v>152</v>
      </c>
      <c r="AU113" s="200" t="s">
        <v>85</v>
      </c>
      <c r="AV113" s="13" t="s">
        <v>85</v>
      </c>
      <c r="AW113" s="13" t="s">
        <v>37</v>
      </c>
      <c r="AX113" s="13" t="s">
        <v>75</v>
      </c>
      <c r="AY113" s="200" t="s">
        <v>136</v>
      </c>
    </row>
    <row r="114" spans="1:65" s="13" customFormat="1" x14ac:dyDescent="0.2">
      <c r="B114" s="189"/>
      <c r="C114" s="190"/>
      <c r="D114" s="191" t="s">
        <v>152</v>
      </c>
      <c r="E114" s="192" t="s">
        <v>18</v>
      </c>
      <c r="F114" s="193" t="s">
        <v>171</v>
      </c>
      <c r="G114" s="190"/>
      <c r="H114" s="194">
        <v>0.3</v>
      </c>
      <c r="I114" s="195"/>
      <c r="J114" s="190"/>
      <c r="K114" s="190"/>
      <c r="L114" s="196"/>
      <c r="M114" s="197"/>
      <c r="N114" s="198"/>
      <c r="O114" s="198"/>
      <c r="P114" s="198"/>
      <c r="Q114" s="198"/>
      <c r="R114" s="198"/>
      <c r="S114" s="198"/>
      <c r="T114" s="199"/>
      <c r="AT114" s="200" t="s">
        <v>152</v>
      </c>
      <c r="AU114" s="200" t="s">
        <v>85</v>
      </c>
      <c r="AV114" s="13" t="s">
        <v>85</v>
      </c>
      <c r="AW114" s="13" t="s">
        <v>37</v>
      </c>
      <c r="AX114" s="13" t="s">
        <v>75</v>
      </c>
      <c r="AY114" s="200" t="s">
        <v>136</v>
      </c>
    </row>
    <row r="115" spans="1:65" s="14" customFormat="1" x14ac:dyDescent="0.2">
      <c r="B115" s="201"/>
      <c r="C115" s="202"/>
      <c r="D115" s="191" t="s">
        <v>152</v>
      </c>
      <c r="E115" s="203" t="s">
        <v>18</v>
      </c>
      <c r="F115" s="204" t="s">
        <v>165</v>
      </c>
      <c r="G115" s="202"/>
      <c r="H115" s="205">
        <v>0.6</v>
      </c>
      <c r="I115" s="206"/>
      <c r="J115" s="202"/>
      <c r="K115" s="202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152</v>
      </c>
      <c r="AU115" s="211" t="s">
        <v>85</v>
      </c>
      <c r="AV115" s="14" t="s">
        <v>144</v>
      </c>
      <c r="AW115" s="14" t="s">
        <v>37</v>
      </c>
      <c r="AX115" s="14" t="s">
        <v>83</v>
      </c>
      <c r="AY115" s="211" t="s">
        <v>136</v>
      </c>
    </row>
    <row r="116" spans="1:65" s="12" customFormat="1" ht="22.9" customHeight="1" x14ac:dyDescent="0.2">
      <c r="B116" s="156"/>
      <c r="C116" s="157"/>
      <c r="D116" s="158" t="s">
        <v>74</v>
      </c>
      <c r="E116" s="170" t="s">
        <v>172</v>
      </c>
      <c r="F116" s="170" t="s">
        <v>173</v>
      </c>
      <c r="G116" s="157"/>
      <c r="H116" s="157"/>
      <c r="I116" s="160"/>
      <c r="J116" s="171">
        <f>BK116</f>
        <v>0</v>
      </c>
      <c r="K116" s="157"/>
      <c r="L116" s="162"/>
      <c r="M116" s="163"/>
      <c r="N116" s="164"/>
      <c r="O116" s="164"/>
      <c r="P116" s="165">
        <f>SUM(P117:P127)</f>
        <v>0</v>
      </c>
      <c r="Q116" s="164"/>
      <c r="R116" s="165">
        <f>SUM(R117:R127)</f>
        <v>0</v>
      </c>
      <c r="S116" s="164"/>
      <c r="T116" s="166">
        <f>SUM(T117:T127)</f>
        <v>0</v>
      </c>
      <c r="AR116" s="167" t="s">
        <v>83</v>
      </c>
      <c r="AT116" s="168" t="s">
        <v>74</v>
      </c>
      <c r="AU116" s="168" t="s">
        <v>83</v>
      </c>
      <c r="AY116" s="167" t="s">
        <v>136</v>
      </c>
      <c r="BK116" s="169">
        <f>SUM(BK117:BK127)</f>
        <v>0</v>
      </c>
    </row>
    <row r="117" spans="1:65" s="2" customFormat="1" ht="37.9" customHeight="1" x14ac:dyDescent="0.2">
      <c r="A117" s="33"/>
      <c r="B117" s="34"/>
      <c r="C117" s="172" t="s">
        <v>174</v>
      </c>
      <c r="D117" s="172" t="s">
        <v>139</v>
      </c>
      <c r="E117" s="173" t="s">
        <v>175</v>
      </c>
      <c r="F117" s="174" t="s">
        <v>176</v>
      </c>
      <c r="G117" s="175" t="s">
        <v>177</v>
      </c>
      <c r="H117" s="176">
        <v>0.95</v>
      </c>
      <c r="I117" s="177"/>
      <c r="J117" s="176">
        <f>ROUND((ROUND(I117,2))*(ROUND(H117,2)),2)</f>
        <v>0</v>
      </c>
      <c r="K117" s="174" t="s">
        <v>143</v>
      </c>
      <c r="L117" s="38"/>
      <c r="M117" s="178" t="s">
        <v>18</v>
      </c>
      <c r="N117" s="179" t="s">
        <v>46</v>
      </c>
      <c r="O117" s="63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2" t="s">
        <v>144</v>
      </c>
      <c r="AT117" s="182" t="s">
        <v>139</v>
      </c>
      <c r="AU117" s="182" t="s">
        <v>85</v>
      </c>
      <c r="AY117" s="16" t="s">
        <v>136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6" t="s">
        <v>83</v>
      </c>
      <c r="BK117" s="183">
        <f>ROUND((ROUND(I117,2))*(ROUND(H117,2)),2)</f>
        <v>0</v>
      </c>
      <c r="BL117" s="16" t="s">
        <v>144</v>
      </c>
      <c r="BM117" s="182" t="s">
        <v>178</v>
      </c>
    </row>
    <row r="118" spans="1:65" s="2" customFormat="1" x14ac:dyDescent="0.2">
      <c r="A118" s="33"/>
      <c r="B118" s="34"/>
      <c r="C118" s="35"/>
      <c r="D118" s="184" t="s">
        <v>146</v>
      </c>
      <c r="E118" s="35"/>
      <c r="F118" s="185" t="s">
        <v>179</v>
      </c>
      <c r="G118" s="35"/>
      <c r="H118" s="35"/>
      <c r="I118" s="186"/>
      <c r="J118" s="35"/>
      <c r="K118" s="35"/>
      <c r="L118" s="38"/>
      <c r="M118" s="187"/>
      <c r="N118" s="188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146</v>
      </c>
      <c r="AU118" s="16" t="s">
        <v>85</v>
      </c>
    </row>
    <row r="119" spans="1:65" s="2" customFormat="1" ht="62.65" customHeight="1" x14ac:dyDescent="0.2">
      <c r="A119" s="33"/>
      <c r="B119" s="34"/>
      <c r="C119" s="172" t="s">
        <v>137</v>
      </c>
      <c r="D119" s="172" t="s">
        <v>139</v>
      </c>
      <c r="E119" s="173" t="s">
        <v>180</v>
      </c>
      <c r="F119" s="174" t="s">
        <v>181</v>
      </c>
      <c r="G119" s="175" t="s">
        <v>177</v>
      </c>
      <c r="H119" s="176">
        <v>0.95</v>
      </c>
      <c r="I119" s="177"/>
      <c r="J119" s="176">
        <f>ROUND((ROUND(I119,2))*(ROUND(H119,2)),2)</f>
        <v>0</v>
      </c>
      <c r="K119" s="174" t="s">
        <v>143</v>
      </c>
      <c r="L119" s="38"/>
      <c r="M119" s="178" t="s">
        <v>18</v>
      </c>
      <c r="N119" s="179" t="s">
        <v>46</v>
      </c>
      <c r="O119" s="63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2" t="s">
        <v>144</v>
      </c>
      <c r="AT119" s="182" t="s">
        <v>139</v>
      </c>
      <c r="AU119" s="182" t="s">
        <v>85</v>
      </c>
      <c r="AY119" s="16" t="s">
        <v>136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6" t="s">
        <v>83</v>
      </c>
      <c r="BK119" s="183">
        <f>ROUND((ROUND(I119,2))*(ROUND(H119,2)),2)</f>
        <v>0</v>
      </c>
      <c r="BL119" s="16" t="s">
        <v>144</v>
      </c>
      <c r="BM119" s="182" t="s">
        <v>182</v>
      </c>
    </row>
    <row r="120" spans="1:65" s="2" customFormat="1" x14ac:dyDescent="0.2">
      <c r="A120" s="33"/>
      <c r="B120" s="34"/>
      <c r="C120" s="35"/>
      <c r="D120" s="184" t="s">
        <v>146</v>
      </c>
      <c r="E120" s="35"/>
      <c r="F120" s="185" t="s">
        <v>183</v>
      </c>
      <c r="G120" s="35"/>
      <c r="H120" s="35"/>
      <c r="I120" s="186"/>
      <c r="J120" s="35"/>
      <c r="K120" s="35"/>
      <c r="L120" s="38"/>
      <c r="M120" s="187"/>
      <c r="N120" s="188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146</v>
      </c>
      <c r="AU120" s="16" t="s">
        <v>85</v>
      </c>
    </row>
    <row r="121" spans="1:65" s="2" customFormat="1" ht="44.25" customHeight="1" x14ac:dyDescent="0.2">
      <c r="A121" s="33"/>
      <c r="B121" s="34"/>
      <c r="C121" s="172" t="s">
        <v>184</v>
      </c>
      <c r="D121" s="172" t="s">
        <v>139</v>
      </c>
      <c r="E121" s="173" t="s">
        <v>185</v>
      </c>
      <c r="F121" s="174" t="s">
        <v>186</v>
      </c>
      <c r="G121" s="175" t="s">
        <v>177</v>
      </c>
      <c r="H121" s="176">
        <v>14.25</v>
      </c>
      <c r="I121" s="177"/>
      <c r="J121" s="176">
        <f>ROUND((ROUND(I121,2))*(ROUND(H121,2)),2)</f>
        <v>0</v>
      </c>
      <c r="K121" s="174" t="s">
        <v>143</v>
      </c>
      <c r="L121" s="38"/>
      <c r="M121" s="178" t="s">
        <v>18</v>
      </c>
      <c r="N121" s="179" t="s">
        <v>46</v>
      </c>
      <c r="O121" s="63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2" t="s">
        <v>144</v>
      </c>
      <c r="AT121" s="182" t="s">
        <v>139</v>
      </c>
      <c r="AU121" s="182" t="s">
        <v>85</v>
      </c>
      <c r="AY121" s="16" t="s">
        <v>136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6" t="s">
        <v>83</v>
      </c>
      <c r="BK121" s="183">
        <f>ROUND((ROUND(I121,2))*(ROUND(H121,2)),2)</f>
        <v>0</v>
      </c>
      <c r="BL121" s="16" t="s">
        <v>144</v>
      </c>
      <c r="BM121" s="182" t="s">
        <v>187</v>
      </c>
    </row>
    <row r="122" spans="1:65" s="2" customFormat="1" x14ac:dyDescent="0.2">
      <c r="A122" s="33"/>
      <c r="B122" s="34"/>
      <c r="C122" s="35"/>
      <c r="D122" s="184" t="s">
        <v>146</v>
      </c>
      <c r="E122" s="35"/>
      <c r="F122" s="185" t="s">
        <v>188</v>
      </c>
      <c r="G122" s="35"/>
      <c r="H122" s="35"/>
      <c r="I122" s="186"/>
      <c r="J122" s="35"/>
      <c r="K122" s="35"/>
      <c r="L122" s="38"/>
      <c r="M122" s="187"/>
      <c r="N122" s="188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146</v>
      </c>
      <c r="AU122" s="16" t="s">
        <v>85</v>
      </c>
    </row>
    <row r="123" spans="1:65" s="13" customFormat="1" x14ac:dyDescent="0.2">
      <c r="B123" s="189"/>
      <c r="C123" s="190"/>
      <c r="D123" s="191" t="s">
        <v>152</v>
      </c>
      <c r="E123" s="190"/>
      <c r="F123" s="193" t="s">
        <v>189</v>
      </c>
      <c r="G123" s="190"/>
      <c r="H123" s="194">
        <v>14.25</v>
      </c>
      <c r="I123" s="195"/>
      <c r="J123" s="190"/>
      <c r="K123" s="190"/>
      <c r="L123" s="196"/>
      <c r="M123" s="197"/>
      <c r="N123" s="198"/>
      <c r="O123" s="198"/>
      <c r="P123" s="198"/>
      <c r="Q123" s="198"/>
      <c r="R123" s="198"/>
      <c r="S123" s="198"/>
      <c r="T123" s="199"/>
      <c r="AT123" s="200" t="s">
        <v>152</v>
      </c>
      <c r="AU123" s="200" t="s">
        <v>85</v>
      </c>
      <c r="AV123" s="13" t="s">
        <v>85</v>
      </c>
      <c r="AW123" s="13" t="s">
        <v>4</v>
      </c>
      <c r="AX123" s="13" t="s">
        <v>83</v>
      </c>
      <c r="AY123" s="200" t="s">
        <v>136</v>
      </c>
    </row>
    <row r="124" spans="1:65" s="2" customFormat="1" ht="37.9" customHeight="1" x14ac:dyDescent="0.2">
      <c r="A124" s="33"/>
      <c r="B124" s="34"/>
      <c r="C124" s="172" t="s">
        <v>190</v>
      </c>
      <c r="D124" s="172" t="s">
        <v>139</v>
      </c>
      <c r="E124" s="173" t="s">
        <v>191</v>
      </c>
      <c r="F124" s="174" t="s">
        <v>192</v>
      </c>
      <c r="G124" s="175" t="s">
        <v>177</v>
      </c>
      <c r="H124" s="176">
        <v>0.95</v>
      </c>
      <c r="I124" s="177"/>
      <c r="J124" s="176">
        <f>ROUND((ROUND(I124,2))*(ROUND(H124,2)),2)</f>
        <v>0</v>
      </c>
      <c r="K124" s="174" t="s">
        <v>143</v>
      </c>
      <c r="L124" s="38"/>
      <c r="M124" s="178" t="s">
        <v>18</v>
      </c>
      <c r="N124" s="179" t="s">
        <v>46</v>
      </c>
      <c r="O124" s="63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2" t="s">
        <v>144</v>
      </c>
      <c r="AT124" s="182" t="s">
        <v>139</v>
      </c>
      <c r="AU124" s="182" t="s">
        <v>85</v>
      </c>
      <c r="AY124" s="16" t="s">
        <v>136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6" t="s">
        <v>83</v>
      </c>
      <c r="BK124" s="183">
        <f>ROUND((ROUND(I124,2))*(ROUND(H124,2)),2)</f>
        <v>0</v>
      </c>
      <c r="BL124" s="16" t="s">
        <v>144</v>
      </c>
      <c r="BM124" s="182" t="s">
        <v>193</v>
      </c>
    </row>
    <row r="125" spans="1:65" s="2" customFormat="1" x14ac:dyDescent="0.2">
      <c r="A125" s="33"/>
      <c r="B125" s="34"/>
      <c r="C125" s="35"/>
      <c r="D125" s="184" t="s">
        <v>146</v>
      </c>
      <c r="E125" s="35"/>
      <c r="F125" s="185" t="s">
        <v>194</v>
      </c>
      <c r="G125" s="35"/>
      <c r="H125" s="35"/>
      <c r="I125" s="186"/>
      <c r="J125" s="35"/>
      <c r="K125" s="35"/>
      <c r="L125" s="38"/>
      <c r="M125" s="187"/>
      <c r="N125" s="188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146</v>
      </c>
      <c r="AU125" s="16" t="s">
        <v>85</v>
      </c>
    </row>
    <row r="126" spans="1:65" s="2" customFormat="1" ht="44.25" customHeight="1" x14ac:dyDescent="0.2">
      <c r="A126" s="33"/>
      <c r="B126" s="34"/>
      <c r="C126" s="172" t="s">
        <v>154</v>
      </c>
      <c r="D126" s="172" t="s">
        <v>139</v>
      </c>
      <c r="E126" s="173" t="s">
        <v>195</v>
      </c>
      <c r="F126" s="174" t="s">
        <v>196</v>
      </c>
      <c r="G126" s="175" t="s">
        <v>177</v>
      </c>
      <c r="H126" s="176">
        <v>0.95</v>
      </c>
      <c r="I126" s="177"/>
      <c r="J126" s="176">
        <f>ROUND((ROUND(I126,2))*(ROUND(H126,2)),2)</f>
        <v>0</v>
      </c>
      <c r="K126" s="174" t="s">
        <v>143</v>
      </c>
      <c r="L126" s="38"/>
      <c r="M126" s="178" t="s">
        <v>18</v>
      </c>
      <c r="N126" s="179" t="s">
        <v>46</v>
      </c>
      <c r="O126" s="63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2" t="s">
        <v>144</v>
      </c>
      <c r="AT126" s="182" t="s">
        <v>139</v>
      </c>
      <c r="AU126" s="182" t="s">
        <v>85</v>
      </c>
      <c r="AY126" s="16" t="s">
        <v>136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83</v>
      </c>
      <c r="BK126" s="183">
        <f>ROUND((ROUND(I126,2))*(ROUND(H126,2)),2)</f>
        <v>0</v>
      </c>
      <c r="BL126" s="16" t="s">
        <v>144</v>
      </c>
      <c r="BM126" s="182" t="s">
        <v>197</v>
      </c>
    </row>
    <row r="127" spans="1:65" s="2" customFormat="1" x14ac:dyDescent="0.2">
      <c r="A127" s="33"/>
      <c r="B127" s="34"/>
      <c r="C127" s="35"/>
      <c r="D127" s="184" t="s">
        <v>146</v>
      </c>
      <c r="E127" s="35"/>
      <c r="F127" s="185" t="s">
        <v>198</v>
      </c>
      <c r="G127" s="35"/>
      <c r="H127" s="35"/>
      <c r="I127" s="186"/>
      <c r="J127" s="35"/>
      <c r="K127" s="35"/>
      <c r="L127" s="38"/>
      <c r="M127" s="187"/>
      <c r="N127" s="188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146</v>
      </c>
      <c r="AU127" s="16" t="s">
        <v>85</v>
      </c>
    </row>
    <row r="128" spans="1:65" s="12" customFormat="1" ht="22.9" customHeight="1" x14ac:dyDescent="0.2">
      <c r="B128" s="156"/>
      <c r="C128" s="157"/>
      <c r="D128" s="158" t="s">
        <v>74</v>
      </c>
      <c r="E128" s="170" t="s">
        <v>199</v>
      </c>
      <c r="F128" s="170" t="s">
        <v>200</v>
      </c>
      <c r="G128" s="157"/>
      <c r="H128" s="157"/>
      <c r="I128" s="160"/>
      <c r="J128" s="171">
        <f>BK128</f>
        <v>0</v>
      </c>
      <c r="K128" s="157"/>
      <c r="L128" s="162"/>
      <c r="M128" s="163"/>
      <c r="N128" s="164"/>
      <c r="O128" s="164"/>
      <c r="P128" s="165">
        <f>SUM(P129:P130)</f>
        <v>0</v>
      </c>
      <c r="Q128" s="164"/>
      <c r="R128" s="165">
        <f>SUM(R129:R130)</f>
        <v>0</v>
      </c>
      <c r="S128" s="164"/>
      <c r="T128" s="166">
        <f>SUM(T129:T130)</f>
        <v>0</v>
      </c>
      <c r="AR128" s="167" t="s">
        <v>83</v>
      </c>
      <c r="AT128" s="168" t="s">
        <v>74</v>
      </c>
      <c r="AU128" s="168" t="s">
        <v>83</v>
      </c>
      <c r="AY128" s="167" t="s">
        <v>136</v>
      </c>
      <c r="BK128" s="169">
        <f>SUM(BK129:BK130)</f>
        <v>0</v>
      </c>
    </row>
    <row r="129" spans="1:65" s="2" customFormat="1" ht="55.5" customHeight="1" x14ac:dyDescent="0.2">
      <c r="A129" s="33"/>
      <c r="B129" s="34"/>
      <c r="C129" s="172" t="s">
        <v>201</v>
      </c>
      <c r="D129" s="172" t="s">
        <v>139</v>
      </c>
      <c r="E129" s="173" t="s">
        <v>202</v>
      </c>
      <c r="F129" s="174" t="s">
        <v>203</v>
      </c>
      <c r="G129" s="175" t="s">
        <v>177</v>
      </c>
      <c r="H129" s="176">
        <v>0.03</v>
      </c>
      <c r="I129" s="177"/>
      <c r="J129" s="176">
        <f>ROUND((ROUND(I129,2))*(ROUND(H129,2)),2)</f>
        <v>0</v>
      </c>
      <c r="K129" s="174" t="s">
        <v>143</v>
      </c>
      <c r="L129" s="38"/>
      <c r="M129" s="178" t="s">
        <v>18</v>
      </c>
      <c r="N129" s="179" t="s">
        <v>46</v>
      </c>
      <c r="O129" s="63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2" t="s">
        <v>144</v>
      </c>
      <c r="AT129" s="182" t="s">
        <v>139</v>
      </c>
      <c r="AU129" s="182" t="s">
        <v>85</v>
      </c>
      <c r="AY129" s="16" t="s">
        <v>136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83</v>
      </c>
      <c r="BK129" s="183">
        <f>ROUND((ROUND(I129,2))*(ROUND(H129,2)),2)</f>
        <v>0</v>
      </c>
      <c r="BL129" s="16" t="s">
        <v>144</v>
      </c>
      <c r="BM129" s="182" t="s">
        <v>204</v>
      </c>
    </row>
    <row r="130" spans="1:65" s="2" customFormat="1" x14ac:dyDescent="0.2">
      <c r="A130" s="33"/>
      <c r="B130" s="34"/>
      <c r="C130" s="35"/>
      <c r="D130" s="184" t="s">
        <v>146</v>
      </c>
      <c r="E130" s="35"/>
      <c r="F130" s="185" t="s">
        <v>205</v>
      </c>
      <c r="G130" s="35"/>
      <c r="H130" s="35"/>
      <c r="I130" s="186"/>
      <c r="J130" s="35"/>
      <c r="K130" s="35"/>
      <c r="L130" s="38"/>
      <c r="M130" s="187"/>
      <c r="N130" s="188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146</v>
      </c>
      <c r="AU130" s="16" t="s">
        <v>85</v>
      </c>
    </row>
    <row r="131" spans="1:65" s="12" customFormat="1" ht="25.9" customHeight="1" x14ac:dyDescent="0.2">
      <c r="B131" s="156"/>
      <c r="C131" s="157"/>
      <c r="D131" s="158" t="s">
        <v>74</v>
      </c>
      <c r="E131" s="159" t="s">
        <v>206</v>
      </c>
      <c r="F131" s="159" t="s">
        <v>207</v>
      </c>
      <c r="G131" s="157"/>
      <c r="H131" s="157"/>
      <c r="I131" s="160"/>
      <c r="J131" s="161">
        <f>BK131</f>
        <v>0</v>
      </c>
      <c r="K131" s="157"/>
      <c r="L131" s="162"/>
      <c r="M131" s="163"/>
      <c r="N131" s="164"/>
      <c r="O131" s="164"/>
      <c r="P131" s="165">
        <f>P132+P137+P157+P174+P185</f>
        <v>0</v>
      </c>
      <c r="Q131" s="164"/>
      <c r="R131" s="165">
        <f>R132+R137+R157+R174+R185</f>
        <v>6.0533200000000002E-2</v>
      </c>
      <c r="S131" s="164"/>
      <c r="T131" s="166">
        <f>T132+T137+T157+T174+T185</f>
        <v>0.59351000000000009</v>
      </c>
      <c r="AR131" s="167" t="s">
        <v>85</v>
      </c>
      <c r="AT131" s="168" t="s">
        <v>74</v>
      </c>
      <c r="AU131" s="168" t="s">
        <v>75</v>
      </c>
      <c r="AY131" s="167" t="s">
        <v>136</v>
      </c>
      <c r="BK131" s="169">
        <f>BK132+BK137+BK157+BK174+BK185</f>
        <v>0</v>
      </c>
    </row>
    <row r="132" spans="1:65" s="12" customFormat="1" ht="22.9" customHeight="1" x14ac:dyDescent="0.2">
      <c r="B132" s="156"/>
      <c r="C132" s="157"/>
      <c r="D132" s="158" t="s">
        <v>74</v>
      </c>
      <c r="E132" s="170" t="s">
        <v>208</v>
      </c>
      <c r="F132" s="170" t="s">
        <v>209</v>
      </c>
      <c r="G132" s="157"/>
      <c r="H132" s="157"/>
      <c r="I132" s="160"/>
      <c r="J132" s="171">
        <f>BK132</f>
        <v>0</v>
      </c>
      <c r="K132" s="157"/>
      <c r="L132" s="162"/>
      <c r="M132" s="163"/>
      <c r="N132" s="164"/>
      <c r="O132" s="164"/>
      <c r="P132" s="165">
        <f>SUM(P133:P136)</f>
        <v>0</v>
      </c>
      <c r="Q132" s="164"/>
      <c r="R132" s="165">
        <f>SUM(R133:R136)</f>
        <v>5.3E-3</v>
      </c>
      <c r="S132" s="164"/>
      <c r="T132" s="166">
        <f>SUM(T133:T136)</f>
        <v>0</v>
      </c>
      <c r="AR132" s="167" t="s">
        <v>85</v>
      </c>
      <c r="AT132" s="168" t="s">
        <v>74</v>
      </c>
      <c r="AU132" s="168" t="s">
        <v>83</v>
      </c>
      <c r="AY132" s="167" t="s">
        <v>136</v>
      </c>
      <c r="BK132" s="169">
        <f>SUM(BK133:BK136)</f>
        <v>0</v>
      </c>
    </row>
    <row r="133" spans="1:65" s="2" customFormat="1" ht="33" customHeight="1" x14ac:dyDescent="0.2">
      <c r="A133" s="33"/>
      <c r="B133" s="34"/>
      <c r="C133" s="172" t="s">
        <v>210</v>
      </c>
      <c r="D133" s="172" t="s">
        <v>139</v>
      </c>
      <c r="E133" s="173" t="s">
        <v>211</v>
      </c>
      <c r="F133" s="174" t="s">
        <v>212</v>
      </c>
      <c r="G133" s="175" t="s">
        <v>213</v>
      </c>
      <c r="H133" s="176">
        <v>2</v>
      </c>
      <c r="I133" s="177"/>
      <c r="J133" s="176">
        <f>ROUND((ROUND(I133,2))*(ROUND(H133,2)),2)</f>
        <v>0</v>
      </c>
      <c r="K133" s="174" t="s">
        <v>214</v>
      </c>
      <c r="L133" s="38"/>
      <c r="M133" s="178" t="s">
        <v>18</v>
      </c>
      <c r="N133" s="179" t="s">
        <v>46</v>
      </c>
      <c r="O133" s="63"/>
      <c r="P133" s="180">
        <f>O133*H133</f>
        <v>0</v>
      </c>
      <c r="Q133" s="180">
        <v>4.4999999999999999E-4</v>
      </c>
      <c r="R133" s="180">
        <f>Q133*H133</f>
        <v>8.9999999999999998E-4</v>
      </c>
      <c r="S133" s="180">
        <v>0</v>
      </c>
      <c r="T133" s="18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2" t="s">
        <v>215</v>
      </c>
      <c r="AT133" s="182" t="s">
        <v>139</v>
      </c>
      <c r="AU133" s="182" t="s">
        <v>85</v>
      </c>
      <c r="AY133" s="16" t="s">
        <v>136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6" t="s">
        <v>83</v>
      </c>
      <c r="BK133" s="183">
        <f>ROUND((ROUND(I133,2))*(ROUND(H133,2)),2)</f>
        <v>0</v>
      </c>
      <c r="BL133" s="16" t="s">
        <v>215</v>
      </c>
      <c r="BM133" s="182" t="s">
        <v>216</v>
      </c>
    </row>
    <row r="134" spans="1:65" s="2" customFormat="1" ht="33" customHeight="1" x14ac:dyDescent="0.2">
      <c r="A134" s="33"/>
      <c r="B134" s="34"/>
      <c r="C134" s="172" t="s">
        <v>217</v>
      </c>
      <c r="D134" s="172" t="s">
        <v>139</v>
      </c>
      <c r="E134" s="173" t="s">
        <v>218</v>
      </c>
      <c r="F134" s="174" t="s">
        <v>219</v>
      </c>
      <c r="G134" s="175" t="s">
        <v>213</v>
      </c>
      <c r="H134" s="176">
        <v>8</v>
      </c>
      <c r="I134" s="177"/>
      <c r="J134" s="176">
        <f>ROUND((ROUND(I134,2))*(ROUND(H134,2)),2)</f>
        <v>0</v>
      </c>
      <c r="K134" s="174" t="s">
        <v>214</v>
      </c>
      <c r="L134" s="38"/>
      <c r="M134" s="178" t="s">
        <v>18</v>
      </c>
      <c r="N134" s="179" t="s">
        <v>46</v>
      </c>
      <c r="O134" s="63"/>
      <c r="P134" s="180">
        <f>O134*H134</f>
        <v>0</v>
      </c>
      <c r="Q134" s="180">
        <v>5.5000000000000003E-4</v>
      </c>
      <c r="R134" s="180">
        <f>Q134*H134</f>
        <v>4.4000000000000003E-3</v>
      </c>
      <c r="S134" s="180">
        <v>0</v>
      </c>
      <c r="T134" s="18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2" t="s">
        <v>215</v>
      </c>
      <c r="AT134" s="182" t="s">
        <v>139</v>
      </c>
      <c r="AU134" s="182" t="s">
        <v>85</v>
      </c>
      <c r="AY134" s="16" t="s">
        <v>136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83</v>
      </c>
      <c r="BK134" s="183">
        <f>ROUND((ROUND(I134,2))*(ROUND(H134,2)),2)</f>
        <v>0</v>
      </c>
      <c r="BL134" s="16" t="s">
        <v>215</v>
      </c>
      <c r="BM134" s="182" t="s">
        <v>220</v>
      </c>
    </row>
    <row r="135" spans="1:65" s="2" customFormat="1" ht="49.15" customHeight="1" x14ac:dyDescent="0.2">
      <c r="A135" s="33"/>
      <c r="B135" s="34"/>
      <c r="C135" s="172" t="s">
        <v>221</v>
      </c>
      <c r="D135" s="172" t="s">
        <v>139</v>
      </c>
      <c r="E135" s="173" t="s">
        <v>222</v>
      </c>
      <c r="F135" s="174" t="s">
        <v>223</v>
      </c>
      <c r="G135" s="175" t="s">
        <v>177</v>
      </c>
      <c r="H135" s="176">
        <v>0.01</v>
      </c>
      <c r="I135" s="177"/>
      <c r="J135" s="176">
        <f>ROUND((ROUND(I135,2))*(ROUND(H135,2)),2)</f>
        <v>0</v>
      </c>
      <c r="K135" s="174" t="s">
        <v>214</v>
      </c>
      <c r="L135" s="38"/>
      <c r="M135" s="178" t="s">
        <v>18</v>
      </c>
      <c r="N135" s="179" t="s">
        <v>46</v>
      </c>
      <c r="O135" s="63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2" t="s">
        <v>215</v>
      </c>
      <c r="AT135" s="182" t="s">
        <v>139</v>
      </c>
      <c r="AU135" s="182" t="s">
        <v>85</v>
      </c>
      <c r="AY135" s="16" t="s">
        <v>136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83</v>
      </c>
      <c r="BK135" s="183">
        <f>ROUND((ROUND(I135,2))*(ROUND(H135,2)),2)</f>
        <v>0</v>
      </c>
      <c r="BL135" s="16" t="s">
        <v>215</v>
      </c>
      <c r="BM135" s="182" t="s">
        <v>224</v>
      </c>
    </row>
    <row r="136" spans="1:65" s="2" customFormat="1" ht="49.15" customHeight="1" x14ac:dyDescent="0.2">
      <c r="A136" s="33"/>
      <c r="B136" s="34"/>
      <c r="C136" s="172" t="s">
        <v>225</v>
      </c>
      <c r="D136" s="172" t="s">
        <v>139</v>
      </c>
      <c r="E136" s="173" t="s">
        <v>226</v>
      </c>
      <c r="F136" s="174" t="s">
        <v>227</v>
      </c>
      <c r="G136" s="175" t="s">
        <v>177</v>
      </c>
      <c r="H136" s="176">
        <v>0.01</v>
      </c>
      <c r="I136" s="177"/>
      <c r="J136" s="176">
        <f>ROUND((ROUND(I136,2))*(ROUND(H136,2)),2)</f>
        <v>0</v>
      </c>
      <c r="K136" s="174" t="s">
        <v>214</v>
      </c>
      <c r="L136" s="38"/>
      <c r="M136" s="178" t="s">
        <v>18</v>
      </c>
      <c r="N136" s="179" t="s">
        <v>46</v>
      </c>
      <c r="O136" s="63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2" t="s">
        <v>215</v>
      </c>
      <c r="AT136" s="182" t="s">
        <v>139</v>
      </c>
      <c r="AU136" s="182" t="s">
        <v>85</v>
      </c>
      <c r="AY136" s="16" t="s">
        <v>136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83</v>
      </c>
      <c r="BK136" s="183">
        <f>ROUND((ROUND(I136,2))*(ROUND(H136,2)),2)</f>
        <v>0</v>
      </c>
      <c r="BL136" s="16" t="s">
        <v>215</v>
      </c>
      <c r="BM136" s="182" t="s">
        <v>228</v>
      </c>
    </row>
    <row r="137" spans="1:65" s="12" customFormat="1" ht="22.9" customHeight="1" x14ac:dyDescent="0.2">
      <c r="B137" s="156"/>
      <c r="C137" s="157"/>
      <c r="D137" s="158" t="s">
        <v>74</v>
      </c>
      <c r="E137" s="170" t="s">
        <v>229</v>
      </c>
      <c r="F137" s="170" t="s">
        <v>230</v>
      </c>
      <c r="G137" s="157"/>
      <c r="H137" s="157"/>
      <c r="I137" s="160"/>
      <c r="J137" s="171">
        <f>BK137</f>
        <v>0</v>
      </c>
      <c r="K137" s="157"/>
      <c r="L137" s="162"/>
      <c r="M137" s="163"/>
      <c r="N137" s="164"/>
      <c r="O137" s="164"/>
      <c r="P137" s="165">
        <f>SUM(P138:P156)</f>
        <v>0</v>
      </c>
      <c r="Q137" s="164"/>
      <c r="R137" s="165">
        <f>SUM(R138:R156)</f>
        <v>1.3223199999999999E-2</v>
      </c>
      <c r="S137" s="164"/>
      <c r="T137" s="166">
        <f>SUM(T138:T156)</f>
        <v>1.721E-2</v>
      </c>
      <c r="AR137" s="167" t="s">
        <v>85</v>
      </c>
      <c r="AT137" s="168" t="s">
        <v>74</v>
      </c>
      <c r="AU137" s="168" t="s">
        <v>83</v>
      </c>
      <c r="AY137" s="167" t="s">
        <v>136</v>
      </c>
      <c r="BK137" s="169">
        <f>SUM(BK138:BK156)</f>
        <v>0</v>
      </c>
    </row>
    <row r="138" spans="1:65" s="2" customFormat="1" ht="49.15" customHeight="1" x14ac:dyDescent="0.2">
      <c r="A138" s="33"/>
      <c r="B138" s="34"/>
      <c r="C138" s="172" t="s">
        <v>8</v>
      </c>
      <c r="D138" s="172" t="s">
        <v>139</v>
      </c>
      <c r="E138" s="173" t="s">
        <v>231</v>
      </c>
      <c r="F138" s="174" t="s">
        <v>232</v>
      </c>
      <c r="G138" s="175" t="s">
        <v>142</v>
      </c>
      <c r="H138" s="176">
        <v>1</v>
      </c>
      <c r="I138" s="177"/>
      <c r="J138" s="176">
        <f>ROUND((ROUND(I138,2))*(ROUND(H138,2)),2)</f>
        <v>0</v>
      </c>
      <c r="K138" s="174" t="s">
        <v>143</v>
      </c>
      <c r="L138" s="38"/>
      <c r="M138" s="178" t="s">
        <v>18</v>
      </c>
      <c r="N138" s="179" t="s">
        <v>46</v>
      </c>
      <c r="O138" s="63"/>
      <c r="P138" s="180">
        <f>O138*H138</f>
        <v>0</v>
      </c>
      <c r="Q138" s="180">
        <v>1.2200000000000001E-2</v>
      </c>
      <c r="R138" s="180">
        <f>Q138*H138</f>
        <v>1.2200000000000001E-2</v>
      </c>
      <c r="S138" s="180">
        <v>0</v>
      </c>
      <c r="T138" s="18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2" t="s">
        <v>215</v>
      </c>
      <c r="AT138" s="182" t="s">
        <v>139</v>
      </c>
      <c r="AU138" s="182" t="s">
        <v>85</v>
      </c>
      <c r="AY138" s="16" t="s">
        <v>136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83</v>
      </c>
      <c r="BK138" s="183">
        <f>ROUND((ROUND(I138,2))*(ROUND(H138,2)),2)</f>
        <v>0</v>
      </c>
      <c r="BL138" s="16" t="s">
        <v>215</v>
      </c>
      <c r="BM138" s="182" t="s">
        <v>233</v>
      </c>
    </row>
    <row r="139" spans="1:65" s="2" customFormat="1" x14ac:dyDescent="0.2">
      <c r="A139" s="33"/>
      <c r="B139" s="34"/>
      <c r="C139" s="35"/>
      <c r="D139" s="184" t="s">
        <v>146</v>
      </c>
      <c r="E139" s="35"/>
      <c r="F139" s="185" t="s">
        <v>234</v>
      </c>
      <c r="G139" s="35"/>
      <c r="H139" s="35"/>
      <c r="I139" s="186"/>
      <c r="J139" s="35"/>
      <c r="K139" s="35"/>
      <c r="L139" s="38"/>
      <c r="M139" s="187"/>
      <c r="N139" s="188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146</v>
      </c>
      <c r="AU139" s="16" t="s">
        <v>85</v>
      </c>
    </row>
    <row r="140" spans="1:65" s="2" customFormat="1" ht="37.9" customHeight="1" x14ac:dyDescent="0.2">
      <c r="A140" s="33"/>
      <c r="B140" s="34"/>
      <c r="C140" s="172" t="s">
        <v>215</v>
      </c>
      <c r="D140" s="172" t="s">
        <v>139</v>
      </c>
      <c r="E140" s="173" t="s">
        <v>235</v>
      </c>
      <c r="F140" s="174" t="s">
        <v>236</v>
      </c>
      <c r="G140" s="175" t="s">
        <v>142</v>
      </c>
      <c r="H140" s="176">
        <v>1</v>
      </c>
      <c r="I140" s="177"/>
      <c r="J140" s="176">
        <f>ROUND((ROUND(I140,2))*(ROUND(H140,2)),2)</f>
        <v>0</v>
      </c>
      <c r="K140" s="174" t="s">
        <v>143</v>
      </c>
      <c r="L140" s="38"/>
      <c r="M140" s="178" t="s">
        <v>18</v>
      </c>
      <c r="N140" s="179" t="s">
        <v>46</v>
      </c>
      <c r="O140" s="63"/>
      <c r="P140" s="180">
        <f>O140*H140</f>
        <v>0</v>
      </c>
      <c r="Q140" s="180">
        <v>1E-4</v>
      </c>
      <c r="R140" s="180">
        <f>Q140*H140</f>
        <v>1E-4</v>
      </c>
      <c r="S140" s="180">
        <v>0</v>
      </c>
      <c r="T140" s="18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2" t="s">
        <v>215</v>
      </c>
      <c r="AT140" s="182" t="s">
        <v>139</v>
      </c>
      <c r="AU140" s="182" t="s">
        <v>85</v>
      </c>
      <c r="AY140" s="16" t="s">
        <v>136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83</v>
      </c>
      <c r="BK140" s="183">
        <f>ROUND((ROUND(I140,2))*(ROUND(H140,2)),2)</f>
        <v>0</v>
      </c>
      <c r="BL140" s="16" t="s">
        <v>215</v>
      </c>
      <c r="BM140" s="182" t="s">
        <v>237</v>
      </c>
    </row>
    <row r="141" spans="1:65" s="2" customFormat="1" x14ac:dyDescent="0.2">
      <c r="A141" s="33"/>
      <c r="B141" s="34"/>
      <c r="C141" s="35"/>
      <c r="D141" s="184" t="s">
        <v>146</v>
      </c>
      <c r="E141" s="35"/>
      <c r="F141" s="185" t="s">
        <v>238</v>
      </c>
      <c r="G141" s="35"/>
      <c r="H141" s="35"/>
      <c r="I141" s="186"/>
      <c r="J141" s="35"/>
      <c r="K141" s="35"/>
      <c r="L141" s="38"/>
      <c r="M141" s="187"/>
      <c r="N141" s="188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146</v>
      </c>
      <c r="AU141" s="16" t="s">
        <v>85</v>
      </c>
    </row>
    <row r="142" spans="1:65" s="2" customFormat="1" ht="37.9" customHeight="1" x14ac:dyDescent="0.2">
      <c r="A142" s="33"/>
      <c r="B142" s="34"/>
      <c r="C142" s="172" t="s">
        <v>239</v>
      </c>
      <c r="D142" s="172" t="s">
        <v>139</v>
      </c>
      <c r="E142" s="173" t="s">
        <v>240</v>
      </c>
      <c r="F142" s="174" t="s">
        <v>241</v>
      </c>
      <c r="G142" s="175" t="s">
        <v>142</v>
      </c>
      <c r="H142" s="176">
        <v>1</v>
      </c>
      <c r="I142" s="177"/>
      <c r="J142" s="176">
        <f>ROUND((ROUND(I142,2))*(ROUND(H142,2)),2)</f>
        <v>0</v>
      </c>
      <c r="K142" s="174" t="s">
        <v>143</v>
      </c>
      <c r="L142" s="38"/>
      <c r="M142" s="178" t="s">
        <v>18</v>
      </c>
      <c r="N142" s="179" t="s">
        <v>46</v>
      </c>
      <c r="O142" s="63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2" t="s">
        <v>215</v>
      </c>
      <c r="AT142" s="182" t="s">
        <v>139</v>
      </c>
      <c r="AU142" s="182" t="s">
        <v>85</v>
      </c>
      <c r="AY142" s="16" t="s">
        <v>136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83</v>
      </c>
      <c r="BK142" s="183">
        <f>ROUND((ROUND(I142,2))*(ROUND(H142,2)),2)</f>
        <v>0</v>
      </c>
      <c r="BL142" s="16" t="s">
        <v>215</v>
      </c>
      <c r="BM142" s="182" t="s">
        <v>242</v>
      </c>
    </row>
    <row r="143" spans="1:65" s="2" customFormat="1" x14ac:dyDescent="0.2">
      <c r="A143" s="33"/>
      <c r="B143" s="34"/>
      <c r="C143" s="35"/>
      <c r="D143" s="184" t="s">
        <v>146</v>
      </c>
      <c r="E143" s="35"/>
      <c r="F143" s="185" t="s">
        <v>243</v>
      </c>
      <c r="G143" s="35"/>
      <c r="H143" s="35"/>
      <c r="I143" s="186"/>
      <c r="J143" s="35"/>
      <c r="K143" s="35"/>
      <c r="L143" s="38"/>
      <c r="M143" s="187"/>
      <c r="N143" s="188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146</v>
      </c>
      <c r="AU143" s="16" t="s">
        <v>85</v>
      </c>
    </row>
    <row r="144" spans="1:65" s="2" customFormat="1" ht="24.2" customHeight="1" x14ac:dyDescent="0.2">
      <c r="A144" s="33"/>
      <c r="B144" s="34"/>
      <c r="C144" s="212" t="s">
        <v>244</v>
      </c>
      <c r="D144" s="212" t="s">
        <v>245</v>
      </c>
      <c r="E144" s="213" t="s">
        <v>246</v>
      </c>
      <c r="F144" s="214" t="s">
        <v>247</v>
      </c>
      <c r="G144" s="215" t="s">
        <v>142</v>
      </c>
      <c r="H144" s="216">
        <v>1.1200000000000001</v>
      </c>
      <c r="I144" s="217"/>
      <c r="J144" s="216">
        <f>ROUND((ROUND(I144,2))*(ROUND(H144,2)),2)</f>
        <v>0</v>
      </c>
      <c r="K144" s="214" t="s">
        <v>143</v>
      </c>
      <c r="L144" s="218"/>
      <c r="M144" s="219" t="s">
        <v>18</v>
      </c>
      <c r="N144" s="220" t="s">
        <v>46</v>
      </c>
      <c r="O144" s="63"/>
      <c r="P144" s="180">
        <f>O144*H144</f>
        <v>0</v>
      </c>
      <c r="Q144" s="180">
        <v>1.1E-4</v>
      </c>
      <c r="R144" s="180">
        <f>Q144*H144</f>
        <v>1.2320000000000001E-4</v>
      </c>
      <c r="S144" s="180">
        <v>0</v>
      </c>
      <c r="T144" s="18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2" t="s">
        <v>248</v>
      </c>
      <c r="AT144" s="182" t="s">
        <v>245</v>
      </c>
      <c r="AU144" s="182" t="s">
        <v>85</v>
      </c>
      <c r="AY144" s="16" t="s">
        <v>136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83</v>
      </c>
      <c r="BK144" s="183">
        <f>ROUND((ROUND(I144,2))*(ROUND(H144,2)),2)</f>
        <v>0</v>
      </c>
      <c r="BL144" s="16" t="s">
        <v>215</v>
      </c>
      <c r="BM144" s="182" t="s">
        <v>249</v>
      </c>
    </row>
    <row r="145" spans="1:65" s="13" customFormat="1" x14ac:dyDescent="0.2">
      <c r="B145" s="189"/>
      <c r="C145" s="190"/>
      <c r="D145" s="191" t="s">
        <v>152</v>
      </c>
      <c r="E145" s="190"/>
      <c r="F145" s="193" t="s">
        <v>250</v>
      </c>
      <c r="G145" s="190"/>
      <c r="H145" s="194">
        <v>1.1200000000000001</v>
      </c>
      <c r="I145" s="195"/>
      <c r="J145" s="190"/>
      <c r="K145" s="190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152</v>
      </c>
      <c r="AU145" s="200" t="s">
        <v>85</v>
      </c>
      <c r="AV145" s="13" t="s">
        <v>85</v>
      </c>
      <c r="AW145" s="13" t="s">
        <v>4</v>
      </c>
      <c r="AX145" s="13" t="s">
        <v>83</v>
      </c>
      <c r="AY145" s="200" t="s">
        <v>136</v>
      </c>
    </row>
    <row r="146" spans="1:65" s="2" customFormat="1" ht="24.2" customHeight="1" x14ac:dyDescent="0.2">
      <c r="A146" s="33"/>
      <c r="B146" s="34"/>
      <c r="C146" s="172" t="s">
        <v>251</v>
      </c>
      <c r="D146" s="172" t="s">
        <v>139</v>
      </c>
      <c r="E146" s="173" t="s">
        <v>252</v>
      </c>
      <c r="F146" s="174" t="s">
        <v>253</v>
      </c>
      <c r="G146" s="175" t="s">
        <v>142</v>
      </c>
      <c r="H146" s="176">
        <v>1</v>
      </c>
      <c r="I146" s="177"/>
      <c r="J146" s="176">
        <f>ROUND((ROUND(I146,2))*(ROUND(H146,2)),2)</f>
        <v>0</v>
      </c>
      <c r="K146" s="174" t="s">
        <v>143</v>
      </c>
      <c r="L146" s="38"/>
      <c r="M146" s="178" t="s">
        <v>18</v>
      </c>
      <c r="N146" s="179" t="s">
        <v>46</v>
      </c>
      <c r="O146" s="63"/>
      <c r="P146" s="180">
        <f>O146*H146</f>
        <v>0</v>
      </c>
      <c r="Q146" s="180">
        <v>1E-4</v>
      </c>
      <c r="R146" s="180">
        <f>Q146*H146</f>
        <v>1E-4</v>
      </c>
      <c r="S146" s="180">
        <v>0</v>
      </c>
      <c r="T146" s="18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2" t="s">
        <v>215</v>
      </c>
      <c r="AT146" s="182" t="s">
        <v>139</v>
      </c>
      <c r="AU146" s="182" t="s">
        <v>85</v>
      </c>
      <c r="AY146" s="16" t="s">
        <v>136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83</v>
      </c>
      <c r="BK146" s="183">
        <f>ROUND((ROUND(I146,2))*(ROUND(H146,2)),2)</f>
        <v>0</v>
      </c>
      <c r="BL146" s="16" t="s">
        <v>215</v>
      </c>
      <c r="BM146" s="182" t="s">
        <v>254</v>
      </c>
    </row>
    <row r="147" spans="1:65" s="2" customFormat="1" x14ac:dyDescent="0.2">
      <c r="A147" s="33"/>
      <c r="B147" s="34"/>
      <c r="C147" s="35"/>
      <c r="D147" s="184" t="s">
        <v>146</v>
      </c>
      <c r="E147" s="35"/>
      <c r="F147" s="185" t="s">
        <v>255</v>
      </c>
      <c r="G147" s="35"/>
      <c r="H147" s="35"/>
      <c r="I147" s="186"/>
      <c r="J147" s="35"/>
      <c r="K147" s="35"/>
      <c r="L147" s="38"/>
      <c r="M147" s="187"/>
      <c r="N147" s="188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146</v>
      </c>
      <c r="AU147" s="16" t="s">
        <v>85</v>
      </c>
    </row>
    <row r="148" spans="1:65" s="2" customFormat="1" ht="33" customHeight="1" x14ac:dyDescent="0.2">
      <c r="A148" s="33"/>
      <c r="B148" s="34"/>
      <c r="C148" s="172" t="s">
        <v>256</v>
      </c>
      <c r="D148" s="172" t="s">
        <v>139</v>
      </c>
      <c r="E148" s="173" t="s">
        <v>257</v>
      </c>
      <c r="F148" s="174" t="s">
        <v>258</v>
      </c>
      <c r="G148" s="175" t="s">
        <v>142</v>
      </c>
      <c r="H148" s="176">
        <v>1</v>
      </c>
      <c r="I148" s="177"/>
      <c r="J148" s="176">
        <f>ROUND((ROUND(I148,2))*(ROUND(H148,2)),2)</f>
        <v>0</v>
      </c>
      <c r="K148" s="174" t="s">
        <v>143</v>
      </c>
      <c r="L148" s="38"/>
      <c r="M148" s="178" t="s">
        <v>18</v>
      </c>
      <c r="N148" s="179" t="s">
        <v>46</v>
      </c>
      <c r="O148" s="63"/>
      <c r="P148" s="180">
        <f>O148*H148</f>
        <v>0</v>
      </c>
      <c r="Q148" s="180">
        <v>6.9999999999999999E-4</v>
      </c>
      <c r="R148" s="180">
        <f>Q148*H148</f>
        <v>6.9999999999999999E-4</v>
      </c>
      <c r="S148" s="180">
        <v>0</v>
      </c>
      <c r="T148" s="18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2" t="s">
        <v>215</v>
      </c>
      <c r="AT148" s="182" t="s">
        <v>139</v>
      </c>
      <c r="AU148" s="182" t="s">
        <v>85</v>
      </c>
      <c r="AY148" s="16" t="s">
        <v>136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83</v>
      </c>
      <c r="BK148" s="183">
        <f>ROUND((ROUND(I148,2))*(ROUND(H148,2)),2)</f>
        <v>0</v>
      </c>
      <c r="BL148" s="16" t="s">
        <v>215</v>
      </c>
      <c r="BM148" s="182" t="s">
        <v>259</v>
      </c>
    </row>
    <row r="149" spans="1:65" s="2" customFormat="1" x14ac:dyDescent="0.2">
      <c r="A149" s="33"/>
      <c r="B149" s="34"/>
      <c r="C149" s="35"/>
      <c r="D149" s="184" t="s">
        <v>146</v>
      </c>
      <c r="E149" s="35"/>
      <c r="F149" s="185" t="s">
        <v>260</v>
      </c>
      <c r="G149" s="35"/>
      <c r="H149" s="35"/>
      <c r="I149" s="186"/>
      <c r="J149" s="35"/>
      <c r="K149" s="35"/>
      <c r="L149" s="38"/>
      <c r="M149" s="187"/>
      <c r="N149" s="188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146</v>
      </c>
      <c r="AU149" s="16" t="s">
        <v>85</v>
      </c>
    </row>
    <row r="150" spans="1:65" s="2" customFormat="1" ht="49.15" customHeight="1" x14ac:dyDescent="0.2">
      <c r="A150" s="33"/>
      <c r="B150" s="34"/>
      <c r="C150" s="172" t="s">
        <v>7</v>
      </c>
      <c r="D150" s="172" t="s">
        <v>139</v>
      </c>
      <c r="E150" s="173" t="s">
        <v>261</v>
      </c>
      <c r="F150" s="174" t="s">
        <v>262</v>
      </c>
      <c r="G150" s="175" t="s">
        <v>142</v>
      </c>
      <c r="H150" s="176">
        <v>1</v>
      </c>
      <c r="I150" s="177"/>
      <c r="J150" s="176">
        <f>ROUND((ROUND(I150,2))*(ROUND(H150,2)),2)</f>
        <v>0</v>
      </c>
      <c r="K150" s="174" t="s">
        <v>143</v>
      </c>
      <c r="L150" s="38"/>
      <c r="M150" s="178" t="s">
        <v>18</v>
      </c>
      <c r="N150" s="179" t="s">
        <v>46</v>
      </c>
      <c r="O150" s="63"/>
      <c r="P150" s="180">
        <f>O150*H150</f>
        <v>0</v>
      </c>
      <c r="Q150" s="180">
        <v>0</v>
      </c>
      <c r="R150" s="180">
        <f>Q150*H150</f>
        <v>0</v>
      </c>
      <c r="S150" s="180">
        <v>1.721E-2</v>
      </c>
      <c r="T150" s="181">
        <f>S150*H150</f>
        <v>1.721E-2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2" t="s">
        <v>215</v>
      </c>
      <c r="AT150" s="182" t="s">
        <v>139</v>
      </c>
      <c r="AU150" s="182" t="s">
        <v>85</v>
      </c>
      <c r="AY150" s="16" t="s">
        <v>136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83</v>
      </c>
      <c r="BK150" s="183">
        <f>ROUND((ROUND(I150,2))*(ROUND(H150,2)),2)</f>
        <v>0</v>
      </c>
      <c r="BL150" s="16" t="s">
        <v>215</v>
      </c>
      <c r="BM150" s="182" t="s">
        <v>263</v>
      </c>
    </row>
    <row r="151" spans="1:65" s="2" customFormat="1" x14ac:dyDescent="0.2">
      <c r="A151" s="33"/>
      <c r="B151" s="34"/>
      <c r="C151" s="35"/>
      <c r="D151" s="184" t="s">
        <v>146</v>
      </c>
      <c r="E151" s="35"/>
      <c r="F151" s="185" t="s">
        <v>264</v>
      </c>
      <c r="G151" s="35"/>
      <c r="H151" s="35"/>
      <c r="I151" s="186"/>
      <c r="J151" s="35"/>
      <c r="K151" s="35"/>
      <c r="L151" s="38"/>
      <c r="M151" s="187"/>
      <c r="N151" s="188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146</v>
      </c>
      <c r="AU151" s="16" t="s">
        <v>85</v>
      </c>
    </row>
    <row r="152" spans="1:65" s="13" customFormat="1" x14ac:dyDescent="0.2">
      <c r="B152" s="189"/>
      <c r="C152" s="190"/>
      <c r="D152" s="191" t="s">
        <v>152</v>
      </c>
      <c r="E152" s="192" t="s">
        <v>18</v>
      </c>
      <c r="F152" s="193" t="s">
        <v>83</v>
      </c>
      <c r="G152" s="190"/>
      <c r="H152" s="194">
        <v>1</v>
      </c>
      <c r="I152" s="195"/>
      <c r="J152" s="190"/>
      <c r="K152" s="190"/>
      <c r="L152" s="196"/>
      <c r="M152" s="197"/>
      <c r="N152" s="198"/>
      <c r="O152" s="198"/>
      <c r="P152" s="198"/>
      <c r="Q152" s="198"/>
      <c r="R152" s="198"/>
      <c r="S152" s="198"/>
      <c r="T152" s="199"/>
      <c r="AT152" s="200" t="s">
        <v>152</v>
      </c>
      <c r="AU152" s="200" t="s">
        <v>85</v>
      </c>
      <c r="AV152" s="13" t="s">
        <v>85</v>
      </c>
      <c r="AW152" s="13" t="s">
        <v>37</v>
      </c>
      <c r="AX152" s="13" t="s">
        <v>83</v>
      </c>
      <c r="AY152" s="200" t="s">
        <v>136</v>
      </c>
    </row>
    <row r="153" spans="1:65" s="2" customFormat="1" ht="66.75" customHeight="1" x14ac:dyDescent="0.2">
      <c r="A153" s="33"/>
      <c r="B153" s="34"/>
      <c r="C153" s="172" t="s">
        <v>265</v>
      </c>
      <c r="D153" s="172" t="s">
        <v>139</v>
      </c>
      <c r="E153" s="173" t="s">
        <v>266</v>
      </c>
      <c r="F153" s="174" t="s">
        <v>267</v>
      </c>
      <c r="G153" s="175" t="s">
        <v>177</v>
      </c>
      <c r="H153" s="176">
        <v>0.01</v>
      </c>
      <c r="I153" s="177"/>
      <c r="J153" s="176">
        <f>ROUND((ROUND(I153,2))*(ROUND(H153,2)),2)</f>
        <v>0</v>
      </c>
      <c r="K153" s="174" t="s">
        <v>143</v>
      </c>
      <c r="L153" s="38"/>
      <c r="M153" s="178" t="s">
        <v>18</v>
      </c>
      <c r="N153" s="179" t="s">
        <v>46</v>
      </c>
      <c r="O153" s="63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2" t="s">
        <v>215</v>
      </c>
      <c r="AT153" s="182" t="s">
        <v>139</v>
      </c>
      <c r="AU153" s="182" t="s">
        <v>85</v>
      </c>
      <c r="AY153" s="16" t="s">
        <v>136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83</v>
      </c>
      <c r="BK153" s="183">
        <f>ROUND((ROUND(I153,2))*(ROUND(H153,2)),2)</f>
        <v>0</v>
      </c>
      <c r="BL153" s="16" t="s">
        <v>215</v>
      </c>
      <c r="BM153" s="182" t="s">
        <v>268</v>
      </c>
    </row>
    <row r="154" spans="1:65" s="2" customFormat="1" x14ac:dyDescent="0.2">
      <c r="A154" s="33"/>
      <c r="B154" s="34"/>
      <c r="C154" s="35"/>
      <c r="D154" s="184" t="s">
        <v>146</v>
      </c>
      <c r="E154" s="35"/>
      <c r="F154" s="185" t="s">
        <v>269</v>
      </c>
      <c r="G154" s="35"/>
      <c r="H154" s="35"/>
      <c r="I154" s="186"/>
      <c r="J154" s="35"/>
      <c r="K154" s="35"/>
      <c r="L154" s="38"/>
      <c r="M154" s="187"/>
      <c r="N154" s="188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146</v>
      </c>
      <c r="AU154" s="16" t="s">
        <v>85</v>
      </c>
    </row>
    <row r="155" spans="1:65" s="2" customFormat="1" ht="62.65" customHeight="1" x14ac:dyDescent="0.2">
      <c r="A155" s="33"/>
      <c r="B155" s="34"/>
      <c r="C155" s="172" t="s">
        <v>270</v>
      </c>
      <c r="D155" s="172" t="s">
        <v>139</v>
      </c>
      <c r="E155" s="173" t="s">
        <v>271</v>
      </c>
      <c r="F155" s="174" t="s">
        <v>272</v>
      </c>
      <c r="G155" s="175" t="s">
        <v>177</v>
      </c>
      <c r="H155" s="176">
        <v>0.01</v>
      </c>
      <c r="I155" s="177"/>
      <c r="J155" s="176">
        <f>ROUND((ROUND(I155,2))*(ROUND(H155,2)),2)</f>
        <v>0</v>
      </c>
      <c r="K155" s="174" t="s">
        <v>143</v>
      </c>
      <c r="L155" s="38"/>
      <c r="M155" s="178" t="s">
        <v>18</v>
      </c>
      <c r="N155" s="179" t="s">
        <v>46</v>
      </c>
      <c r="O155" s="63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2" t="s">
        <v>215</v>
      </c>
      <c r="AT155" s="182" t="s">
        <v>139</v>
      </c>
      <c r="AU155" s="182" t="s">
        <v>85</v>
      </c>
      <c r="AY155" s="16" t="s">
        <v>136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83</v>
      </c>
      <c r="BK155" s="183">
        <f>ROUND((ROUND(I155,2))*(ROUND(H155,2)),2)</f>
        <v>0</v>
      </c>
      <c r="BL155" s="16" t="s">
        <v>215</v>
      </c>
      <c r="BM155" s="182" t="s">
        <v>273</v>
      </c>
    </row>
    <row r="156" spans="1:65" s="2" customFormat="1" x14ac:dyDescent="0.2">
      <c r="A156" s="33"/>
      <c r="B156" s="34"/>
      <c r="C156" s="35"/>
      <c r="D156" s="184" t="s">
        <v>146</v>
      </c>
      <c r="E156" s="35"/>
      <c r="F156" s="185" t="s">
        <v>274</v>
      </c>
      <c r="G156" s="35"/>
      <c r="H156" s="35"/>
      <c r="I156" s="186"/>
      <c r="J156" s="35"/>
      <c r="K156" s="35"/>
      <c r="L156" s="38"/>
      <c r="M156" s="187"/>
      <c r="N156" s="188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146</v>
      </c>
      <c r="AU156" s="16" t="s">
        <v>85</v>
      </c>
    </row>
    <row r="157" spans="1:65" s="12" customFormat="1" ht="22.9" customHeight="1" x14ac:dyDescent="0.2">
      <c r="B157" s="156"/>
      <c r="C157" s="157"/>
      <c r="D157" s="158" t="s">
        <v>74</v>
      </c>
      <c r="E157" s="170" t="s">
        <v>275</v>
      </c>
      <c r="F157" s="170" t="s">
        <v>276</v>
      </c>
      <c r="G157" s="157"/>
      <c r="H157" s="157"/>
      <c r="I157" s="160"/>
      <c r="J157" s="171">
        <f>BK157</f>
        <v>0</v>
      </c>
      <c r="K157" s="157"/>
      <c r="L157" s="162"/>
      <c r="M157" s="163"/>
      <c r="N157" s="164"/>
      <c r="O157" s="164"/>
      <c r="P157" s="165">
        <f>SUM(P158:P173)</f>
        <v>0</v>
      </c>
      <c r="Q157" s="164"/>
      <c r="R157" s="165">
        <f>SUM(R158:R173)</f>
        <v>1.9499999999999999E-3</v>
      </c>
      <c r="S157" s="164"/>
      <c r="T157" s="166">
        <f>SUM(T158:T173)</f>
        <v>1.3000000000000002E-3</v>
      </c>
      <c r="AR157" s="167" t="s">
        <v>85</v>
      </c>
      <c r="AT157" s="168" t="s">
        <v>74</v>
      </c>
      <c r="AU157" s="168" t="s">
        <v>83</v>
      </c>
      <c r="AY157" s="167" t="s">
        <v>136</v>
      </c>
      <c r="BK157" s="169">
        <f>SUM(BK158:BK173)</f>
        <v>0</v>
      </c>
    </row>
    <row r="158" spans="1:65" s="2" customFormat="1" ht="21.75" customHeight="1" x14ac:dyDescent="0.2">
      <c r="A158" s="33"/>
      <c r="B158" s="34"/>
      <c r="C158" s="172" t="s">
        <v>277</v>
      </c>
      <c r="D158" s="172" t="s">
        <v>139</v>
      </c>
      <c r="E158" s="173" t="s">
        <v>278</v>
      </c>
      <c r="F158" s="174" t="s">
        <v>279</v>
      </c>
      <c r="G158" s="175" t="s">
        <v>213</v>
      </c>
      <c r="H158" s="176">
        <v>13</v>
      </c>
      <c r="I158" s="177"/>
      <c r="J158" s="176">
        <f>ROUND((ROUND(I158,2))*(ROUND(H158,2)),2)</f>
        <v>0</v>
      </c>
      <c r="K158" s="174" t="s">
        <v>143</v>
      </c>
      <c r="L158" s="38"/>
      <c r="M158" s="178" t="s">
        <v>18</v>
      </c>
      <c r="N158" s="179" t="s">
        <v>46</v>
      </c>
      <c r="O158" s="63"/>
      <c r="P158" s="180">
        <f>O158*H158</f>
        <v>0</v>
      </c>
      <c r="Q158" s="180">
        <v>0</v>
      </c>
      <c r="R158" s="180">
        <f>Q158*H158</f>
        <v>0</v>
      </c>
      <c r="S158" s="180">
        <v>1E-4</v>
      </c>
      <c r="T158" s="181">
        <f>S158*H158</f>
        <v>1.3000000000000002E-3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2" t="s">
        <v>215</v>
      </c>
      <c r="AT158" s="182" t="s">
        <v>139</v>
      </c>
      <c r="AU158" s="182" t="s">
        <v>85</v>
      </c>
      <c r="AY158" s="16" t="s">
        <v>136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83</v>
      </c>
      <c r="BK158" s="183">
        <f>ROUND((ROUND(I158,2))*(ROUND(H158,2)),2)</f>
        <v>0</v>
      </c>
      <c r="BL158" s="16" t="s">
        <v>215</v>
      </c>
      <c r="BM158" s="182" t="s">
        <v>280</v>
      </c>
    </row>
    <row r="159" spans="1:65" s="2" customFormat="1" x14ac:dyDescent="0.2">
      <c r="A159" s="33"/>
      <c r="B159" s="34"/>
      <c r="C159" s="35"/>
      <c r="D159" s="184" t="s">
        <v>146</v>
      </c>
      <c r="E159" s="35"/>
      <c r="F159" s="185" t="s">
        <v>281</v>
      </c>
      <c r="G159" s="35"/>
      <c r="H159" s="35"/>
      <c r="I159" s="186"/>
      <c r="J159" s="35"/>
      <c r="K159" s="35"/>
      <c r="L159" s="38"/>
      <c r="M159" s="187"/>
      <c r="N159" s="188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146</v>
      </c>
      <c r="AU159" s="16" t="s">
        <v>85</v>
      </c>
    </row>
    <row r="160" spans="1:65" s="13" customFormat="1" x14ac:dyDescent="0.2">
      <c r="B160" s="189"/>
      <c r="C160" s="190"/>
      <c r="D160" s="191" t="s">
        <v>152</v>
      </c>
      <c r="E160" s="192" t="s">
        <v>18</v>
      </c>
      <c r="F160" s="193" t="s">
        <v>282</v>
      </c>
      <c r="G160" s="190"/>
      <c r="H160" s="194">
        <v>5</v>
      </c>
      <c r="I160" s="195"/>
      <c r="J160" s="190"/>
      <c r="K160" s="190"/>
      <c r="L160" s="196"/>
      <c r="M160" s="197"/>
      <c r="N160" s="198"/>
      <c r="O160" s="198"/>
      <c r="P160" s="198"/>
      <c r="Q160" s="198"/>
      <c r="R160" s="198"/>
      <c r="S160" s="198"/>
      <c r="T160" s="199"/>
      <c r="AT160" s="200" t="s">
        <v>152</v>
      </c>
      <c r="AU160" s="200" t="s">
        <v>85</v>
      </c>
      <c r="AV160" s="13" t="s">
        <v>85</v>
      </c>
      <c r="AW160" s="13" t="s">
        <v>37</v>
      </c>
      <c r="AX160" s="13" t="s">
        <v>75</v>
      </c>
      <c r="AY160" s="200" t="s">
        <v>136</v>
      </c>
    </row>
    <row r="161" spans="1:65" s="13" customFormat="1" x14ac:dyDescent="0.2">
      <c r="B161" s="189"/>
      <c r="C161" s="190"/>
      <c r="D161" s="191" t="s">
        <v>152</v>
      </c>
      <c r="E161" s="192" t="s">
        <v>18</v>
      </c>
      <c r="F161" s="193" t="s">
        <v>283</v>
      </c>
      <c r="G161" s="190"/>
      <c r="H161" s="194">
        <v>3</v>
      </c>
      <c r="I161" s="195"/>
      <c r="J161" s="190"/>
      <c r="K161" s="190"/>
      <c r="L161" s="196"/>
      <c r="M161" s="197"/>
      <c r="N161" s="198"/>
      <c r="O161" s="198"/>
      <c r="P161" s="198"/>
      <c r="Q161" s="198"/>
      <c r="R161" s="198"/>
      <c r="S161" s="198"/>
      <c r="T161" s="199"/>
      <c r="AT161" s="200" t="s">
        <v>152</v>
      </c>
      <c r="AU161" s="200" t="s">
        <v>85</v>
      </c>
      <c r="AV161" s="13" t="s">
        <v>85</v>
      </c>
      <c r="AW161" s="13" t="s">
        <v>37</v>
      </c>
      <c r="AX161" s="13" t="s">
        <v>75</v>
      </c>
      <c r="AY161" s="200" t="s">
        <v>136</v>
      </c>
    </row>
    <row r="162" spans="1:65" s="13" customFormat="1" x14ac:dyDescent="0.2">
      <c r="B162" s="189"/>
      <c r="C162" s="190"/>
      <c r="D162" s="191" t="s">
        <v>152</v>
      </c>
      <c r="E162" s="192" t="s">
        <v>18</v>
      </c>
      <c r="F162" s="193" t="s">
        <v>284</v>
      </c>
      <c r="G162" s="190"/>
      <c r="H162" s="194">
        <v>1</v>
      </c>
      <c r="I162" s="195"/>
      <c r="J162" s="190"/>
      <c r="K162" s="190"/>
      <c r="L162" s="196"/>
      <c r="M162" s="197"/>
      <c r="N162" s="198"/>
      <c r="O162" s="198"/>
      <c r="P162" s="198"/>
      <c r="Q162" s="198"/>
      <c r="R162" s="198"/>
      <c r="S162" s="198"/>
      <c r="T162" s="199"/>
      <c r="AT162" s="200" t="s">
        <v>152</v>
      </c>
      <c r="AU162" s="200" t="s">
        <v>85</v>
      </c>
      <c r="AV162" s="13" t="s">
        <v>85</v>
      </c>
      <c r="AW162" s="13" t="s">
        <v>37</v>
      </c>
      <c r="AX162" s="13" t="s">
        <v>75</v>
      </c>
      <c r="AY162" s="200" t="s">
        <v>136</v>
      </c>
    </row>
    <row r="163" spans="1:65" s="13" customFormat="1" x14ac:dyDescent="0.2">
      <c r="B163" s="189"/>
      <c r="C163" s="190"/>
      <c r="D163" s="191" t="s">
        <v>152</v>
      </c>
      <c r="E163" s="192" t="s">
        <v>18</v>
      </c>
      <c r="F163" s="193" t="s">
        <v>285</v>
      </c>
      <c r="G163" s="190"/>
      <c r="H163" s="194">
        <v>1</v>
      </c>
      <c r="I163" s="195"/>
      <c r="J163" s="190"/>
      <c r="K163" s="190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152</v>
      </c>
      <c r="AU163" s="200" t="s">
        <v>85</v>
      </c>
      <c r="AV163" s="13" t="s">
        <v>85</v>
      </c>
      <c r="AW163" s="13" t="s">
        <v>37</v>
      </c>
      <c r="AX163" s="13" t="s">
        <v>75</v>
      </c>
      <c r="AY163" s="200" t="s">
        <v>136</v>
      </c>
    </row>
    <row r="164" spans="1:65" s="13" customFormat="1" x14ac:dyDescent="0.2">
      <c r="B164" s="189"/>
      <c r="C164" s="190"/>
      <c r="D164" s="191" t="s">
        <v>152</v>
      </c>
      <c r="E164" s="192" t="s">
        <v>18</v>
      </c>
      <c r="F164" s="193" t="s">
        <v>286</v>
      </c>
      <c r="G164" s="190"/>
      <c r="H164" s="194">
        <v>1</v>
      </c>
      <c r="I164" s="195"/>
      <c r="J164" s="190"/>
      <c r="K164" s="190"/>
      <c r="L164" s="196"/>
      <c r="M164" s="197"/>
      <c r="N164" s="198"/>
      <c r="O164" s="198"/>
      <c r="P164" s="198"/>
      <c r="Q164" s="198"/>
      <c r="R164" s="198"/>
      <c r="S164" s="198"/>
      <c r="T164" s="199"/>
      <c r="AT164" s="200" t="s">
        <v>152</v>
      </c>
      <c r="AU164" s="200" t="s">
        <v>85</v>
      </c>
      <c r="AV164" s="13" t="s">
        <v>85</v>
      </c>
      <c r="AW164" s="13" t="s">
        <v>37</v>
      </c>
      <c r="AX164" s="13" t="s">
        <v>75</v>
      </c>
      <c r="AY164" s="200" t="s">
        <v>136</v>
      </c>
    </row>
    <row r="165" spans="1:65" s="13" customFormat="1" x14ac:dyDescent="0.2">
      <c r="B165" s="189"/>
      <c r="C165" s="190"/>
      <c r="D165" s="191" t="s">
        <v>152</v>
      </c>
      <c r="E165" s="192" t="s">
        <v>18</v>
      </c>
      <c r="F165" s="193" t="s">
        <v>287</v>
      </c>
      <c r="G165" s="190"/>
      <c r="H165" s="194">
        <v>1</v>
      </c>
      <c r="I165" s="195"/>
      <c r="J165" s="190"/>
      <c r="K165" s="190"/>
      <c r="L165" s="196"/>
      <c r="M165" s="197"/>
      <c r="N165" s="198"/>
      <c r="O165" s="198"/>
      <c r="P165" s="198"/>
      <c r="Q165" s="198"/>
      <c r="R165" s="198"/>
      <c r="S165" s="198"/>
      <c r="T165" s="199"/>
      <c r="AT165" s="200" t="s">
        <v>152</v>
      </c>
      <c r="AU165" s="200" t="s">
        <v>85</v>
      </c>
      <c r="AV165" s="13" t="s">
        <v>85</v>
      </c>
      <c r="AW165" s="13" t="s">
        <v>37</v>
      </c>
      <c r="AX165" s="13" t="s">
        <v>75</v>
      </c>
      <c r="AY165" s="200" t="s">
        <v>136</v>
      </c>
    </row>
    <row r="166" spans="1:65" s="13" customFormat="1" x14ac:dyDescent="0.2">
      <c r="B166" s="189"/>
      <c r="C166" s="190"/>
      <c r="D166" s="191" t="s">
        <v>152</v>
      </c>
      <c r="E166" s="192" t="s">
        <v>18</v>
      </c>
      <c r="F166" s="193" t="s">
        <v>288</v>
      </c>
      <c r="G166" s="190"/>
      <c r="H166" s="194">
        <v>1</v>
      </c>
      <c r="I166" s="195"/>
      <c r="J166" s="190"/>
      <c r="K166" s="190"/>
      <c r="L166" s="196"/>
      <c r="M166" s="197"/>
      <c r="N166" s="198"/>
      <c r="O166" s="198"/>
      <c r="P166" s="198"/>
      <c r="Q166" s="198"/>
      <c r="R166" s="198"/>
      <c r="S166" s="198"/>
      <c r="T166" s="199"/>
      <c r="AT166" s="200" t="s">
        <v>152</v>
      </c>
      <c r="AU166" s="200" t="s">
        <v>85</v>
      </c>
      <c r="AV166" s="13" t="s">
        <v>85</v>
      </c>
      <c r="AW166" s="13" t="s">
        <v>37</v>
      </c>
      <c r="AX166" s="13" t="s">
        <v>75</v>
      </c>
      <c r="AY166" s="200" t="s">
        <v>136</v>
      </c>
    </row>
    <row r="167" spans="1:65" s="14" customFormat="1" x14ac:dyDescent="0.2">
      <c r="B167" s="201"/>
      <c r="C167" s="202"/>
      <c r="D167" s="191" t="s">
        <v>152</v>
      </c>
      <c r="E167" s="203" t="s">
        <v>18</v>
      </c>
      <c r="F167" s="204" t="s">
        <v>165</v>
      </c>
      <c r="G167" s="202"/>
      <c r="H167" s="205">
        <v>13</v>
      </c>
      <c r="I167" s="206"/>
      <c r="J167" s="202"/>
      <c r="K167" s="202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152</v>
      </c>
      <c r="AU167" s="211" t="s">
        <v>85</v>
      </c>
      <c r="AV167" s="14" t="s">
        <v>144</v>
      </c>
      <c r="AW167" s="14" t="s">
        <v>37</v>
      </c>
      <c r="AX167" s="14" t="s">
        <v>83</v>
      </c>
      <c r="AY167" s="211" t="s">
        <v>136</v>
      </c>
    </row>
    <row r="168" spans="1:65" s="2" customFormat="1" ht="16.5" customHeight="1" x14ac:dyDescent="0.2">
      <c r="A168" s="33"/>
      <c r="B168" s="34"/>
      <c r="C168" s="212" t="s">
        <v>289</v>
      </c>
      <c r="D168" s="212" t="s">
        <v>245</v>
      </c>
      <c r="E168" s="213" t="s">
        <v>290</v>
      </c>
      <c r="F168" s="214" t="s">
        <v>291</v>
      </c>
      <c r="G168" s="215" t="s">
        <v>213</v>
      </c>
      <c r="H168" s="216">
        <v>13</v>
      </c>
      <c r="I168" s="217"/>
      <c r="J168" s="216">
        <f>ROUND((ROUND(I168,2))*(ROUND(H168,2)),2)</f>
        <v>0</v>
      </c>
      <c r="K168" s="214" t="s">
        <v>143</v>
      </c>
      <c r="L168" s="218"/>
      <c r="M168" s="219" t="s">
        <v>18</v>
      </c>
      <c r="N168" s="220" t="s">
        <v>46</v>
      </c>
      <c r="O168" s="63"/>
      <c r="P168" s="180">
        <f>O168*H168</f>
        <v>0</v>
      </c>
      <c r="Q168" s="180">
        <v>1.4999999999999999E-4</v>
      </c>
      <c r="R168" s="180">
        <f>Q168*H168</f>
        <v>1.9499999999999999E-3</v>
      </c>
      <c r="S168" s="180">
        <v>0</v>
      </c>
      <c r="T168" s="18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2" t="s">
        <v>248</v>
      </c>
      <c r="AT168" s="182" t="s">
        <v>245</v>
      </c>
      <c r="AU168" s="182" t="s">
        <v>85</v>
      </c>
      <c r="AY168" s="16" t="s">
        <v>136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83</v>
      </c>
      <c r="BK168" s="183">
        <f>ROUND((ROUND(I168,2))*(ROUND(H168,2)),2)</f>
        <v>0</v>
      </c>
      <c r="BL168" s="16" t="s">
        <v>215</v>
      </c>
      <c r="BM168" s="182" t="s">
        <v>292</v>
      </c>
    </row>
    <row r="169" spans="1:65" s="2" customFormat="1" ht="19.5" x14ac:dyDescent="0.2">
      <c r="A169" s="33"/>
      <c r="B169" s="34"/>
      <c r="C169" s="35"/>
      <c r="D169" s="191" t="s">
        <v>293</v>
      </c>
      <c r="E169" s="35"/>
      <c r="F169" s="221" t="s">
        <v>294</v>
      </c>
      <c r="G169" s="35"/>
      <c r="H169" s="35"/>
      <c r="I169" s="186"/>
      <c r="J169" s="35"/>
      <c r="K169" s="35"/>
      <c r="L169" s="38"/>
      <c r="M169" s="187"/>
      <c r="N169" s="188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293</v>
      </c>
      <c r="AU169" s="16" t="s">
        <v>85</v>
      </c>
    </row>
    <row r="170" spans="1:65" s="2" customFormat="1" ht="49.15" customHeight="1" x14ac:dyDescent="0.2">
      <c r="A170" s="33"/>
      <c r="B170" s="34"/>
      <c r="C170" s="172" t="s">
        <v>295</v>
      </c>
      <c r="D170" s="172" t="s">
        <v>139</v>
      </c>
      <c r="E170" s="173" t="s">
        <v>296</v>
      </c>
      <c r="F170" s="174" t="s">
        <v>297</v>
      </c>
      <c r="G170" s="175" t="s">
        <v>177</v>
      </c>
      <c r="H170" s="176">
        <v>0</v>
      </c>
      <c r="I170" s="177"/>
      <c r="J170" s="176">
        <f>ROUND((ROUND(I170,2))*(ROUND(H170,2)),2)</f>
        <v>0</v>
      </c>
      <c r="K170" s="174" t="s">
        <v>143</v>
      </c>
      <c r="L170" s="38"/>
      <c r="M170" s="178" t="s">
        <v>18</v>
      </c>
      <c r="N170" s="179" t="s">
        <v>46</v>
      </c>
      <c r="O170" s="63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2" t="s">
        <v>215</v>
      </c>
      <c r="AT170" s="182" t="s">
        <v>139</v>
      </c>
      <c r="AU170" s="182" t="s">
        <v>85</v>
      </c>
      <c r="AY170" s="16" t="s">
        <v>136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83</v>
      </c>
      <c r="BK170" s="183">
        <f>ROUND((ROUND(I170,2))*(ROUND(H170,2)),2)</f>
        <v>0</v>
      </c>
      <c r="BL170" s="16" t="s">
        <v>215</v>
      </c>
      <c r="BM170" s="182" t="s">
        <v>298</v>
      </c>
    </row>
    <row r="171" spans="1:65" s="2" customFormat="1" x14ac:dyDescent="0.2">
      <c r="A171" s="33"/>
      <c r="B171" s="34"/>
      <c r="C171" s="35"/>
      <c r="D171" s="184" t="s">
        <v>146</v>
      </c>
      <c r="E171" s="35"/>
      <c r="F171" s="185" t="s">
        <v>299</v>
      </c>
      <c r="G171" s="35"/>
      <c r="H171" s="35"/>
      <c r="I171" s="186"/>
      <c r="J171" s="35"/>
      <c r="K171" s="35"/>
      <c r="L171" s="38"/>
      <c r="M171" s="187"/>
      <c r="N171" s="188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146</v>
      </c>
      <c r="AU171" s="16" t="s">
        <v>85</v>
      </c>
    </row>
    <row r="172" spans="1:65" s="2" customFormat="1" ht="49.15" customHeight="1" x14ac:dyDescent="0.2">
      <c r="A172" s="33"/>
      <c r="B172" s="34"/>
      <c r="C172" s="172" t="s">
        <v>300</v>
      </c>
      <c r="D172" s="172" t="s">
        <v>139</v>
      </c>
      <c r="E172" s="173" t="s">
        <v>301</v>
      </c>
      <c r="F172" s="174" t="s">
        <v>302</v>
      </c>
      <c r="G172" s="175" t="s">
        <v>177</v>
      </c>
      <c r="H172" s="176">
        <v>0</v>
      </c>
      <c r="I172" s="177"/>
      <c r="J172" s="176">
        <f>ROUND((ROUND(I172,2))*(ROUND(H172,2)),2)</f>
        <v>0</v>
      </c>
      <c r="K172" s="174" t="s">
        <v>143</v>
      </c>
      <c r="L172" s="38"/>
      <c r="M172" s="178" t="s">
        <v>18</v>
      </c>
      <c r="N172" s="179" t="s">
        <v>46</v>
      </c>
      <c r="O172" s="63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2" t="s">
        <v>215</v>
      </c>
      <c r="AT172" s="182" t="s">
        <v>139</v>
      </c>
      <c r="AU172" s="182" t="s">
        <v>85</v>
      </c>
      <c r="AY172" s="16" t="s">
        <v>136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6" t="s">
        <v>83</v>
      </c>
      <c r="BK172" s="183">
        <f>ROUND((ROUND(I172,2))*(ROUND(H172,2)),2)</f>
        <v>0</v>
      </c>
      <c r="BL172" s="16" t="s">
        <v>215</v>
      </c>
      <c r="BM172" s="182" t="s">
        <v>303</v>
      </c>
    </row>
    <row r="173" spans="1:65" s="2" customFormat="1" x14ac:dyDescent="0.2">
      <c r="A173" s="33"/>
      <c r="B173" s="34"/>
      <c r="C173" s="35"/>
      <c r="D173" s="184" t="s">
        <v>146</v>
      </c>
      <c r="E173" s="35"/>
      <c r="F173" s="185" t="s">
        <v>304</v>
      </c>
      <c r="G173" s="35"/>
      <c r="H173" s="35"/>
      <c r="I173" s="186"/>
      <c r="J173" s="35"/>
      <c r="K173" s="35"/>
      <c r="L173" s="38"/>
      <c r="M173" s="187"/>
      <c r="N173" s="188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146</v>
      </c>
      <c r="AU173" s="16" t="s">
        <v>85</v>
      </c>
    </row>
    <row r="174" spans="1:65" s="12" customFormat="1" ht="22.9" customHeight="1" x14ac:dyDescent="0.2">
      <c r="B174" s="156"/>
      <c r="C174" s="157"/>
      <c r="D174" s="158" t="s">
        <v>74</v>
      </c>
      <c r="E174" s="170" t="s">
        <v>305</v>
      </c>
      <c r="F174" s="170" t="s">
        <v>306</v>
      </c>
      <c r="G174" s="157"/>
      <c r="H174" s="157"/>
      <c r="I174" s="160"/>
      <c r="J174" s="171">
        <f>BK174</f>
        <v>0</v>
      </c>
      <c r="K174" s="157"/>
      <c r="L174" s="162"/>
      <c r="M174" s="163"/>
      <c r="N174" s="164"/>
      <c r="O174" s="164"/>
      <c r="P174" s="165">
        <f>SUM(P175:P184)</f>
        <v>0</v>
      </c>
      <c r="Q174" s="164"/>
      <c r="R174" s="165">
        <f>SUM(R175:R184)</f>
        <v>3.27E-2</v>
      </c>
      <c r="S174" s="164"/>
      <c r="T174" s="166">
        <f>SUM(T175:T184)</f>
        <v>0.57500000000000007</v>
      </c>
      <c r="AR174" s="167" t="s">
        <v>85</v>
      </c>
      <c r="AT174" s="168" t="s">
        <v>74</v>
      </c>
      <c r="AU174" s="168" t="s">
        <v>83</v>
      </c>
      <c r="AY174" s="167" t="s">
        <v>136</v>
      </c>
      <c r="BK174" s="169">
        <f>SUM(BK175:BK184)</f>
        <v>0</v>
      </c>
    </row>
    <row r="175" spans="1:65" s="2" customFormat="1" ht="24.2" customHeight="1" x14ac:dyDescent="0.2">
      <c r="A175" s="33"/>
      <c r="B175" s="34"/>
      <c r="C175" s="172" t="s">
        <v>307</v>
      </c>
      <c r="D175" s="172" t="s">
        <v>139</v>
      </c>
      <c r="E175" s="173" t="s">
        <v>308</v>
      </c>
      <c r="F175" s="174" t="s">
        <v>309</v>
      </c>
      <c r="G175" s="175" t="s">
        <v>142</v>
      </c>
      <c r="H175" s="176">
        <v>3</v>
      </c>
      <c r="I175" s="227">
        <v>0</v>
      </c>
      <c r="J175" s="176">
        <f>ROUND((ROUND(I175,2))*(ROUND(H175,2)),2)</f>
        <v>0</v>
      </c>
      <c r="K175" s="174" t="s">
        <v>143</v>
      </c>
      <c r="L175" s="38"/>
      <c r="M175" s="178" t="s">
        <v>18</v>
      </c>
      <c r="N175" s="179" t="s">
        <v>46</v>
      </c>
      <c r="O175" s="63"/>
      <c r="P175" s="180">
        <f>O175*H175</f>
        <v>0</v>
      </c>
      <c r="Q175" s="180">
        <v>0</v>
      </c>
      <c r="R175" s="180">
        <f>Q175*H175</f>
        <v>0</v>
      </c>
      <c r="S175" s="180">
        <v>0.01</v>
      </c>
      <c r="T175" s="181">
        <f>S175*H175</f>
        <v>0.03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2" t="s">
        <v>215</v>
      </c>
      <c r="AT175" s="182" t="s">
        <v>139</v>
      </c>
      <c r="AU175" s="182" t="s">
        <v>85</v>
      </c>
      <c r="AY175" s="16" t="s">
        <v>136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6" t="s">
        <v>83</v>
      </c>
      <c r="BK175" s="183">
        <f>ROUND((ROUND(I175,2))*(ROUND(H175,2)),2)</f>
        <v>0</v>
      </c>
      <c r="BL175" s="16" t="s">
        <v>215</v>
      </c>
      <c r="BM175" s="182" t="s">
        <v>310</v>
      </c>
    </row>
    <row r="176" spans="1:65" s="2" customFormat="1" x14ac:dyDescent="0.2">
      <c r="A176" s="33"/>
      <c r="B176" s="34"/>
      <c r="C176" s="35"/>
      <c r="D176" s="184" t="s">
        <v>146</v>
      </c>
      <c r="E176" s="35"/>
      <c r="F176" s="185" t="s">
        <v>311</v>
      </c>
      <c r="G176" s="35"/>
      <c r="H176" s="35"/>
      <c r="I176" s="228"/>
      <c r="J176" s="35"/>
      <c r="K176" s="35"/>
      <c r="L176" s="38"/>
      <c r="M176" s="187"/>
      <c r="N176" s="188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146</v>
      </c>
      <c r="AU176" s="16" t="s">
        <v>85</v>
      </c>
    </row>
    <row r="177" spans="1:65" s="2" customFormat="1" ht="24.2" customHeight="1" x14ac:dyDescent="0.2">
      <c r="A177" s="33"/>
      <c r="B177" s="34"/>
      <c r="C177" s="172" t="s">
        <v>312</v>
      </c>
      <c r="D177" s="172" t="s">
        <v>139</v>
      </c>
      <c r="E177" s="173" t="s">
        <v>313</v>
      </c>
      <c r="F177" s="174" t="s">
        <v>314</v>
      </c>
      <c r="G177" s="175" t="s">
        <v>315</v>
      </c>
      <c r="H177" s="176">
        <v>545</v>
      </c>
      <c r="I177" s="227">
        <v>0</v>
      </c>
      <c r="J177" s="176">
        <f>ROUND((ROUND(I177,2))*(ROUND(H177,2)),2)</f>
        <v>0</v>
      </c>
      <c r="K177" s="174" t="s">
        <v>143</v>
      </c>
      <c r="L177" s="38"/>
      <c r="M177" s="178" t="s">
        <v>18</v>
      </c>
      <c r="N177" s="179" t="s">
        <v>46</v>
      </c>
      <c r="O177" s="63"/>
      <c r="P177" s="180">
        <f>O177*H177</f>
        <v>0</v>
      </c>
      <c r="Q177" s="180">
        <v>6.0000000000000002E-5</v>
      </c>
      <c r="R177" s="180">
        <f>Q177*H177</f>
        <v>3.27E-2</v>
      </c>
      <c r="S177" s="180">
        <v>0</v>
      </c>
      <c r="T177" s="18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2" t="s">
        <v>215</v>
      </c>
      <c r="AT177" s="182" t="s">
        <v>139</v>
      </c>
      <c r="AU177" s="182" t="s">
        <v>85</v>
      </c>
      <c r="AY177" s="16" t="s">
        <v>136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6" t="s">
        <v>83</v>
      </c>
      <c r="BK177" s="183">
        <f>ROUND((ROUND(I177,2))*(ROUND(H177,2)),2)</f>
        <v>0</v>
      </c>
      <c r="BL177" s="16" t="s">
        <v>215</v>
      </c>
      <c r="BM177" s="182" t="s">
        <v>316</v>
      </c>
    </row>
    <row r="178" spans="1:65" s="2" customFormat="1" x14ac:dyDescent="0.2">
      <c r="A178" s="33"/>
      <c r="B178" s="34"/>
      <c r="C178" s="35"/>
      <c r="D178" s="184" t="s">
        <v>146</v>
      </c>
      <c r="E178" s="35"/>
      <c r="F178" s="185" t="s">
        <v>317</v>
      </c>
      <c r="G178" s="35"/>
      <c r="H178" s="35"/>
      <c r="I178" s="228"/>
      <c r="J178" s="35"/>
      <c r="K178" s="35"/>
      <c r="L178" s="38"/>
      <c r="M178" s="187"/>
      <c r="N178" s="188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146</v>
      </c>
      <c r="AU178" s="16" t="s">
        <v>85</v>
      </c>
    </row>
    <row r="179" spans="1:65" s="2" customFormat="1" ht="33" customHeight="1" x14ac:dyDescent="0.2">
      <c r="A179" s="33"/>
      <c r="B179" s="34"/>
      <c r="C179" s="172" t="s">
        <v>318</v>
      </c>
      <c r="D179" s="172" t="s">
        <v>139</v>
      </c>
      <c r="E179" s="173" t="s">
        <v>319</v>
      </c>
      <c r="F179" s="174" t="s">
        <v>320</v>
      </c>
      <c r="G179" s="175" t="s">
        <v>315</v>
      </c>
      <c r="H179" s="176">
        <v>545</v>
      </c>
      <c r="I179" s="227">
        <v>0</v>
      </c>
      <c r="J179" s="176">
        <f>ROUND((ROUND(I179,2))*(ROUND(H179,2)),2)</f>
        <v>0</v>
      </c>
      <c r="K179" s="174" t="s">
        <v>143</v>
      </c>
      <c r="L179" s="38"/>
      <c r="M179" s="178" t="s">
        <v>18</v>
      </c>
      <c r="N179" s="179" t="s">
        <v>46</v>
      </c>
      <c r="O179" s="63"/>
      <c r="P179" s="180">
        <f>O179*H179</f>
        <v>0</v>
      </c>
      <c r="Q179" s="180">
        <v>0</v>
      </c>
      <c r="R179" s="180">
        <f>Q179*H179</f>
        <v>0</v>
      </c>
      <c r="S179" s="180">
        <v>1E-3</v>
      </c>
      <c r="T179" s="181">
        <f>S179*H179</f>
        <v>0.54500000000000004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2" t="s">
        <v>144</v>
      </c>
      <c r="AT179" s="182" t="s">
        <v>139</v>
      </c>
      <c r="AU179" s="182" t="s">
        <v>85</v>
      </c>
      <c r="AY179" s="16" t="s">
        <v>136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6" t="s">
        <v>83</v>
      </c>
      <c r="BK179" s="183">
        <f>ROUND((ROUND(I179,2))*(ROUND(H179,2)),2)</f>
        <v>0</v>
      </c>
      <c r="BL179" s="16" t="s">
        <v>144</v>
      </c>
      <c r="BM179" s="182" t="s">
        <v>321</v>
      </c>
    </row>
    <row r="180" spans="1:65" s="2" customFormat="1" x14ac:dyDescent="0.2">
      <c r="A180" s="33"/>
      <c r="B180" s="34"/>
      <c r="C180" s="35"/>
      <c r="D180" s="184" t="s">
        <v>146</v>
      </c>
      <c r="E180" s="35"/>
      <c r="F180" s="185" t="s">
        <v>322</v>
      </c>
      <c r="G180" s="35"/>
      <c r="H180" s="35"/>
      <c r="I180" s="228"/>
      <c r="J180" s="35"/>
      <c r="K180" s="35"/>
      <c r="L180" s="38"/>
      <c r="M180" s="187"/>
      <c r="N180" s="188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146</v>
      </c>
      <c r="AU180" s="16" t="s">
        <v>85</v>
      </c>
    </row>
    <row r="181" spans="1:65" s="2" customFormat="1" ht="49.15" customHeight="1" x14ac:dyDescent="0.2">
      <c r="A181" s="33"/>
      <c r="B181" s="34"/>
      <c r="C181" s="172" t="s">
        <v>323</v>
      </c>
      <c r="D181" s="172" t="s">
        <v>139</v>
      </c>
      <c r="E181" s="173" t="s">
        <v>324</v>
      </c>
      <c r="F181" s="174" t="s">
        <v>325</v>
      </c>
      <c r="G181" s="175" t="s">
        <v>177</v>
      </c>
      <c r="H181" s="176">
        <v>0.03</v>
      </c>
      <c r="I181" s="227">
        <v>0</v>
      </c>
      <c r="J181" s="176">
        <f>ROUND((ROUND(I181,2))*(ROUND(H181,2)),2)</f>
        <v>0</v>
      </c>
      <c r="K181" s="174" t="s">
        <v>143</v>
      </c>
      <c r="L181" s="38"/>
      <c r="M181" s="178" t="s">
        <v>18</v>
      </c>
      <c r="N181" s="179" t="s">
        <v>46</v>
      </c>
      <c r="O181" s="63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2" t="s">
        <v>215</v>
      </c>
      <c r="AT181" s="182" t="s">
        <v>139</v>
      </c>
      <c r="AU181" s="182" t="s">
        <v>85</v>
      </c>
      <c r="AY181" s="16" t="s">
        <v>136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6" t="s">
        <v>83</v>
      </c>
      <c r="BK181" s="183">
        <f>ROUND((ROUND(I181,2))*(ROUND(H181,2)),2)</f>
        <v>0</v>
      </c>
      <c r="BL181" s="16" t="s">
        <v>215</v>
      </c>
      <c r="BM181" s="182" t="s">
        <v>326</v>
      </c>
    </row>
    <row r="182" spans="1:65" s="2" customFormat="1" x14ac:dyDescent="0.2">
      <c r="A182" s="33"/>
      <c r="B182" s="34"/>
      <c r="C182" s="35"/>
      <c r="D182" s="184" t="s">
        <v>146</v>
      </c>
      <c r="E182" s="35"/>
      <c r="F182" s="185" t="s">
        <v>327</v>
      </c>
      <c r="G182" s="35"/>
      <c r="H182" s="35"/>
      <c r="I182" s="186"/>
      <c r="J182" s="35"/>
      <c r="K182" s="35"/>
      <c r="L182" s="38"/>
      <c r="M182" s="187"/>
      <c r="N182" s="188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146</v>
      </c>
      <c r="AU182" s="16" t="s">
        <v>85</v>
      </c>
    </row>
    <row r="183" spans="1:65" s="2" customFormat="1" ht="49.15" customHeight="1" x14ac:dyDescent="0.2">
      <c r="A183" s="33"/>
      <c r="B183" s="34"/>
      <c r="C183" s="172" t="s">
        <v>248</v>
      </c>
      <c r="D183" s="172" t="s">
        <v>139</v>
      </c>
      <c r="E183" s="173" t="s">
        <v>328</v>
      </c>
      <c r="F183" s="174" t="s">
        <v>329</v>
      </c>
      <c r="G183" s="175" t="s">
        <v>177</v>
      </c>
      <c r="H183" s="176">
        <v>0.03</v>
      </c>
      <c r="I183" s="177"/>
      <c r="J183" s="176">
        <f>ROUND((ROUND(I183,2))*(ROUND(H183,2)),2)</f>
        <v>0</v>
      </c>
      <c r="K183" s="174" t="s">
        <v>143</v>
      </c>
      <c r="L183" s="38"/>
      <c r="M183" s="178" t="s">
        <v>18</v>
      </c>
      <c r="N183" s="179" t="s">
        <v>46</v>
      </c>
      <c r="O183" s="63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2" t="s">
        <v>215</v>
      </c>
      <c r="AT183" s="182" t="s">
        <v>139</v>
      </c>
      <c r="AU183" s="182" t="s">
        <v>85</v>
      </c>
      <c r="AY183" s="16" t="s">
        <v>136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6" t="s">
        <v>83</v>
      </c>
      <c r="BK183" s="183">
        <f>ROUND((ROUND(I183,2))*(ROUND(H183,2)),2)</f>
        <v>0</v>
      </c>
      <c r="BL183" s="16" t="s">
        <v>215</v>
      </c>
      <c r="BM183" s="182" t="s">
        <v>330</v>
      </c>
    </row>
    <row r="184" spans="1:65" s="2" customFormat="1" x14ac:dyDescent="0.2">
      <c r="A184" s="33"/>
      <c r="B184" s="34"/>
      <c r="C184" s="35"/>
      <c r="D184" s="184" t="s">
        <v>146</v>
      </c>
      <c r="E184" s="35"/>
      <c r="F184" s="185" t="s">
        <v>331</v>
      </c>
      <c r="G184" s="35"/>
      <c r="H184" s="35"/>
      <c r="I184" s="186"/>
      <c r="J184" s="35"/>
      <c r="K184" s="35"/>
      <c r="L184" s="38"/>
      <c r="M184" s="187"/>
      <c r="N184" s="188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146</v>
      </c>
      <c r="AU184" s="16" t="s">
        <v>85</v>
      </c>
    </row>
    <row r="185" spans="1:65" s="12" customFormat="1" ht="22.9" customHeight="1" x14ac:dyDescent="0.2">
      <c r="B185" s="156"/>
      <c r="C185" s="157"/>
      <c r="D185" s="158" t="s">
        <v>74</v>
      </c>
      <c r="E185" s="170" t="s">
        <v>332</v>
      </c>
      <c r="F185" s="170" t="s">
        <v>333</v>
      </c>
      <c r="G185" s="157"/>
      <c r="H185" s="157"/>
      <c r="I185" s="160"/>
      <c r="J185" s="171">
        <f>BK185</f>
        <v>0</v>
      </c>
      <c r="K185" s="157"/>
      <c r="L185" s="162"/>
      <c r="M185" s="163"/>
      <c r="N185" s="164"/>
      <c r="O185" s="164"/>
      <c r="P185" s="165">
        <f>SUM(P186:P192)</f>
        <v>0</v>
      </c>
      <c r="Q185" s="164"/>
      <c r="R185" s="165">
        <f>SUM(R186:R192)</f>
        <v>7.3600000000000002E-3</v>
      </c>
      <c r="S185" s="164"/>
      <c r="T185" s="166">
        <f>SUM(T186:T192)</f>
        <v>0</v>
      </c>
      <c r="AR185" s="167" t="s">
        <v>85</v>
      </c>
      <c r="AT185" s="168" t="s">
        <v>74</v>
      </c>
      <c r="AU185" s="168" t="s">
        <v>83</v>
      </c>
      <c r="AY185" s="167" t="s">
        <v>136</v>
      </c>
      <c r="BK185" s="169">
        <f>SUM(BK186:BK192)</f>
        <v>0</v>
      </c>
    </row>
    <row r="186" spans="1:65" s="2" customFormat="1" ht="24.2" customHeight="1" x14ac:dyDescent="0.2">
      <c r="A186" s="33"/>
      <c r="B186" s="34"/>
      <c r="C186" s="172" t="s">
        <v>334</v>
      </c>
      <c r="D186" s="172" t="s">
        <v>139</v>
      </c>
      <c r="E186" s="173" t="s">
        <v>335</v>
      </c>
      <c r="F186" s="174" t="s">
        <v>336</v>
      </c>
      <c r="G186" s="175" t="s">
        <v>142</v>
      </c>
      <c r="H186" s="176">
        <v>16</v>
      </c>
      <c r="I186" s="177"/>
      <c r="J186" s="176">
        <f>ROUND((ROUND(I186,2))*(ROUND(H186,2)),2)</f>
        <v>0</v>
      </c>
      <c r="K186" s="174" t="s">
        <v>143</v>
      </c>
      <c r="L186" s="38"/>
      <c r="M186" s="178" t="s">
        <v>18</v>
      </c>
      <c r="N186" s="179" t="s">
        <v>46</v>
      </c>
      <c r="O186" s="63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2" t="s">
        <v>215</v>
      </c>
      <c r="AT186" s="182" t="s">
        <v>139</v>
      </c>
      <c r="AU186" s="182" t="s">
        <v>85</v>
      </c>
      <c r="AY186" s="16" t="s">
        <v>136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6" t="s">
        <v>83</v>
      </c>
      <c r="BK186" s="183">
        <f>ROUND((ROUND(I186,2))*(ROUND(H186,2)),2)</f>
        <v>0</v>
      </c>
      <c r="BL186" s="16" t="s">
        <v>215</v>
      </c>
      <c r="BM186" s="182" t="s">
        <v>337</v>
      </c>
    </row>
    <row r="187" spans="1:65" s="2" customFormat="1" x14ac:dyDescent="0.2">
      <c r="A187" s="33"/>
      <c r="B187" s="34"/>
      <c r="C187" s="35"/>
      <c r="D187" s="184" t="s">
        <v>146</v>
      </c>
      <c r="E187" s="35"/>
      <c r="F187" s="185" t="s">
        <v>338</v>
      </c>
      <c r="G187" s="35"/>
      <c r="H187" s="35"/>
      <c r="I187" s="186"/>
      <c r="J187" s="35"/>
      <c r="K187" s="35"/>
      <c r="L187" s="38"/>
      <c r="M187" s="187"/>
      <c r="N187" s="188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146</v>
      </c>
      <c r="AU187" s="16" t="s">
        <v>85</v>
      </c>
    </row>
    <row r="188" spans="1:65" s="2" customFormat="1" ht="33" customHeight="1" x14ac:dyDescent="0.2">
      <c r="A188" s="33"/>
      <c r="B188" s="34"/>
      <c r="C188" s="172" t="s">
        <v>339</v>
      </c>
      <c r="D188" s="172" t="s">
        <v>139</v>
      </c>
      <c r="E188" s="173" t="s">
        <v>340</v>
      </c>
      <c r="F188" s="174" t="s">
        <v>341</v>
      </c>
      <c r="G188" s="175" t="s">
        <v>142</v>
      </c>
      <c r="H188" s="176">
        <v>16</v>
      </c>
      <c r="I188" s="177"/>
      <c r="J188" s="176">
        <f>ROUND((ROUND(I188,2))*(ROUND(H188,2)),2)</f>
        <v>0</v>
      </c>
      <c r="K188" s="174" t="s">
        <v>143</v>
      </c>
      <c r="L188" s="38"/>
      <c r="M188" s="178" t="s">
        <v>18</v>
      </c>
      <c r="N188" s="179" t="s">
        <v>46</v>
      </c>
      <c r="O188" s="63"/>
      <c r="P188" s="180">
        <f>O188*H188</f>
        <v>0</v>
      </c>
      <c r="Q188" s="180">
        <v>2.0000000000000001E-4</v>
      </c>
      <c r="R188" s="180">
        <f>Q188*H188</f>
        <v>3.2000000000000002E-3</v>
      </c>
      <c r="S188" s="180">
        <v>0</v>
      </c>
      <c r="T188" s="18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2" t="s">
        <v>215</v>
      </c>
      <c r="AT188" s="182" t="s">
        <v>139</v>
      </c>
      <c r="AU188" s="182" t="s">
        <v>85</v>
      </c>
      <c r="AY188" s="16" t="s">
        <v>136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6" t="s">
        <v>83</v>
      </c>
      <c r="BK188" s="183">
        <f>ROUND((ROUND(I188,2))*(ROUND(H188,2)),2)</f>
        <v>0</v>
      </c>
      <c r="BL188" s="16" t="s">
        <v>215</v>
      </c>
      <c r="BM188" s="182" t="s">
        <v>342</v>
      </c>
    </row>
    <row r="189" spans="1:65" s="2" customFormat="1" x14ac:dyDescent="0.2">
      <c r="A189" s="33"/>
      <c r="B189" s="34"/>
      <c r="C189" s="35"/>
      <c r="D189" s="184" t="s">
        <v>146</v>
      </c>
      <c r="E189" s="35"/>
      <c r="F189" s="185" t="s">
        <v>343</v>
      </c>
      <c r="G189" s="35"/>
      <c r="H189" s="35"/>
      <c r="I189" s="186"/>
      <c r="J189" s="35"/>
      <c r="K189" s="35"/>
      <c r="L189" s="38"/>
      <c r="M189" s="187"/>
      <c r="N189" s="188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146</v>
      </c>
      <c r="AU189" s="16" t="s">
        <v>85</v>
      </c>
    </row>
    <row r="190" spans="1:65" s="2" customFormat="1" ht="37.9" customHeight="1" x14ac:dyDescent="0.2">
      <c r="A190" s="33"/>
      <c r="B190" s="34"/>
      <c r="C190" s="172" t="s">
        <v>344</v>
      </c>
      <c r="D190" s="172" t="s">
        <v>139</v>
      </c>
      <c r="E190" s="173" t="s">
        <v>345</v>
      </c>
      <c r="F190" s="174" t="s">
        <v>346</v>
      </c>
      <c r="G190" s="175" t="s">
        <v>142</v>
      </c>
      <c r="H190" s="176">
        <v>16</v>
      </c>
      <c r="I190" s="177"/>
      <c r="J190" s="176">
        <f>ROUND((ROUND(I190,2))*(ROUND(H190,2)),2)</f>
        <v>0</v>
      </c>
      <c r="K190" s="174" t="s">
        <v>143</v>
      </c>
      <c r="L190" s="38"/>
      <c r="M190" s="178" t="s">
        <v>18</v>
      </c>
      <c r="N190" s="179" t="s">
        <v>46</v>
      </c>
      <c r="O190" s="63"/>
      <c r="P190" s="180">
        <f>O190*H190</f>
        <v>0</v>
      </c>
      <c r="Q190" s="180">
        <v>2.5999999999999998E-4</v>
      </c>
      <c r="R190" s="180">
        <f>Q190*H190</f>
        <v>4.1599999999999996E-3</v>
      </c>
      <c r="S190" s="180">
        <v>0</v>
      </c>
      <c r="T190" s="18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2" t="s">
        <v>215</v>
      </c>
      <c r="AT190" s="182" t="s">
        <v>139</v>
      </c>
      <c r="AU190" s="182" t="s">
        <v>85</v>
      </c>
      <c r="AY190" s="16" t="s">
        <v>136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6" t="s">
        <v>83</v>
      </c>
      <c r="BK190" s="183">
        <f>ROUND((ROUND(I190,2))*(ROUND(H190,2)),2)</f>
        <v>0</v>
      </c>
      <c r="BL190" s="16" t="s">
        <v>215</v>
      </c>
      <c r="BM190" s="182" t="s">
        <v>347</v>
      </c>
    </row>
    <row r="191" spans="1:65" s="2" customFormat="1" x14ac:dyDescent="0.2">
      <c r="A191" s="33"/>
      <c r="B191" s="34"/>
      <c r="C191" s="35"/>
      <c r="D191" s="184" t="s">
        <v>146</v>
      </c>
      <c r="E191" s="35"/>
      <c r="F191" s="185" t="s">
        <v>348</v>
      </c>
      <c r="G191" s="35"/>
      <c r="H191" s="35"/>
      <c r="I191" s="186"/>
      <c r="J191" s="35"/>
      <c r="K191" s="35"/>
      <c r="L191" s="38"/>
      <c r="M191" s="187"/>
      <c r="N191" s="188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146</v>
      </c>
      <c r="AU191" s="16" t="s">
        <v>85</v>
      </c>
    </row>
    <row r="192" spans="1:65" s="2" customFormat="1" ht="19.5" x14ac:dyDescent="0.2">
      <c r="A192" s="33"/>
      <c r="B192" s="34"/>
      <c r="C192" s="35"/>
      <c r="D192" s="191" t="s">
        <v>293</v>
      </c>
      <c r="E192" s="35"/>
      <c r="F192" s="221" t="s">
        <v>349</v>
      </c>
      <c r="G192" s="35"/>
      <c r="H192" s="35"/>
      <c r="I192" s="186"/>
      <c r="J192" s="35"/>
      <c r="K192" s="35"/>
      <c r="L192" s="38"/>
      <c r="M192" s="187"/>
      <c r="N192" s="188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293</v>
      </c>
      <c r="AU192" s="16" t="s">
        <v>85</v>
      </c>
    </row>
    <row r="193" spans="1:65" s="12" customFormat="1" ht="25.9" customHeight="1" x14ac:dyDescent="0.2">
      <c r="B193" s="156"/>
      <c r="C193" s="157"/>
      <c r="D193" s="158" t="s">
        <v>74</v>
      </c>
      <c r="E193" s="159" t="s">
        <v>350</v>
      </c>
      <c r="F193" s="159" t="s">
        <v>351</v>
      </c>
      <c r="G193" s="157"/>
      <c r="H193" s="157"/>
      <c r="I193" s="160"/>
      <c r="J193" s="161">
        <f>BK193</f>
        <v>0</v>
      </c>
      <c r="K193" s="157"/>
      <c r="L193" s="162"/>
      <c r="M193" s="163"/>
      <c r="N193" s="164"/>
      <c r="O193" s="164"/>
      <c r="P193" s="165">
        <f>P194+P197+P201+P204+P208</f>
        <v>0</v>
      </c>
      <c r="Q193" s="164"/>
      <c r="R193" s="165">
        <f>R194+R197+R201+R204+R208</f>
        <v>0</v>
      </c>
      <c r="S193" s="164"/>
      <c r="T193" s="166">
        <f>T194+T197+T201+T204+T208</f>
        <v>0</v>
      </c>
      <c r="AR193" s="167" t="s">
        <v>174</v>
      </c>
      <c r="AT193" s="168" t="s">
        <v>74</v>
      </c>
      <c r="AU193" s="168" t="s">
        <v>75</v>
      </c>
      <c r="AY193" s="167" t="s">
        <v>136</v>
      </c>
      <c r="BK193" s="169">
        <f>BK194+BK197+BK201+BK204+BK208</f>
        <v>0</v>
      </c>
    </row>
    <row r="194" spans="1:65" s="12" customFormat="1" ht="22.9" customHeight="1" x14ac:dyDescent="0.2">
      <c r="B194" s="156"/>
      <c r="C194" s="157"/>
      <c r="D194" s="158" t="s">
        <v>74</v>
      </c>
      <c r="E194" s="170" t="s">
        <v>352</v>
      </c>
      <c r="F194" s="170" t="s">
        <v>353</v>
      </c>
      <c r="G194" s="157"/>
      <c r="H194" s="157"/>
      <c r="I194" s="160"/>
      <c r="J194" s="171">
        <f>BK194</f>
        <v>0</v>
      </c>
      <c r="K194" s="157"/>
      <c r="L194" s="162"/>
      <c r="M194" s="163"/>
      <c r="N194" s="164"/>
      <c r="O194" s="164"/>
      <c r="P194" s="165">
        <f>SUM(P195:P196)</f>
        <v>0</v>
      </c>
      <c r="Q194" s="164"/>
      <c r="R194" s="165">
        <f>SUM(R195:R196)</f>
        <v>0</v>
      </c>
      <c r="S194" s="164"/>
      <c r="T194" s="166">
        <f>SUM(T195:T196)</f>
        <v>0</v>
      </c>
      <c r="AR194" s="167" t="s">
        <v>174</v>
      </c>
      <c r="AT194" s="168" t="s">
        <v>74</v>
      </c>
      <c r="AU194" s="168" t="s">
        <v>83</v>
      </c>
      <c r="AY194" s="167" t="s">
        <v>136</v>
      </c>
      <c r="BK194" s="169">
        <f>SUM(BK195:BK196)</f>
        <v>0</v>
      </c>
    </row>
    <row r="195" spans="1:65" s="2" customFormat="1" ht="21.75" customHeight="1" x14ac:dyDescent="0.2">
      <c r="A195" s="33"/>
      <c r="B195" s="34"/>
      <c r="C195" s="172" t="s">
        <v>354</v>
      </c>
      <c r="D195" s="172" t="s">
        <v>139</v>
      </c>
      <c r="E195" s="173" t="s">
        <v>355</v>
      </c>
      <c r="F195" s="174" t="s">
        <v>356</v>
      </c>
      <c r="G195" s="175" t="s">
        <v>357</v>
      </c>
      <c r="H195" s="176">
        <v>1</v>
      </c>
      <c r="I195" s="227">
        <v>0</v>
      </c>
      <c r="J195" s="176">
        <f>ROUND((ROUND(I195,2))*(ROUND(H195,2)),2)</f>
        <v>0</v>
      </c>
      <c r="K195" s="174" t="s">
        <v>143</v>
      </c>
      <c r="L195" s="38"/>
      <c r="M195" s="178" t="s">
        <v>18</v>
      </c>
      <c r="N195" s="179" t="s">
        <v>46</v>
      </c>
      <c r="O195" s="63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2" t="s">
        <v>358</v>
      </c>
      <c r="AT195" s="182" t="s">
        <v>139</v>
      </c>
      <c r="AU195" s="182" t="s">
        <v>85</v>
      </c>
      <c r="AY195" s="16" t="s">
        <v>136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6" t="s">
        <v>83</v>
      </c>
      <c r="BK195" s="183">
        <f>ROUND((ROUND(I195,2))*(ROUND(H195,2)),2)</f>
        <v>0</v>
      </c>
      <c r="BL195" s="16" t="s">
        <v>358</v>
      </c>
      <c r="BM195" s="182" t="s">
        <v>359</v>
      </c>
    </row>
    <row r="196" spans="1:65" s="2" customFormat="1" x14ac:dyDescent="0.2">
      <c r="A196" s="33"/>
      <c r="B196" s="34"/>
      <c r="C196" s="35"/>
      <c r="D196" s="184" t="s">
        <v>146</v>
      </c>
      <c r="E196" s="35"/>
      <c r="F196" s="185" t="s">
        <v>360</v>
      </c>
      <c r="G196" s="35"/>
      <c r="H196" s="35"/>
      <c r="I196" s="228"/>
      <c r="J196" s="35"/>
      <c r="K196" s="35"/>
      <c r="L196" s="38"/>
      <c r="M196" s="187"/>
      <c r="N196" s="188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146</v>
      </c>
      <c r="AU196" s="16" t="s">
        <v>85</v>
      </c>
    </row>
    <row r="197" spans="1:65" s="12" customFormat="1" ht="22.9" customHeight="1" x14ac:dyDescent="0.2">
      <c r="B197" s="156"/>
      <c r="C197" s="157"/>
      <c r="D197" s="158" t="s">
        <v>74</v>
      </c>
      <c r="E197" s="170" t="s">
        <v>361</v>
      </c>
      <c r="F197" s="170" t="s">
        <v>362</v>
      </c>
      <c r="G197" s="157"/>
      <c r="H197" s="157"/>
      <c r="I197" s="229"/>
      <c r="J197" s="171">
        <f>BK197</f>
        <v>0</v>
      </c>
      <c r="K197" s="157"/>
      <c r="L197" s="162"/>
      <c r="M197" s="163"/>
      <c r="N197" s="164"/>
      <c r="O197" s="164"/>
      <c r="P197" s="165">
        <f>SUM(P198:P200)</f>
        <v>0</v>
      </c>
      <c r="Q197" s="164"/>
      <c r="R197" s="165">
        <f>SUM(R198:R200)</f>
        <v>0</v>
      </c>
      <c r="S197" s="164"/>
      <c r="T197" s="166">
        <f>SUM(T198:T200)</f>
        <v>0</v>
      </c>
      <c r="AR197" s="167" t="s">
        <v>174</v>
      </c>
      <c r="AT197" s="168" t="s">
        <v>74</v>
      </c>
      <c r="AU197" s="168" t="s">
        <v>83</v>
      </c>
      <c r="AY197" s="167" t="s">
        <v>136</v>
      </c>
      <c r="BK197" s="169">
        <f>SUM(BK198:BK200)</f>
        <v>0</v>
      </c>
    </row>
    <row r="198" spans="1:65" s="2" customFormat="1" ht="16.5" customHeight="1" x14ac:dyDescent="0.2">
      <c r="A198" s="33"/>
      <c r="B198" s="34"/>
      <c r="C198" s="172" t="s">
        <v>363</v>
      </c>
      <c r="D198" s="172" t="s">
        <v>139</v>
      </c>
      <c r="E198" s="173" t="s">
        <v>364</v>
      </c>
      <c r="F198" s="174" t="s">
        <v>362</v>
      </c>
      <c r="G198" s="175" t="s">
        <v>357</v>
      </c>
      <c r="H198" s="176">
        <v>1</v>
      </c>
      <c r="I198" s="227">
        <v>0</v>
      </c>
      <c r="J198" s="176">
        <f>ROUND((ROUND(I198,2))*(ROUND(H198,2)),2)</f>
        <v>0</v>
      </c>
      <c r="K198" s="174" t="s">
        <v>143</v>
      </c>
      <c r="L198" s="38"/>
      <c r="M198" s="178" t="s">
        <v>18</v>
      </c>
      <c r="N198" s="179" t="s">
        <v>46</v>
      </c>
      <c r="O198" s="63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2" t="s">
        <v>358</v>
      </c>
      <c r="AT198" s="182" t="s">
        <v>139</v>
      </c>
      <c r="AU198" s="182" t="s">
        <v>85</v>
      </c>
      <c r="AY198" s="16" t="s">
        <v>136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6" t="s">
        <v>83</v>
      </c>
      <c r="BK198" s="183">
        <f>ROUND((ROUND(I198,2))*(ROUND(H198,2)),2)</f>
        <v>0</v>
      </c>
      <c r="BL198" s="16" t="s">
        <v>358</v>
      </c>
      <c r="BM198" s="182" t="s">
        <v>365</v>
      </c>
    </row>
    <row r="199" spans="1:65" s="2" customFormat="1" x14ac:dyDescent="0.2">
      <c r="A199" s="33"/>
      <c r="B199" s="34"/>
      <c r="C199" s="35"/>
      <c r="D199" s="184" t="s">
        <v>146</v>
      </c>
      <c r="E199" s="35"/>
      <c r="F199" s="185" t="s">
        <v>366</v>
      </c>
      <c r="G199" s="35"/>
      <c r="H199" s="35"/>
      <c r="I199" s="228"/>
      <c r="J199" s="35"/>
      <c r="K199" s="35"/>
      <c r="L199" s="38"/>
      <c r="M199" s="187"/>
      <c r="N199" s="188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146</v>
      </c>
      <c r="AU199" s="16" t="s">
        <v>85</v>
      </c>
    </row>
    <row r="200" spans="1:65" s="2" customFormat="1" ht="87.75" x14ac:dyDescent="0.2">
      <c r="A200" s="33"/>
      <c r="B200" s="34"/>
      <c r="C200" s="35"/>
      <c r="D200" s="191" t="s">
        <v>293</v>
      </c>
      <c r="E200" s="35"/>
      <c r="F200" s="221" t="s">
        <v>367</v>
      </c>
      <c r="G200" s="35"/>
      <c r="H200" s="35"/>
      <c r="I200" s="228"/>
      <c r="J200" s="35"/>
      <c r="K200" s="35"/>
      <c r="L200" s="38"/>
      <c r="M200" s="187"/>
      <c r="N200" s="188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293</v>
      </c>
      <c r="AU200" s="16" t="s">
        <v>85</v>
      </c>
    </row>
    <row r="201" spans="1:65" s="12" customFormat="1" ht="22.9" customHeight="1" x14ac:dyDescent="0.2">
      <c r="B201" s="156"/>
      <c r="C201" s="157"/>
      <c r="D201" s="158" t="s">
        <v>74</v>
      </c>
      <c r="E201" s="170" t="s">
        <v>368</v>
      </c>
      <c r="F201" s="170" t="s">
        <v>369</v>
      </c>
      <c r="G201" s="157"/>
      <c r="H201" s="157"/>
      <c r="I201" s="229"/>
      <c r="J201" s="171">
        <f>BK201</f>
        <v>0</v>
      </c>
      <c r="K201" s="157"/>
      <c r="L201" s="162"/>
      <c r="M201" s="163"/>
      <c r="N201" s="164"/>
      <c r="O201" s="164"/>
      <c r="P201" s="165">
        <f>SUM(P202:P203)</f>
        <v>0</v>
      </c>
      <c r="Q201" s="164"/>
      <c r="R201" s="165">
        <f>SUM(R202:R203)</f>
        <v>0</v>
      </c>
      <c r="S201" s="164"/>
      <c r="T201" s="166">
        <f>SUM(T202:T203)</f>
        <v>0</v>
      </c>
      <c r="AR201" s="167" t="s">
        <v>174</v>
      </c>
      <c r="AT201" s="168" t="s">
        <v>74</v>
      </c>
      <c r="AU201" s="168" t="s">
        <v>83</v>
      </c>
      <c r="AY201" s="167" t="s">
        <v>136</v>
      </c>
      <c r="BK201" s="169">
        <f>SUM(BK202:BK203)</f>
        <v>0</v>
      </c>
    </row>
    <row r="202" spans="1:65" s="2" customFormat="1" ht="16.5" customHeight="1" x14ac:dyDescent="0.2">
      <c r="A202" s="33"/>
      <c r="B202" s="34"/>
      <c r="C202" s="172" t="s">
        <v>370</v>
      </c>
      <c r="D202" s="172" t="s">
        <v>139</v>
      </c>
      <c r="E202" s="173" t="s">
        <v>371</v>
      </c>
      <c r="F202" s="174" t="s">
        <v>372</v>
      </c>
      <c r="G202" s="175" t="s">
        <v>357</v>
      </c>
      <c r="H202" s="176">
        <v>1</v>
      </c>
      <c r="I202" s="227">
        <v>0</v>
      </c>
      <c r="J202" s="176">
        <f>ROUND((ROUND(I202,2))*(ROUND(H202,2)),2)</f>
        <v>0</v>
      </c>
      <c r="K202" s="174" t="s">
        <v>143</v>
      </c>
      <c r="L202" s="38"/>
      <c r="M202" s="178" t="s">
        <v>18</v>
      </c>
      <c r="N202" s="179" t="s">
        <v>46</v>
      </c>
      <c r="O202" s="63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2" t="s">
        <v>358</v>
      </c>
      <c r="AT202" s="182" t="s">
        <v>139</v>
      </c>
      <c r="AU202" s="182" t="s">
        <v>85</v>
      </c>
      <c r="AY202" s="16" t="s">
        <v>136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6" t="s">
        <v>83</v>
      </c>
      <c r="BK202" s="183">
        <f>ROUND((ROUND(I202,2))*(ROUND(H202,2)),2)</f>
        <v>0</v>
      </c>
      <c r="BL202" s="16" t="s">
        <v>358</v>
      </c>
      <c r="BM202" s="182" t="s">
        <v>373</v>
      </c>
    </row>
    <row r="203" spans="1:65" s="2" customFormat="1" x14ac:dyDescent="0.2">
      <c r="A203" s="33"/>
      <c r="B203" s="34"/>
      <c r="C203" s="35"/>
      <c r="D203" s="184" t="s">
        <v>146</v>
      </c>
      <c r="E203" s="35"/>
      <c r="F203" s="185" t="s">
        <v>374</v>
      </c>
      <c r="G203" s="35"/>
      <c r="H203" s="35"/>
      <c r="I203" s="228"/>
      <c r="J203" s="35"/>
      <c r="K203" s="35"/>
      <c r="L203" s="38"/>
      <c r="M203" s="187"/>
      <c r="N203" s="188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146</v>
      </c>
      <c r="AU203" s="16" t="s">
        <v>85</v>
      </c>
    </row>
    <row r="204" spans="1:65" s="12" customFormat="1" ht="22.9" customHeight="1" x14ac:dyDescent="0.2">
      <c r="B204" s="156"/>
      <c r="C204" s="157"/>
      <c r="D204" s="158" t="s">
        <v>74</v>
      </c>
      <c r="E204" s="170" t="s">
        <v>375</v>
      </c>
      <c r="F204" s="170" t="s">
        <v>376</v>
      </c>
      <c r="G204" s="157"/>
      <c r="H204" s="157"/>
      <c r="I204" s="229"/>
      <c r="J204" s="171">
        <f>BK204</f>
        <v>0</v>
      </c>
      <c r="K204" s="157"/>
      <c r="L204" s="162"/>
      <c r="M204" s="163"/>
      <c r="N204" s="164"/>
      <c r="O204" s="164"/>
      <c r="P204" s="165">
        <f>SUM(P205:P207)</f>
        <v>0</v>
      </c>
      <c r="Q204" s="164"/>
      <c r="R204" s="165">
        <f>SUM(R205:R207)</f>
        <v>0</v>
      </c>
      <c r="S204" s="164"/>
      <c r="T204" s="166">
        <f>SUM(T205:T207)</f>
        <v>0</v>
      </c>
      <c r="AR204" s="167" t="s">
        <v>174</v>
      </c>
      <c r="AT204" s="168" t="s">
        <v>74</v>
      </c>
      <c r="AU204" s="168" t="s">
        <v>83</v>
      </c>
      <c r="AY204" s="167" t="s">
        <v>136</v>
      </c>
      <c r="BK204" s="169">
        <f>SUM(BK205:BK207)</f>
        <v>0</v>
      </c>
    </row>
    <row r="205" spans="1:65" s="2" customFormat="1" ht="16.5" customHeight="1" x14ac:dyDescent="0.2">
      <c r="A205" s="33"/>
      <c r="B205" s="34"/>
      <c r="C205" s="172" t="s">
        <v>377</v>
      </c>
      <c r="D205" s="172" t="s">
        <v>139</v>
      </c>
      <c r="E205" s="173" t="s">
        <v>378</v>
      </c>
      <c r="F205" s="174" t="s">
        <v>376</v>
      </c>
      <c r="G205" s="175" t="s">
        <v>357</v>
      </c>
      <c r="H205" s="176">
        <v>1</v>
      </c>
      <c r="I205" s="227">
        <v>0</v>
      </c>
      <c r="J205" s="176">
        <f>ROUND((ROUND(I205,2))*(ROUND(H205,2)),2)</f>
        <v>0</v>
      </c>
      <c r="K205" s="174" t="s">
        <v>143</v>
      </c>
      <c r="L205" s="38"/>
      <c r="M205" s="178" t="s">
        <v>18</v>
      </c>
      <c r="N205" s="179" t="s">
        <v>46</v>
      </c>
      <c r="O205" s="63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2" t="s">
        <v>358</v>
      </c>
      <c r="AT205" s="182" t="s">
        <v>139</v>
      </c>
      <c r="AU205" s="182" t="s">
        <v>85</v>
      </c>
      <c r="AY205" s="16" t="s">
        <v>136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6" t="s">
        <v>83</v>
      </c>
      <c r="BK205" s="183">
        <f>ROUND((ROUND(I205,2))*(ROUND(H205,2)),2)</f>
        <v>0</v>
      </c>
      <c r="BL205" s="16" t="s">
        <v>358</v>
      </c>
      <c r="BM205" s="182" t="s">
        <v>379</v>
      </c>
    </row>
    <row r="206" spans="1:65" s="2" customFormat="1" x14ac:dyDescent="0.2">
      <c r="A206" s="33"/>
      <c r="B206" s="34"/>
      <c r="C206" s="35"/>
      <c r="D206" s="184" t="s">
        <v>146</v>
      </c>
      <c r="E206" s="35"/>
      <c r="F206" s="185" t="s">
        <v>380</v>
      </c>
      <c r="G206" s="35"/>
      <c r="H206" s="35"/>
      <c r="I206" s="226"/>
      <c r="J206" s="35"/>
      <c r="K206" s="35"/>
      <c r="L206" s="38"/>
      <c r="M206" s="187"/>
      <c r="N206" s="188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146</v>
      </c>
      <c r="AU206" s="16" t="s">
        <v>85</v>
      </c>
    </row>
    <row r="207" spans="1:65" s="2" customFormat="1" ht="97.5" x14ac:dyDescent="0.2">
      <c r="A207" s="33"/>
      <c r="B207" s="34"/>
      <c r="C207" s="35"/>
      <c r="D207" s="191" t="s">
        <v>293</v>
      </c>
      <c r="E207" s="35"/>
      <c r="F207" s="221" t="s">
        <v>381</v>
      </c>
      <c r="G207" s="35"/>
      <c r="H207" s="35"/>
      <c r="I207" s="226"/>
      <c r="J207" s="35"/>
      <c r="K207" s="35"/>
      <c r="L207" s="38"/>
      <c r="M207" s="187"/>
      <c r="N207" s="188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293</v>
      </c>
      <c r="AU207" s="16" t="s">
        <v>85</v>
      </c>
    </row>
    <row r="208" spans="1:65" s="12" customFormat="1" ht="22.9" customHeight="1" x14ac:dyDescent="0.2">
      <c r="B208" s="156"/>
      <c r="C208" s="157"/>
      <c r="D208" s="158" t="s">
        <v>74</v>
      </c>
      <c r="E208" s="170" t="s">
        <v>382</v>
      </c>
      <c r="F208" s="170" t="s">
        <v>383</v>
      </c>
      <c r="G208" s="157"/>
      <c r="H208" s="157"/>
      <c r="I208" s="157"/>
      <c r="J208" s="171">
        <f>BK208</f>
        <v>0</v>
      </c>
      <c r="K208" s="157"/>
      <c r="L208" s="162"/>
      <c r="M208" s="163"/>
      <c r="N208" s="164"/>
      <c r="O208" s="164"/>
      <c r="P208" s="165">
        <f>SUM(P209:P225)</f>
        <v>0</v>
      </c>
      <c r="Q208" s="164"/>
      <c r="R208" s="165">
        <f>SUM(R209:R225)</f>
        <v>0</v>
      </c>
      <c r="S208" s="164"/>
      <c r="T208" s="166">
        <f>SUM(T209:T225)</f>
        <v>0</v>
      </c>
      <c r="AR208" s="167" t="s">
        <v>174</v>
      </c>
      <c r="AT208" s="168" t="s">
        <v>74</v>
      </c>
      <c r="AU208" s="168" t="s">
        <v>83</v>
      </c>
      <c r="AY208" s="167" t="s">
        <v>136</v>
      </c>
      <c r="BK208" s="169">
        <f>SUM(BK209:BK225)</f>
        <v>0</v>
      </c>
    </row>
    <row r="209" spans="1:65" s="2" customFormat="1" ht="33" customHeight="1" x14ac:dyDescent="0.2">
      <c r="A209" s="33"/>
      <c r="B209" s="34"/>
      <c r="C209" s="172" t="s">
        <v>384</v>
      </c>
      <c r="D209" s="172" t="s">
        <v>139</v>
      </c>
      <c r="E209" s="173" t="s">
        <v>385</v>
      </c>
      <c r="F209" s="174" t="s">
        <v>386</v>
      </c>
      <c r="G209" s="175" t="s">
        <v>357</v>
      </c>
      <c r="H209" s="176">
        <v>1</v>
      </c>
      <c r="I209" s="227">
        <v>0</v>
      </c>
      <c r="J209" s="176">
        <f>ROUND((ROUND(I209,2))*(ROUND(H209,2)),2)</f>
        <v>0</v>
      </c>
      <c r="K209" s="174" t="s">
        <v>214</v>
      </c>
      <c r="L209" s="38"/>
      <c r="M209" s="178" t="s">
        <v>18</v>
      </c>
      <c r="N209" s="179" t="s">
        <v>46</v>
      </c>
      <c r="O209" s="63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2" t="s">
        <v>358</v>
      </c>
      <c r="AT209" s="182" t="s">
        <v>139</v>
      </c>
      <c r="AU209" s="182" t="s">
        <v>85</v>
      </c>
      <c r="AY209" s="16" t="s">
        <v>136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6" t="s">
        <v>83</v>
      </c>
      <c r="BK209" s="183">
        <f>ROUND((ROUND(I209,2))*(ROUND(H209,2)),2)</f>
        <v>0</v>
      </c>
      <c r="BL209" s="16" t="s">
        <v>358</v>
      </c>
      <c r="BM209" s="182" t="s">
        <v>387</v>
      </c>
    </row>
    <row r="210" spans="1:65" s="2" customFormat="1" ht="68.25" x14ac:dyDescent="0.2">
      <c r="A210" s="33"/>
      <c r="B210" s="34"/>
      <c r="C210" s="35"/>
      <c r="D210" s="191" t="s">
        <v>293</v>
      </c>
      <c r="E210" s="35"/>
      <c r="F210" s="221" t="s">
        <v>388</v>
      </c>
      <c r="G210" s="35"/>
      <c r="H210" s="35"/>
      <c r="I210" s="226"/>
      <c r="J210" s="35"/>
      <c r="K210" s="35"/>
      <c r="L210" s="38"/>
      <c r="M210" s="187"/>
      <c r="N210" s="188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293</v>
      </c>
      <c r="AU210" s="16" t="s">
        <v>85</v>
      </c>
    </row>
    <row r="211" spans="1:65" s="2" customFormat="1" ht="16.5" customHeight="1" x14ac:dyDescent="0.2">
      <c r="A211" s="33"/>
      <c r="B211" s="34"/>
      <c r="C211" s="172" t="s">
        <v>389</v>
      </c>
      <c r="D211" s="172" t="s">
        <v>139</v>
      </c>
      <c r="E211" s="173" t="s">
        <v>390</v>
      </c>
      <c r="F211" s="174" t="s">
        <v>391</v>
      </c>
      <c r="G211" s="175" t="s">
        <v>357</v>
      </c>
      <c r="H211" s="176">
        <v>1</v>
      </c>
      <c r="I211" s="227">
        <v>0</v>
      </c>
      <c r="J211" s="176">
        <f>ROUND((ROUND(I211,2))*(ROUND(H211,2)),2)</f>
        <v>0</v>
      </c>
      <c r="K211" s="174" t="s">
        <v>143</v>
      </c>
      <c r="L211" s="38"/>
      <c r="M211" s="178" t="s">
        <v>18</v>
      </c>
      <c r="N211" s="179" t="s">
        <v>46</v>
      </c>
      <c r="O211" s="63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2" t="s">
        <v>358</v>
      </c>
      <c r="AT211" s="182" t="s">
        <v>139</v>
      </c>
      <c r="AU211" s="182" t="s">
        <v>85</v>
      </c>
      <c r="AY211" s="16" t="s">
        <v>136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6" t="s">
        <v>83</v>
      </c>
      <c r="BK211" s="183">
        <f>ROUND((ROUND(I211,2))*(ROUND(H211,2)),2)</f>
        <v>0</v>
      </c>
      <c r="BL211" s="16" t="s">
        <v>358</v>
      </c>
      <c r="BM211" s="182" t="s">
        <v>392</v>
      </c>
    </row>
    <row r="212" spans="1:65" s="2" customFormat="1" x14ac:dyDescent="0.2">
      <c r="A212" s="33"/>
      <c r="B212" s="34"/>
      <c r="C212" s="35"/>
      <c r="D212" s="184" t="s">
        <v>146</v>
      </c>
      <c r="E212" s="35"/>
      <c r="F212" s="185" t="s">
        <v>393</v>
      </c>
      <c r="G212" s="35"/>
      <c r="H212" s="35"/>
      <c r="I212" s="186"/>
      <c r="J212" s="35"/>
      <c r="K212" s="35"/>
      <c r="L212" s="38"/>
      <c r="M212" s="187"/>
      <c r="N212" s="188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146</v>
      </c>
      <c r="AU212" s="16" t="s">
        <v>85</v>
      </c>
    </row>
    <row r="213" spans="1:65" s="2" customFormat="1" ht="29.25" x14ac:dyDescent="0.2">
      <c r="A213" s="33"/>
      <c r="B213" s="34"/>
      <c r="C213" s="35"/>
      <c r="D213" s="191" t="s">
        <v>293</v>
      </c>
      <c r="E213" s="35"/>
      <c r="F213" s="221" t="s">
        <v>394</v>
      </c>
      <c r="G213" s="35"/>
      <c r="H213" s="35"/>
      <c r="I213" s="186"/>
      <c r="J213" s="35"/>
      <c r="K213" s="35"/>
      <c r="L213" s="38"/>
      <c r="M213" s="187"/>
      <c r="N213" s="188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293</v>
      </c>
      <c r="AU213" s="16" t="s">
        <v>85</v>
      </c>
    </row>
    <row r="214" spans="1:65" s="2" customFormat="1" ht="24.2" customHeight="1" x14ac:dyDescent="0.2">
      <c r="A214" s="33"/>
      <c r="B214" s="34"/>
      <c r="C214" s="172" t="s">
        <v>395</v>
      </c>
      <c r="D214" s="172" t="s">
        <v>139</v>
      </c>
      <c r="E214" s="173" t="s">
        <v>396</v>
      </c>
      <c r="F214" s="174" t="s">
        <v>397</v>
      </c>
      <c r="G214" s="175" t="s">
        <v>357</v>
      </c>
      <c r="H214" s="176">
        <v>1</v>
      </c>
      <c r="I214" s="177"/>
      <c r="J214" s="176">
        <f>ROUND((ROUND(I214,2))*(ROUND(H214,2)),2)</f>
        <v>0</v>
      </c>
      <c r="K214" s="174" t="s">
        <v>143</v>
      </c>
      <c r="L214" s="38"/>
      <c r="M214" s="178" t="s">
        <v>18</v>
      </c>
      <c r="N214" s="179" t="s">
        <v>46</v>
      </c>
      <c r="O214" s="63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2" t="s">
        <v>358</v>
      </c>
      <c r="AT214" s="182" t="s">
        <v>139</v>
      </c>
      <c r="AU214" s="182" t="s">
        <v>85</v>
      </c>
      <c r="AY214" s="16" t="s">
        <v>136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6" t="s">
        <v>83</v>
      </c>
      <c r="BK214" s="183">
        <f>ROUND((ROUND(I214,2))*(ROUND(H214,2)),2)</f>
        <v>0</v>
      </c>
      <c r="BL214" s="16" t="s">
        <v>358</v>
      </c>
      <c r="BM214" s="182" t="s">
        <v>398</v>
      </c>
    </row>
    <row r="215" spans="1:65" s="2" customFormat="1" x14ac:dyDescent="0.2">
      <c r="A215" s="33"/>
      <c r="B215" s="34"/>
      <c r="C215" s="35"/>
      <c r="D215" s="184" t="s">
        <v>146</v>
      </c>
      <c r="E215" s="35"/>
      <c r="F215" s="185" t="s">
        <v>399</v>
      </c>
      <c r="G215" s="35"/>
      <c r="H215" s="35"/>
      <c r="I215" s="186"/>
      <c r="J215" s="35"/>
      <c r="K215" s="35"/>
      <c r="L215" s="38"/>
      <c r="M215" s="187"/>
      <c r="N215" s="188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146</v>
      </c>
      <c r="AU215" s="16" t="s">
        <v>85</v>
      </c>
    </row>
    <row r="216" spans="1:65" s="2" customFormat="1" ht="39" x14ac:dyDescent="0.2">
      <c r="A216" s="33"/>
      <c r="B216" s="34"/>
      <c r="C216" s="35"/>
      <c r="D216" s="191" t="s">
        <v>293</v>
      </c>
      <c r="E216" s="35"/>
      <c r="F216" s="221" t="s">
        <v>400</v>
      </c>
      <c r="G216" s="35"/>
      <c r="H216" s="35"/>
      <c r="I216" s="186"/>
      <c r="J216" s="35"/>
      <c r="K216" s="35"/>
      <c r="L216" s="38"/>
      <c r="M216" s="187"/>
      <c r="N216" s="188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293</v>
      </c>
      <c r="AU216" s="16" t="s">
        <v>85</v>
      </c>
    </row>
    <row r="217" spans="1:65" s="2" customFormat="1" ht="16.5" customHeight="1" x14ac:dyDescent="0.2">
      <c r="A217" s="33"/>
      <c r="B217" s="34"/>
      <c r="C217" s="172" t="s">
        <v>401</v>
      </c>
      <c r="D217" s="172" t="s">
        <v>139</v>
      </c>
      <c r="E217" s="173" t="s">
        <v>402</v>
      </c>
      <c r="F217" s="174" t="s">
        <v>403</v>
      </c>
      <c r="G217" s="175" t="s">
        <v>357</v>
      </c>
      <c r="H217" s="176">
        <v>1</v>
      </c>
      <c r="I217" s="227">
        <v>0</v>
      </c>
      <c r="J217" s="176">
        <f>ROUND((ROUND(I217,2))*(ROUND(H217,2)),2)</f>
        <v>0</v>
      </c>
      <c r="K217" s="174" t="s">
        <v>143</v>
      </c>
      <c r="L217" s="38"/>
      <c r="M217" s="178" t="s">
        <v>18</v>
      </c>
      <c r="N217" s="179" t="s">
        <v>46</v>
      </c>
      <c r="O217" s="63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2" t="s">
        <v>358</v>
      </c>
      <c r="AT217" s="182" t="s">
        <v>139</v>
      </c>
      <c r="AU217" s="182" t="s">
        <v>85</v>
      </c>
      <c r="AY217" s="16" t="s">
        <v>136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6" t="s">
        <v>83</v>
      </c>
      <c r="BK217" s="183">
        <f>ROUND((ROUND(I217,2))*(ROUND(H217,2)),2)</f>
        <v>0</v>
      </c>
      <c r="BL217" s="16" t="s">
        <v>358</v>
      </c>
      <c r="BM217" s="182" t="s">
        <v>404</v>
      </c>
    </row>
    <row r="218" spans="1:65" s="2" customFormat="1" x14ac:dyDescent="0.2">
      <c r="A218" s="33"/>
      <c r="B218" s="34"/>
      <c r="C218" s="35"/>
      <c r="D218" s="184" t="s">
        <v>146</v>
      </c>
      <c r="E218" s="35"/>
      <c r="F218" s="185" t="s">
        <v>405</v>
      </c>
      <c r="G218" s="35"/>
      <c r="H218" s="35"/>
      <c r="I218" s="226"/>
      <c r="J218" s="35"/>
      <c r="K218" s="35"/>
      <c r="L218" s="38"/>
      <c r="M218" s="187"/>
      <c r="N218" s="188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146</v>
      </c>
      <c r="AU218" s="16" t="s">
        <v>85</v>
      </c>
    </row>
    <row r="219" spans="1:65" s="2" customFormat="1" ht="87.75" x14ac:dyDescent="0.2">
      <c r="A219" s="33"/>
      <c r="B219" s="34"/>
      <c r="C219" s="35"/>
      <c r="D219" s="191" t="s">
        <v>293</v>
      </c>
      <c r="E219" s="35"/>
      <c r="F219" s="221" t="s">
        <v>406</v>
      </c>
      <c r="G219" s="35"/>
      <c r="H219" s="35"/>
      <c r="I219" s="226"/>
      <c r="J219" s="35"/>
      <c r="K219" s="35"/>
      <c r="L219" s="38"/>
      <c r="M219" s="187"/>
      <c r="N219" s="188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293</v>
      </c>
      <c r="AU219" s="16" t="s">
        <v>85</v>
      </c>
    </row>
    <row r="220" spans="1:65" s="2" customFormat="1" ht="16.5" customHeight="1" x14ac:dyDescent="0.2">
      <c r="A220" s="33"/>
      <c r="B220" s="34"/>
      <c r="C220" s="172" t="s">
        <v>407</v>
      </c>
      <c r="D220" s="172" t="s">
        <v>139</v>
      </c>
      <c r="E220" s="173" t="s">
        <v>408</v>
      </c>
      <c r="F220" s="174" t="s">
        <v>409</v>
      </c>
      <c r="G220" s="175" t="s">
        <v>357</v>
      </c>
      <c r="H220" s="176">
        <v>1</v>
      </c>
      <c r="I220" s="227">
        <v>0</v>
      </c>
      <c r="J220" s="176">
        <f>ROUND((ROUND(I220,2))*(ROUND(H220,2)),2)</f>
        <v>0</v>
      </c>
      <c r="K220" s="174" t="s">
        <v>143</v>
      </c>
      <c r="L220" s="38"/>
      <c r="M220" s="178" t="s">
        <v>18</v>
      </c>
      <c r="N220" s="179" t="s">
        <v>46</v>
      </c>
      <c r="O220" s="63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2" t="s">
        <v>358</v>
      </c>
      <c r="AT220" s="182" t="s">
        <v>139</v>
      </c>
      <c r="AU220" s="182" t="s">
        <v>85</v>
      </c>
      <c r="AY220" s="16" t="s">
        <v>136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6" t="s">
        <v>83</v>
      </c>
      <c r="BK220" s="183">
        <f>ROUND((ROUND(I220,2))*(ROUND(H220,2)),2)</f>
        <v>0</v>
      </c>
      <c r="BL220" s="16" t="s">
        <v>358</v>
      </c>
      <c r="BM220" s="182" t="s">
        <v>410</v>
      </c>
    </row>
    <row r="221" spans="1:65" s="2" customFormat="1" x14ac:dyDescent="0.2">
      <c r="A221" s="33"/>
      <c r="B221" s="34"/>
      <c r="C221" s="35"/>
      <c r="D221" s="184" t="s">
        <v>146</v>
      </c>
      <c r="E221" s="35"/>
      <c r="F221" s="185" t="s">
        <v>411</v>
      </c>
      <c r="G221" s="35"/>
      <c r="H221" s="35"/>
      <c r="I221" s="226"/>
      <c r="J221" s="35"/>
      <c r="K221" s="35"/>
      <c r="L221" s="38"/>
      <c r="M221" s="187"/>
      <c r="N221" s="188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146</v>
      </c>
      <c r="AU221" s="16" t="s">
        <v>85</v>
      </c>
    </row>
    <row r="222" spans="1:65" s="2" customFormat="1" ht="48.75" x14ac:dyDescent="0.2">
      <c r="A222" s="33"/>
      <c r="B222" s="34"/>
      <c r="C222" s="35"/>
      <c r="D222" s="191" t="s">
        <v>293</v>
      </c>
      <c r="E222" s="35"/>
      <c r="F222" s="221" t="s">
        <v>412</v>
      </c>
      <c r="G222" s="35"/>
      <c r="H222" s="35"/>
      <c r="I222" s="226"/>
      <c r="J222" s="35"/>
      <c r="K222" s="35"/>
      <c r="L222" s="38"/>
      <c r="M222" s="187"/>
      <c r="N222" s="188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293</v>
      </c>
      <c r="AU222" s="16" t="s">
        <v>85</v>
      </c>
    </row>
    <row r="223" spans="1:65" s="2" customFormat="1" ht="16.5" customHeight="1" x14ac:dyDescent="0.2">
      <c r="A223" s="33"/>
      <c r="B223" s="34"/>
      <c r="C223" s="172" t="s">
        <v>413</v>
      </c>
      <c r="D223" s="172" t="s">
        <v>139</v>
      </c>
      <c r="E223" s="173" t="s">
        <v>414</v>
      </c>
      <c r="F223" s="174" t="s">
        <v>415</v>
      </c>
      <c r="G223" s="175" t="s">
        <v>357</v>
      </c>
      <c r="H223" s="176">
        <v>1</v>
      </c>
      <c r="I223" s="227">
        <v>0</v>
      </c>
      <c r="J223" s="176">
        <f>ROUND((ROUND(I223,2))*(ROUND(H223,2)),2)</f>
        <v>0</v>
      </c>
      <c r="K223" s="174" t="s">
        <v>143</v>
      </c>
      <c r="L223" s="38"/>
      <c r="M223" s="178" t="s">
        <v>18</v>
      </c>
      <c r="N223" s="179" t="s">
        <v>46</v>
      </c>
      <c r="O223" s="63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2" t="s">
        <v>358</v>
      </c>
      <c r="AT223" s="182" t="s">
        <v>139</v>
      </c>
      <c r="AU223" s="182" t="s">
        <v>85</v>
      </c>
      <c r="AY223" s="16" t="s">
        <v>136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6" t="s">
        <v>83</v>
      </c>
      <c r="BK223" s="183">
        <f>ROUND((ROUND(I223,2))*(ROUND(H223,2)),2)</f>
        <v>0</v>
      </c>
      <c r="BL223" s="16" t="s">
        <v>358</v>
      </c>
      <c r="BM223" s="182" t="s">
        <v>416</v>
      </c>
    </row>
    <row r="224" spans="1:65" s="2" customFormat="1" x14ac:dyDescent="0.2">
      <c r="A224" s="33"/>
      <c r="B224" s="34"/>
      <c r="C224" s="35"/>
      <c r="D224" s="184" t="s">
        <v>146</v>
      </c>
      <c r="E224" s="35"/>
      <c r="F224" s="185" t="s">
        <v>417</v>
      </c>
      <c r="G224" s="35"/>
      <c r="H224" s="35"/>
      <c r="I224" s="186"/>
      <c r="J224" s="35"/>
      <c r="K224" s="35"/>
      <c r="L224" s="38"/>
      <c r="M224" s="187"/>
      <c r="N224" s="188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146</v>
      </c>
      <c r="AU224" s="16" t="s">
        <v>85</v>
      </c>
    </row>
    <row r="225" spans="1:47" s="2" customFormat="1" ht="29.25" x14ac:dyDescent="0.2">
      <c r="A225" s="33"/>
      <c r="B225" s="34"/>
      <c r="C225" s="35"/>
      <c r="D225" s="191" t="s">
        <v>293</v>
      </c>
      <c r="E225" s="35"/>
      <c r="F225" s="221" t="s">
        <v>418</v>
      </c>
      <c r="G225" s="35"/>
      <c r="H225" s="35"/>
      <c r="I225" s="186"/>
      <c r="J225" s="35"/>
      <c r="K225" s="35"/>
      <c r="L225" s="38"/>
      <c r="M225" s="222"/>
      <c r="N225" s="223"/>
      <c r="O225" s="224"/>
      <c r="P225" s="224"/>
      <c r="Q225" s="224"/>
      <c r="R225" s="224"/>
      <c r="S225" s="224"/>
      <c r="T225" s="225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293</v>
      </c>
      <c r="AU225" s="16" t="s">
        <v>85</v>
      </c>
    </row>
    <row r="226" spans="1:47" s="2" customFormat="1" ht="6.95" customHeight="1" x14ac:dyDescent="0.2">
      <c r="A226" s="33"/>
      <c r="B226" s="46"/>
      <c r="C226" s="47"/>
      <c r="D226" s="47"/>
      <c r="E226" s="47"/>
      <c r="F226" s="47"/>
      <c r="G226" s="47"/>
      <c r="H226" s="47"/>
      <c r="I226" s="47"/>
      <c r="J226" s="47"/>
      <c r="K226" s="47"/>
      <c r="L226" s="38"/>
      <c r="M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</row>
  </sheetData>
  <sheetProtection algorithmName="SHA-512" hashValue="07NelSPO49gPsoCKu7/R8Dy0RSYvu2AN5wFIvG2GXldJb2cTVTqsoLu60iEt4Mr0b8ULDuJUlcmRIVQff/1tlw==" saltValue="B1x0W3nTR5AM7jTMJRwiqQ==" spinCount="100000" sheet="1" objects="1" scenarios="1"/>
  <autoFilter ref="C95:K225" xr:uid="{00000000-0009-0000-0000-000001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100-000000000000}"/>
    <hyperlink ref="F102" r:id="rId2" xr:uid="{00000000-0004-0000-0100-000001000000}"/>
    <hyperlink ref="F106" r:id="rId3" xr:uid="{00000000-0004-0000-0100-000002000000}"/>
    <hyperlink ref="F112" r:id="rId4" xr:uid="{00000000-0004-0000-0100-000003000000}"/>
    <hyperlink ref="F118" r:id="rId5" xr:uid="{00000000-0004-0000-0100-000004000000}"/>
    <hyperlink ref="F120" r:id="rId6" xr:uid="{00000000-0004-0000-0100-000005000000}"/>
    <hyperlink ref="F122" r:id="rId7" xr:uid="{00000000-0004-0000-0100-000006000000}"/>
    <hyperlink ref="F125" r:id="rId8" xr:uid="{00000000-0004-0000-0100-000007000000}"/>
    <hyperlink ref="F127" r:id="rId9" xr:uid="{00000000-0004-0000-0100-000008000000}"/>
    <hyperlink ref="F130" r:id="rId10" xr:uid="{00000000-0004-0000-0100-000009000000}"/>
    <hyperlink ref="F139" r:id="rId11" xr:uid="{00000000-0004-0000-0100-00000A000000}"/>
    <hyperlink ref="F141" r:id="rId12" xr:uid="{00000000-0004-0000-0100-00000B000000}"/>
    <hyperlink ref="F143" r:id="rId13" xr:uid="{00000000-0004-0000-0100-00000C000000}"/>
    <hyperlink ref="F147" r:id="rId14" xr:uid="{00000000-0004-0000-0100-00000D000000}"/>
    <hyperlink ref="F149" r:id="rId15" xr:uid="{00000000-0004-0000-0100-00000E000000}"/>
    <hyperlink ref="F151" r:id="rId16" xr:uid="{00000000-0004-0000-0100-00000F000000}"/>
    <hyperlink ref="F154" r:id="rId17" xr:uid="{00000000-0004-0000-0100-000010000000}"/>
    <hyperlink ref="F156" r:id="rId18" xr:uid="{00000000-0004-0000-0100-000011000000}"/>
    <hyperlink ref="F159" r:id="rId19" xr:uid="{00000000-0004-0000-0100-000012000000}"/>
    <hyperlink ref="F171" r:id="rId20" xr:uid="{00000000-0004-0000-0100-000013000000}"/>
    <hyperlink ref="F173" r:id="rId21" xr:uid="{00000000-0004-0000-0100-000014000000}"/>
    <hyperlink ref="F176" r:id="rId22" xr:uid="{00000000-0004-0000-0100-000015000000}"/>
    <hyperlink ref="F178" r:id="rId23" xr:uid="{00000000-0004-0000-0100-000016000000}"/>
    <hyperlink ref="F180" r:id="rId24" xr:uid="{00000000-0004-0000-0100-000017000000}"/>
    <hyperlink ref="F182" r:id="rId25" xr:uid="{00000000-0004-0000-0100-000018000000}"/>
    <hyperlink ref="F184" r:id="rId26" xr:uid="{00000000-0004-0000-0100-000019000000}"/>
    <hyperlink ref="F187" r:id="rId27" xr:uid="{00000000-0004-0000-0100-00001A000000}"/>
    <hyperlink ref="F189" r:id="rId28" xr:uid="{00000000-0004-0000-0100-00001B000000}"/>
    <hyperlink ref="F191" r:id="rId29" xr:uid="{00000000-0004-0000-0100-00001C000000}"/>
    <hyperlink ref="F196" r:id="rId30" xr:uid="{00000000-0004-0000-0100-00001D000000}"/>
    <hyperlink ref="F199" r:id="rId31" xr:uid="{00000000-0004-0000-0100-00001E000000}"/>
    <hyperlink ref="F203" r:id="rId32" xr:uid="{00000000-0004-0000-0100-00001F000000}"/>
    <hyperlink ref="F206" r:id="rId33" xr:uid="{00000000-0004-0000-0100-000020000000}"/>
    <hyperlink ref="F212" r:id="rId34" xr:uid="{00000000-0004-0000-0100-000021000000}"/>
    <hyperlink ref="F215" r:id="rId35" xr:uid="{00000000-0004-0000-0100-000022000000}"/>
    <hyperlink ref="F218" r:id="rId36" xr:uid="{00000000-0004-0000-0100-000023000000}"/>
    <hyperlink ref="F221" r:id="rId37" xr:uid="{00000000-0004-0000-0100-000024000000}"/>
    <hyperlink ref="F224" r:id="rId38" xr:uid="{00000000-0004-0000-0100-000025000000}"/>
  </hyperlinks>
  <pageMargins left="0.39374999999999999" right="0.39374999999999999" top="0.39374999999999999" bottom="0.39374999999999999" header="0" footer="0"/>
  <pageSetup paperSize="9" fitToHeight="100" orientation="portrait" blackAndWhite="1" r:id="rId39"/>
  <headerFooter>
    <oddFooter>&amp;CStrana &amp;P z &amp;N</oddFooter>
  </headerFooter>
  <drawing r:id="rId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BM173"/>
  <sheetViews>
    <sheetView showGridLines="0" topLeftCell="A77" workbookViewId="0">
      <selection activeCell="I92" sqref="I9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88</v>
      </c>
    </row>
    <row r="3" spans="1:46" s="1" customFormat="1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 x14ac:dyDescent="0.2">
      <c r="B4" s="19"/>
      <c r="D4" s="102" t="s">
        <v>95</v>
      </c>
      <c r="L4" s="19"/>
      <c r="M4" s="103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4" t="s">
        <v>15</v>
      </c>
      <c r="L6" s="19"/>
    </row>
    <row r="7" spans="1:46" s="1" customFormat="1" ht="16.5" customHeight="1" x14ac:dyDescent="0.2">
      <c r="B7" s="19"/>
      <c r="E7" s="274" t="str">
        <f>'Rekapitulace stavby'!K6</f>
        <v>Dochlazení administrativních prostor ČNB - DP02 = E5P1 + ZCH</v>
      </c>
      <c r="F7" s="275"/>
      <c r="G7" s="275"/>
      <c r="H7" s="275"/>
      <c r="L7" s="19"/>
    </row>
    <row r="8" spans="1:46" s="2" customFormat="1" ht="12" customHeight="1" x14ac:dyDescent="0.2">
      <c r="A8" s="33"/>
      <c r="B8" s="38"/>
      <c r="C8" s="33"/>
      <c r="D8" s="104" t="s">
        <v>96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76" t="s">
        <v>419</v>
      </c>
      <c r="F9" s="277"/>
      <c r="G9" s="277"/>
      <c r="H9" s="277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4" t="s">
        <v>17</v>
      </c>
      <c r="E11" s="33"/>
      <c r="F11" s="106" t="s">
        <v>18</v>
      </c>
      <c r="G11" s="33"/>
      <c r="H11" s="33"/>
      <c r="I11" s="104" t="s">
        <v>19</v>
      </c>
      <c r="J11" s="106" t="s">
        <v>18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1. 5. 2023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78" t="str">
        <f>'Rekapitulace stavby'!E14</f>
        <v>Vyplň údaj</v>
      </c>
      <c r="F18" s="279"/>
      <c r="G18" s="279"/>
      <c r="H18" s="279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18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6" t="s">
        <v>420</v>
      </c>
      <c r="F24" s="33"/>
      <c r="G24" s="33"/>
      <c r="H24" s="33"/>
      <c r="I24" s="104" t="s">
        <v>29</v>
      </c>
      <c r="J24" s="106" t="s">
        <v>18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8"/>
      <c r="B27" s="109"/>
      <c r="C27" s="108"/>
      <c r="D27" s="108"/>
      <c r="E27" s="280" t="s">
        <v>99</v>
      </c>
      <c r="F27" s="280"/>
      <c r="G27" s="280"/>
      <c r="H27" s="280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ROUND(J90,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15" t="s">
        <v>45</v>
      </c>
      <c r="E33" s="104" t="s">
        <v>46</v>
      </c>
      <c r="F33" s="116">
        <f>ROUND((SUM(BE90:BE172)),  2)</f>
        <v>0</v>
      </c>
      <c r="G33" s="33"/>
      <c r="H33" s="33"/>
      <c r="I33" s="117">
        <v>0.21</v>
      </c>
      <c r="J33" s="116">
        <f>ROUND(((SUM(BE90:BE172))*I33),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04" t="s">
        <v>47</v>
      </c>
      <c r="F34" s="116">
        <f>ROUND((SUM(BF90:BF172)),  2)</f>
        <v>0</v>
      </c>
      <c r="G34" s="33"/>
      <c r="H34" s="33"/>
      <c r="I34" s="117">
        <v>0.15</v>
      </c>
      <c r="J34" s="116">
        <f>ROUND(((SUM(BF90:BF172))*I34),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04" t="s">
        <v>48</v>
      </c>
      <c r="F35" s="116">
        <f>ROUND((SUM(BG90:BG172)),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04" t="s">
        <v>49</v>
      </c>
      <c r="F36" s="116">
        <f>ROUND((SUM(BH90:BH172)),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04" t="s">
        <v>50</v>
      </c>
      <c r="F37" s="116">
        <f>ROUND((SUM(BI90:BI172)),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15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72" t="str">
        <f>E7</f>
        <v>Dochlazení administrativních prostor ČNB - DP02 = E5P1 + ZCH</v>
      </c>
      <c r="F48" s="273"/>
      <c r="G48" s="273"/>
      <c r="H48" s="27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96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49" t="str">
        <f>E9</f>
        <v>D1.4.2 - Chlazení - DP02</v>
      </c>
      <c r="F50" s="271"/>
      <c r="G50" s="271"/>
      <c r="H50" s="271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Česká národní banka, Na příkopě 864/28, 110 00 Pra</v>
      </c>
      <c r="G52" s="35"/>
      <c r="H52" s="35"/>
      <c r="I52" s="28" t="s">
        <v>23</v>
      </c>
      <c r="J52" s="58" t="str">
        <f>IF(J12="","",J12)</f>
        <v>1. 5. 2023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 x14ac:dyDescent="0.2">
      <c r="A54" s="33"/>
      <c r="B54" s="34"/>
      <c r="C54" s="28" t="s">
        <v>25</v>
      </c>
      <c r="D54" s="35"/>
      <c r="E54" s="35"/>
      <c r="F54" s="26" t="str">
        <f>E15</f>
        <v>ČESKÁ NÁRODNÍ BANKA</v>
      </c>
      <c r="G54" s="35"/>
      <c r="H54" s="35"/>
      <c r="I54" s="28" t="s">
        <v>33</v>
      </c>
      <c r="J54" s="31" t="str">
        <f>E21</f>
        <v>Bohemik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 x14ac:dyDescent="0.2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Dominik Pompl, B.Hudová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9" t="s">
        <v>101</v>
      </c>
      <c r="D57" s="130"/>
      <c r="E57" s="130"/>
      <c r="F57" s="130"/>
      <c r="G57" s="130"/>
      <c r="H57" s="130"/>
      <c r="I57" s="130"/>
      <c r="J57" s="131" t="s">
        <v>102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J90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 x14ac:dyDescent="0.2">
      <c r="B60" s="133"/>
      <c r="C60" s="134"/>
      <c r="D60" s="135" t="s">
        <v>421</v>
      </c>
      <c r="E60" s="136"/>
      <c r="F60" s="136"/>
      <c r="G60" s="136"/>
      <c r="H60" s="136"/>
      <c r="I60" s="136"/>
      <c r="J60" s="137">
        <f>J91</f>
        <v>0</v>
      </c>
      <c r="K60" s="134"/>
      <c r="L60" s="138"/>
    </row>
    <row r="61" spans="1:47" s="9" customFormat="1" ht="24.95" customHeight="1" x14ac:dyDescent="0.2">
      <c r="B61" s="133"/>
      <c r="C61" s="134"/>
      <c r="D61" s="135" t="s">
        <v>422</v>
      </c>
      <c r="E61" s="136"/>
      <c r="F61" s="136"/>
      <c r="G61" s="136"/>
      <c r="H61" s="136"/>
      <c r="I61" s="136"/>
      <c r="J61" s="137">
        <f>J94</f>
        <v>0</v>
      </c>
      <c r="K61" s="134"/>
      <c r="L61" s="138"/>
    </row>
    <row r="62" spans="1:47" s="9" customFormat="1" ht="24.95" customHeight="1" x14ac:dyDescent="0.2">
      <c r="B62" s="133"/>
      <c r="C62" s="134"/>
      <c r="D62" s="135" t="s">
        <v>423</v>
      </c>
      <c r="E62" s="136"/>
      <c r="F62" s="136"/>
      <c r="G62" s="136"/>
      <c r="H62" s="136"/>
      <c r="I62" s="136"/>
      <c r="J62" s="137">
        <f>J97</f>
        <v>0</v>
      </c>
      <c r="K62" s="134"/>
      <c r="L62" s="138"/>
    </row>
    <row r="63" spans="1:47" s="9" customFormat="1" ht="24.95" customHeight="1" x14ac:dyDescent="0.2">
      <c r="B63" s="133"/>
      <c r="C63" s="134"/>
      <c r="D63" s="135" t="s">
        <v>424</v>
      </c>
      <c r="E63" s="136"/>
      <c r="F63" s="136"/>
      <c r="G63" s="136"/>
      <c r="H63" s="136"/>
      <c r="I63" s="136"/>
      <c r="J63" s="137">
        <f>J102</f>
        <v>0</v>
      </c>
      <c r="K63" s="134"/>
      <c r="L63" s="138"/>
    </row>
    <row r="64" spans="1:47" s="9" customFormat="1" ht="24.95" customHeight="1" x14ac:dyDescent="0.2">
      <c r="B64" s="133"/>
      <c r="C64" s="134"/>
      <c r="D64" s="135" t="s">
        <v>425</v>
      </c>
      <c r="E64" s="136"/>
      <c r="F64" s="136"/>
      <c r="G64" s="136"/>
      <c r="H64" s="136"/>
      <c r="I64" s="136"/>
      <c r="J64" s="137">
        <f>J107</f>
        <v>0</v>
      </c>
      <c r="K64" s="134"/>
      <c r="L64" s="138"/>
    </row>
    <row r="65" spans="1:31" s="9" customFormat="1" ht="24.95" customHeight="1" x14ac:dyDescent="0.2">
      <c r="B65" s="133"/>
      <c r="C65" s="134"/>
      <c r="D65" s="135" t="s">
        <v>426</v>
      </c>
      <c r="E65" s="136"/>
      <c r="F65" s="136"/>
      <c r="G65" s="136"/>
      <c r="H65" s="136"/>
      <c r="I65" s="136"/>
      <c r="J65" s="137">
        <f>J118</f>
        <v>0</v>
      </c>
      <c r="K65" s="134"/>
      <c r="L65" s="138"/>
    </row>
    <row r="66" spans="1:31" s="9" customFormat="1" ht="24.95" customHeight="1" x14ac:dyDescent="0.2">
      <c r="B66" s="133"/>
      <c r="C66" s="134"/>
      <c r="D66" s="135" t="s">
        <v>427</v>
      </c>
      <c r="E66" s="136"/>
      <c r="F66" s="136"/>
      <c r="G66" s="136"/>
      <c r="H66" s="136"/>
      <c r="I66" s="136"/>
      <c r="J66" s="137">
        <f>J126</f>
        <v>0</v>
      </c>
      <c r="K66" s="134"/>
      <c r="L66" s="138"/>
    </row>
    <row r="67" spans="1:31" s="9" customFormat="1" ht="24.95" customHeight="1" x14ac:dyDescent="0.2">
      <c r="B67" s="133"/>
      <c r="C67" s="134"/>
      <c r="D67" s="135" t="s">
        <v>428</v>
      </c>
      <c r="E67" s="136"/>
      <c r="F67" s="136"/>
      <c r="G67" s="136"/>
      <c r="H67" s="136"/>
      <c r="I67" s="136"/>
      <c r="J67" s="137">
        <f>J138</f>
        <v>0</v>
      </c>
      <c r="K67" s="134"/>
      <c r="L67" s="138"/>
    </row>
    <row r="68" spans="1:31" s="9" customFormat="1" ht="24.95" customHeight="1" x14ac:dyDescent="0.2">
      <c r="B68" s="133"/>
      <c r="C68" s="134"/>
      <c r="D68" s="135" t="s">
        <v>429</v>
      </c>
      <c r="E68" s="136"/>
      <c r="F68" s="136"/>
      <c r="G68" s="136"/>
      <c r="H68" s="136"/>
      <c r="I68" s="136"/>
      <c r="J68" s="137">
        <f>J149</f>
        <v>0</v>
      </c>
      <c r="K68" s="134"/>
      <c r="L68" s="138"/>
    </row>
    <row r="69" spans="1:31" s="9" customFormat="1" ht="24.95" customHeight="1" x14ac:dyDescent="0.2">
      <c r="B69" s="133"/>
      <c r="C69" s="134"/>
      <c r="D69" s="135" t="s">
        <v>430</v>
      </c>
      <c r="E69" s="136"/>
      <c r="F69" s="136"/>
      <c r="G69" s="136"/>
      <c r="H69" s="136"/>
      <c r="I69" s="136"/>
      <c r="J69" s="137">
        <f>J154</f>
        <v>0</v>
      </c>
      <c r="K69" s="134"/>
      <c r="L69" s="138"/>
    </row>
    <row r="70" spans="1:31" s="9" customFormat="1" ht="24.95" customHeight="1" x14ac:dyDescent="0.2">
      <c r="B70" s="133"/>
      <c r="C70" s="134"/>
      <c r="D70" s="135" t="s">
        <v>431</v>
      </c>
      <c r="E70" s="136"/>
      <c r="F70" s="136"/>
      <c r="G70" s="136"/>
      <c r="H70" s="136"/>
      <c r="I70" s="136"/>
      <c r="J70" s="137">
        <f>J170</f>
        <v>0</v>
      </c>
      <c r="K70" s="134"/>
      <c r="L70" s="138"/>
    </row>
    <row r="71" spans="1:31" s="2" customFormat="1" ht="21.75" customHeight="1" x14ac:dyDescent="0.2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 x14ac:dyDescent="0.2">
      <c r="A72" s="33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pans="1:31" s="2" customFormat="1" ht="6.95" customHeight="1" x14ac:dyDescent="0.2">
      <c r="A76" s="33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4.95" customHeight="1" x14ac:dyDescent="0.2">
      <c r="A77" s="33"/>
      <c r="B77" s="34"/>
      <c r="C77" s="22" t="s">
        <v>121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 x14ac:dyDescent="0.2">
      <c r="A79" s="33"/>
      <c r="B79" s="34"/>
      <c r="C79" s="28" t="s">
        <v>15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 x14ac:dyDescent="0.2">
      <c r="A80" s="33"/>
      <c r="B80" s="34"/>
      <c r="C80" s="35"/>
      <c r="D80" s="35"/>
      <c r="E80" s="272" t="str">
        <f>E7</f>
        <v>Dochlazení administrativních prostor ČNB - DP02 = E5P1 + ZCH</v>
      </c>
      <c r="F80" s="273"/>
      <c r="G80" s="273"/>
      <c r="H80" s="273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 x14ac:dyDescent="0.2">
      <c r="A81" s="33"/>
      <c r="B81" s="34"/>
      <c r="C81" s="28" t="s">
        <v>96</v>
      </c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 x14ac:dyDescent="0.2">
      <c r="A82" s="33"/>
      <c r="B82" s="34"/>
      <c r="C82" s="35"/>
      <c r="D82" s="35"/>
      <c r="E82" s="249" t="str">
        <f>E9</f>
        <v>D1.4.2 - Chlazení - DP02</v>
      </c>
      <c r="F82" s="271"/>
      <c r="G82" s="271"/>
      <c r="H82" s="271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 x14ac:dyDescent="0.2">
      <c r="A84" s="33"/>
      <c r="B84" s="34"/>
      <c r="C84" s="28" t="s">
        <v>21</v>
      </c>
      <c r="D84" s="35"/>
      <c r="E84" s="35"/>
      <c r="F84" s="26" t="str">
        <f>F12</f>
        <v>Česká národní banka, Na příkopě 864/28, 110 00 Pra</v>
      </c>
      <c r="G84" s="35"/>
      <c r="H84" s="35"/>
      <c r="I84" s="28" t="s">
        <v>23</v>
      </c>
      <c r="J84" s="58" t="str">
        <f>IF(J12="","",J12)</f>
        <v>1. 5. 2023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 x14ac:dyDescent="0.2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5.2" customHeight="1" x14ac:dyDescent="0.2">
      <c r="A86" s="33"/>
      <c r="B86" s="34"/>
      <c r="C86" s="28" t="s">
        <v>25</v>
      </c>
      <c r="D86" s="35"/>
      <c r="E86" s="35"/>
      <c r="F86" s="26" t="str">
        <f>E15</f>
        <v>ČESKÁ NÁRODNÍ BANKA</v>
      </c>
      <c r="G86" s="35"/>
      <c r="H86" s="35"/>
      <c r="I86" s="28" t="s">
        <v>33</v>
      </c>
      <c r="J86" s="31" t="str">
        <f>E21</f>
        <v>Bohemik s.r.o.</v>
      </c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25.7" customHeight="1" x14ac:dyDescent="0.2">
      <c r="A87" s="33"/>
      <c r="B87" s="34"/>
      <c r="C87" s="28" t="s">
        <v>31</v>
      </c>
      <c r="D87" s="35"/>
      <c r="E87" s="35"/>
      <c r="F87" s="26" t="str">
        <f>IF(E18="","",E18)</f>
        <v>Vyplň údaj</v>
      </c>
      <c r="G87" s="35"/>
      <c r="H87" s="35"/>
      <c r="I87" s="28" t="s">
        <v>38</v>
      </c>
      <c r="J87" s="31" t="str">
        <f>E24</f>
        <v>Dominik Pompl, B.Hudová</v>
      </c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0.35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11" customFormat="1" ht="29.25" customHeight="1" x14ac:dyDescent="0.2">
      <c r="A89" s="145"/>
      <c r="B89" s="146"/>
      <c r="C89" s="147" t="s">
        <v>122</v>
      </c>
      <c r="D89" s="148" t="s">
        <v>60</v>
      </c>
      <c r="E89" s="148" t="s">
        <v>56</v>
      </c>
      <c r="F89" s="148" t="s">
        <v>57</v>
      </c>
      <c r="G89" s="148" t="s">
        <v>123</v>
      </c>
      <c r="H89" s="148" t="s">
        <v>124</v>
      </c>
      <c r="I89" s="148" t="s">
        <v>125</v>
      </c>
      <c r="J89" s="148" t="s">
        <v>102</v>
      </c>
      <c r="K89" s="149" t="s">
        <v>126</v>
      </c>
      <c r="L89" s="150"/>
      <c r="M89" s="67" t="s">
        <v>18</v>
      </c>
      <c r="N89" s="68" t="s">
        <v>45</v>
      </c>
      <c r="O89" s="68" t="s">
        <v>127</v>
      </c>
      <c r="P89" s="68" t="s">
        <v>128</v>
      </c>
      <c r="Q89" s="68" t="s">
        <v>129</v>
      </c>
      <c r="R89" s="68" t="s">
        <v>130</v>
      </c>
      <c r="S89" s="68" t="s">
        <v>131</v>
      </c>
      <c r="T89" s="69" t="s">
        <v>132</v>
      </c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</row>
    <row r="90" spans="1:65" s="2" customFormat="1" ht="22.9" customHeight="1" x14ac:dyDescent="0.25">
      <c r="A90" s="33"/>
      <c r="B90" s="34"/>
      <c r="C90" s="74" t="s">
        <v>133</v>
      </c>
      <c r="D90" s="35"/>
      <c r="E90" s="35"/>
      <c r="F90" s="35"/>
      <c r="G90" s="35"/>
      <c r="H90" s="35"/>
      <c r="I90" s="35"/>
      <c r="J90" s="151">
        <f>BK90</f>
        <v>0</v>
      </c>
      <c r="K90" s="35"/>
      <c r="L90" s="38"/>
      <c r="M90" s="70"/>
      <c r="N90" s="152"/>
      <c r="O90" s="71"/>
      <c r="P90" s="153">
        <f>P91+P94+P97+P102+P107+P118+P126+P138+P149+P154+P170</f>
        <v>0</v>
      </c>
      <c r="Q90" s="71"/>
      <c r="R90" s="153">
        <f>R91+R94+R97+R102+R107+R118+R126+R138+R149+R154+R170</f>
        <v>0</v>
      </c>
      <c r="S90" s="71"/>
      <c r="T90" s="154">
        <f>T91+T94+T97+T102+T107+T118+T126+T138+T149+T154+T170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74</v>
      </c>
      <c r="AU90" s="16" t="s">
        <v>103</v>
      </c>
      <c r="BK90" s="155">
        <f>BK91+BK94+BK97+BK102+BK107+BK118+BK126+BK138+BK149+BK154+BK170</f>
        <v>0</v>
      </c>
    </row>
    <row r="91" spans="1:65" s="12" customFormat="1" ht="25.9" customHeight="1" x14ac:dyDescent="0.2">
      <c r="B91" s="156"/>
      <c r="C91" s="157"/>
      <c r="D91" s="158" t="s">
        <v>74</v>
      </c>
      <c r="E91" s="159" t="s">
        <v>432</v>
      </c>
      <c r="F91" s="159" t="s">
        <v>433</v>
      </c>
      <c r="G91" s="157"/>
      <c r="H91" s="157"/>
      <c r="I91" s="160"/>
      <c r="J91" s="161">
        <f>BK91</f>
        <v>0</v>
      </c>
      <c r="K91" s="157"/>
      <c r="L91" s="162"/>
      <c r="M91" s="163"/>
      <c r="N91" s="164"/>
      <c r="O91" s="164"/>
      <c r="P91" s="165">
        <f>SUM(P92:P93)</f>
        <v>0</v>
      </c>
      <c r="Q91" s="164"/>
      <c r="R91" s="165">
        <f>SUM(R92:R93)</f>
        <v>0</v>
      </c>
      <c r="S91" s="164"/>
      <c r="T91" s="166">
        <f>SUM(T92:T93)</f>
        <v>0</v>
      </c>
      <c r="AR91" s="167" t="s">
        <v>83</v>
      </c>
      <c r="AT91" s="168" t="s">
        <v>74</v>
      </c>
      <c r="AU91" s="168" t="s">
        <v>75</v>
      </c>
      <c r="AY91" s="167" t="s">
        <v>136</v>
      </c>
      <c r="BK91" s="169">
        <f>SUM(BK92:BK93)</f>
        <v>0</v>
      </c>
    </row>
    <row r="92" spans="1:65" s="2" customFormat="1" ht="24.2" customHeight="1" x14ac:dyDescent="0.2">
      <c r="A92" s="33"/>
      <c r="B92" s="34"/>
      <c r="C92" s="172" t="s">
        <v>83</v>
      </c>
      <c r="D92" s="172" t="s">
        <v>139</v>
      </c>
      <c r="E92" s="173" t="s">
        <v>434</v>
      </c>
      <c r="F92" s="174" t="s">
        <v>435</v>
      </c>
      <c r="G92" s="175" t="s">
        <v>436</v>
      </c>
      <c r="H92" s="176">
        <v>1</v>
      </c>
      <c r="I92" s="227">
        <v>0</v>
      </c>
      <c r="J92" s="176">
        <f>ROUND((ROUND(I92,2))*(ROUND(H92,2)),2)</f>
        <v>0</v>
      </c>
      <c r="K92" s="174" t="s">
        <v>214</v>
      </c>
      <c r="L92" s="38"/>
      <c r="M92" s="178" t="s">
        <v>18</v>
      </c>
      <c r="N92" s="179" t="s">
        <v>46</v>
      </c>
      <c r="O92" s="63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2" t="s">
        <v>144</v>
      </c>
      <c r="AT92" s="182" t="s">
        <v>139</v>
      </c>
      <c r="AU92" s="182" t="s">
        <v>83</v>
      </c>
      <c r="AY92" s="16" t="s">
        <v>136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6" t="s">
        <v>83</v>
      </c>
      <c r="BK92" s="183">
        <f>ROUND((ROUND(I92,2))*(ROUND(H92,2)),2)</f>
        <v>0</v>
      </c>
      <c r="BL92" s="16" t="s">
        <v>144</v>
      </c>
      <c r="BM92" s="182" t="s">
        <v>85</v>
      </c>
    </row>
    <row r="93" spans="1:65" s="2" customFormat="1" ht="78" x14ac:dyDescent="0.2">
      <c r="A93" s="33"/>
      <c r="B93" s="34"/>
      <c r="C93" s="35"/>
      <c r="D93" s="191" t="s">
        <v>293</v>
      </c>
      <c r="E93" s="35"/>
      <c r="F93" s="221" t="s">
        <v>437</v>
      </c>
      <c r="G93" s="35"/>
      <c r="H93" s="35"/>
      <c r="I93" s="186"/>
      <c r="J93" s="35"/>
      <c r="K93" s="35"/>
      <c r="L93" s="38"/>
      <c r="M93" s="187"/>
      <c r="N93" s="188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293</v>
      </c>
      <c r="AU93" s="16" t="s">
        <v>83</v>
      </c>
    </row>
    <row r="94" spans="1:65" s="12" customFormat="1" ht="25.9" customHeight="1" x14ac:dyDescent="0.2">
      <c r="B94" s="156"/>
      <c r="C94" s="157"/>
      <c r="D94" s="158" t="s">
        <v>74</v>
      </c>
      <c r="E94" s="159" t="s">
        <v>438</v>
      </c>
      <c r="F94" s="159" t="s">
        <v>439</v>
      </c>
      <c r="G94" s="157"/>
      <c r="H94" s="157"/>
      <c r="I94" s="160"/>
      <c r="J94" s="161">
        <f>BK94</f>
        <v>0</v>
      </c>
      <c r="K94" s="157"/>
      <c r="L94" s="162"/>
      <c r="M94" s="163"/>
      <c r="N94" s="164"/>
      <c r="O94" s="164"/>
      <c r="P94" s="165">
        <f>SUM(P95:P96)</f>
        <v>0</v>
      </c>
      <c r="Q94" s="164"/>
      <c r="R94" s="165">
        <f>SUM(R95:R96)</f>
        <v>0</v>
      </c>
      <c r="S94" s="164"/>
      <c r="T94" s="166">
        <f>SUM(T95:T96)</f>
        <v>0</v>
      </c>
      <c r="AR94" s="167" t="s">
        <v>83</v>
      </c>
      <c r="AT94" s="168" t="s">
        <v>74</v>
      </c>
      <c r="AU94" s="168" t="s">
        <v>75</v>
      </c>
      <c r="AY94" s="167" t="s">
        <v>136</v>
      </c>
      <c r="BK94" s="169">
        <f>SUM(BK95:BK96)</f>
        <v>0</v>
      </c>
    </row>
    <row r="95" spans="1:65" s="2" customFormat="1" ht="24.2" customHeight="1" x14ac:dyDescent="0.2">
      <c r="A95" s="33"/>
      <c r="B95" s="34"/>
      <c r="C95" s="172" t="s">
        <v>85</v>
      </c>
      <c r="D95" s="172" t="s">
        <v>139</v>
      </c>
      <c r="E95" s="173" t="s">
        <v>440</v>
      </c>
      <c r="F95" s="174" t="s">
        <v>441</v>
      </c>
      <c r="G95" s="175" t="s">
        <v>436</v>
      </c>
      <c r="H95" s="176">
        <v>1</v>
      </c>
      <c r="I95" s="177"/>
      <c r="J95" s="176">
        <f>ROUND((ROUND(I95,2))*(ROUND(H95,2)),2)</f>
        <v>0</v>
      </c>
      <c r="K95" s="174" t="s">
        <v>214</v>
      </c>
      <c r="L95" s="38"/>
      <c r="M95" s="178" t="s">
        <v>18</v>
      </c>
      <c r="N95" s="179" t="s">
        <v>46</v>
      </c>
      <c r="O95" s="63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2" t="s">
        <v>144</v>
      </c>
      <c r="AT95" s="182" t="s">
        <v>139</v>
      </c>
      <c r="AU95" s="182" t="s">
        <v>83</v>
      </c>
      <c r="AY95" s="16" t="s">
        <v>136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6" t="s">
        <v>83</v>
      </c>
      <c r="BK95" s="183">
        <f>ROUND((ROUND(I95,2))*(ROUND(H95,2)),2)</f>
        <v>0</v>
      </c>
      <c r="BL95" s="16" t="s">
        <v>144</v>
      </c>
      <c r="BM95" s="182" t="s">
        <v>144</v>
      </c>
    </row>
    <row r="96" spans="1:65" s="2" customFormat="1" ht="19.5" x14ac:dyDescent="0.2">
      <c r="A96" s="33"/>
      <c r="B96" s="34"/>
      <c r="C96" s="35"/>
      <c r="D96" s="191" t="s">
        <v>293</v>
      </c>
      <c r="E96" s="35"/>
      <c r="F96" s="221" t="s">
        <v>442</v>
      </c>
      <c r="G96" s="35"/>
      <c r="H96" s="35"/>
      <c r="I96" s="186"/>
      <c r="J96" s="35"/>
      <c r="K96" s="35"/>
      <c r="L96" s="38"/>
      <c r="M96" s="187"/>
      <c r="N96" s="188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293</v>
      </c>
      <c r="AU96" s="16" t="s">
        <v>83</v>
      </c>
    </row>
    <row r="97" spans="1:65" s="12" customFormat="1" ht="25.9" customHeight="1" x14ac:dyDescent="0.2">
      <c r="B97" s="156"/>
      <c r="C97" s="157"/>
      <c r="D97" s="158" t="s">
        <v>74</v>
      </c>
      <c r="E97" s="159" t="s">
        <v>443</v>
      </c>
      <c r="F97" s="159" t="s">
        <v>444</v>
      </c>
      <c r="G97" s="157"/>
      <c r="H97" s="157"/>
      <c r="I97" s="160"/>
      <c r="J97" s="161">
        <f>BK97</f>
        <v>0</v>
      </c>
      <c r="K97" s="157"/>
      <c r="L97" s="162"/>
      <c r="M97" s="163"/>
      <c r="N97" s="164"/>
      <c r="O97" s="164"/>
      <c r="P97" s="165">
        <f>SUM(P98:P101)</f>
        <v>0</v>
      </c>
      <c r="Q97" s="164"/>
      <c r="R97" s="165">
        <f>SUM(R98:R101)</f>
        <v>0</v>
      </c>
      <c r="S97" s="164"/>
      <c r="T97" s="166">
        <f>SUM(T98:T101)</f>
        <v>0</v>
      </c>
      <c r="AR97" s="167" t="s">
        <v>83</v>
      </c>
      <c r="AT97" s="168" t="s">
        <v>74</v>
      </c>
      <c r="AU97" s="168" t="s">
        <v>75</v>
      </c>
      <c r="AY97" s="167" t="s">
        <v>136</v>
      </c>
      <c r="BK97" s="169">
        <f>SUM(BK98:BK101)</f>
        <v>0</v>
      </c>
    </row>
    <row r="98" spans="1:65" s="2" customFormat="1" ht="24.2" customHeight="1" x14ac:dyDescent="0.2">
      <c r="A98" s="33"/>
      <c r="B98" s="34"/>
      <c r="C98" s="172" t="s">
        <v>156</v>
      </c>
      <c r="D98" s="172" t="s">
        <v>139</v>
      </c>
      <c r="E98" s="173" t="s">
        <v>445</v>
      </c>
      <c r="F98" s="174" t="s">
        <v>446</v>
      </c>
      <c r="G98" s="175" t="s">
        <v>436</v>
      </c>
      <c r="H98" s="176">
        <v>14</v>
      </c>
      <c r="I98" s="227">
        <v>0</v>
      </c>
      <c r="J98" s="176">
        <f>ROUND((ROUND(I98,2))*(ROUND(H98,2)),2)</f>
        <v>0</v>
      </c>
      <c r="K98" s="174" t="s">
        <v>214</v>
      </c>
      <c r="L98" s="38"/>
      <c r="M98" s="178" t="s">
        <v>18</v>
      </c>
      <c r="N98" s="179" t="s">
        <v>46</v>
      </c>
      <c r="O98" s="63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2" t="s">
        <v>144</v>
      </c>
      <c r="AT98" s="182" t="s">
        <v>139</v>
      </c>
      <c r="AU98" s="182" t="s">
        <v>83</v>
      </c>
      <c r="AY98" s="16" t="s">
        <v>136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6" t="s">
        <v>83</v>
      </c>
      <c r="BK98" s="183">
        <f>ROUND((ROUND(I98,2))*(ROUND(H98,2)),2)</f>
        <v>0</v>
      </c>
      <c r="BL98" s="16" t="s">
        <v>144</v>
      </c>
      <c r="BM98" s="182" t="s">
        <v>137</v>
      </c>
    </row>
    <row r="99" spans="1:65" s="2" customFormat="1" ht="19.5" x14ac:dyDescent="0.2">
      <c r="A99" s="33"/>
      <c r="B99" s="34"/>
      <c r="C99" s="35"/>
      <c r="D99" s="191" t="s">
        <v>293</v>
      </c>
      <c r="E99" s="35"/>
      <c r="F99" s="221" t="s">
        <v>447</v>
      </c>
      <c r="G99" s="35"/>
      <c r="H99" s="35"/>
      <c r="I99" s="186"/>
      <c r="J99" s="35"/>
      <c r="K99" s="35"/>
      <c r="L99" s="38"/>
      <c r="M99" s="187"/>
      <c r="N99" s="188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293</v>
      </c>
      <c r="AU99" s="16" t="s">
        <v>83</v>
      </c>
    </row>
    <row r="100" spans="1:65" s="2" customFormat="1" ht="24.2" customHeight="1" x14ac:dyDescent="0.2">
      <c r="A100" s="33"/>
      <c r="B100" s="34"/>
      <c r="C100" s="172" t="s">
        <v>144</v>
      </c>
      <c r="D100" s="172" t="s">
        <v>139</v>
      </c>
      <c r="E100" s="173" t="s">
        <v>448</v>
      </c>
      <c r="F100" s="174" t="s">
        <v>449</v>
      </c>
      <c r="G100" s="175" t="s">
        <v>436</v>
      </c>
      <c r="H100" s="176">
        <v>2</v>
      </c>
      <c r="I100" s="227">
        <v>0</v>
      </c>
      <c r="J100" s="176">
        <f>ROUND((ROUND(I100,2))*(ROUND(H100,2)),2)</f>
        <v>0</v>
      </c>
      <c r="K100" s="174" t="s">
        <v>214</v>
      </c>
      <c r="L100" s="38"/>
      <c r="M100" s="178" t="s">
        <v>18</v>
      </c>
      <c r="N100" s="179" t="s">
        <v>46</v>
      </c>
      <c r="O100" s="63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2" t="s">
        <v>144</v>
      </c>
      <c r="AT100" s="182" t="s">
        <v>139</v>
      </c>
      <c r="AU100" s="182" t="s">
        <v>83</v>
      </c>
      <c r="AY100" s="16" t="s">
        <v>136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6" t="s">
        <v>83</v>
      </c>
      <c r="BK100" s="183">
        <f>ROUND((ROUND(I100,2))*(ROUND(H100,2)),2)</f>
        <v>0</v>
      </c>
      <c r="BL100" s="16" t="s">
        <v>144</v>
      </c>
      <c r="BM100" s="182" t="s">
        <v>190</v>
      </c>
    </row>
    <row r="101" spans="1:65" s="2" customFormat="1" ht="29.25" x14ac:dyDescent="0.2">
      <c r="A101" s="33"/>
      <c r="B101" s="34"/>
      <c r="C101" s="35"/>
      <c r="D101" s="191" t="s">
        <v>293</v>
      </c>
      <c r="E101" s="35"/>
      <c r="F101" s="221" t="s">
        <v>450</v>
      </c>
      <c r="G101" s="35"/>
      <c r="H101" s="35"/>
      <c r="I101" s="186"/>
      <c r="J101" s="35"/>
      <c r="K101" s="35"/>
      <c r="L101" s="38"/>
      <c r="M101" s="187"/>
      <c r="N101" s="188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293</v>
      </c>
      <c r="AU101" s="16" t="s">
        <v>83</v>
      </c>
    </row>
    <row r="102" spans="1:65" s="12" customFormat="1" ht="25.9" customHeight="1" x14ac:dyDescent="0.2">
      <c r="B102" s="156"/>
      <c r="C102" s="157"/>
      <c r="D102" s="158" t="s">
        <v>74</v>
      </c>
      <c r="E102" s="159" t="s">
        <v>451</v>
      </c>
      <c r="F102" s="159" t="s">
        <v>452</v>
      </c>
      <c r="G102" s="157"/>
      <c r="H102" s="157"/>
      <c r="I102" s="160"/>
      <c r="J102" s="161">
        <f>BK102</f>
        <v>0</v>
      </c>
      <c r="K102" s="157"/>
      <c r="L102" s="162"/>
      <c r="M102" s="163"/>
      <c r="N102" s="164"/>
      <c r="O102" s="164"/>
      <c r="P102" s="165">
        <f>SUM(P103:P106)</f>
        <v>0</v>
      </c>
      <c r="Q102" s="164"/>
      <c r="R102" s="165">
        <f>SUM(R103:R106)</f>
        <v>0</v>
      </c>
      <c r="S102" s="164"/>
      <c r="T102" s="166">
        <f>SUM(T103:T106)</f>
        <v>0</v>
      </c>
      <c r="AR102" s="167" t="s">
        <v>83</v>
      </c>
      <c r="AT102" s="168" t="s">
        <v>74</v>
      </c>
      <c r="AU102" s="168" t="s">
        <v>75</v>
      </c>
      <c r="AY102" s="167" t="s">
        <v>136</v>
      </c>
      <c r="BK102" s="169">
        <f>SUM(BK103:BK106)</f>
        <v>0</v>
      </c>
    </row>
    <row r="103" spans="1:65" s="2" customFormat="1" ht="37.9" customHeight="1" x14ac:dyDescent="0.2">
      <c r="A103" s="33"/>
      <c r="B103" s="34"/>
      <c r="C103" s="172" t="s">
        <v>174</v>
      </c>
      <c r="D103" s="172" t="s">
        <v>139</v>
      </c>
      <c r="E103" s="173" t="s">
        <v>453</v>
      </c>
      <c r="F103" s="174" t="s">
        <v>454</v>
      </c>
      <c r="G103" s="175" t="s">
        <v>436</v>
      </c>
      <c r="H103" s="176">
        <v>1</v>
      </c>
      <c r="I103" s="227">
        <v>0</v>
      </c>
      <c r="J103" s="176">
        <f>ROUND((ROUND(I103,2))*(ROUND(H103,2)),2)</f>
        <v>0</v>
      </c>
      <c r="K103" s="174" t="s">
        <v>214</v>
      </c>
      <c r="L103" s="38"/>
      <c r="M103" s="178" t="s">
        <v>18</v>
      </c>
      <c r="N103" s="179" t="s">
        <v>46</v>
      </c>
      <c r="O103" s="63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2" t="s">
        <v>144</v>
      </c>
      <c r="AT103" s="182" t="s">
        <v>139</v>
      </c>
      <c r="AU103" s="182" t="s">
        <v>83</v>
      </c>
      <c r="AY103" s="16" t="s">
        <v>136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6" t="s">
        <v>83</v>
      </c>
      <c r="BK103" s="183">
        <f>ROUND((ROUND(I103,2))*(ROUND(H103,2)),2)</f>
        <v>0</v>
      </c>
      <c r="BL103" s="16" t="s">
        <v>144</v>
      </c>
      <c r="BM103" s="182" t="s">
        <v>201</v>
      </c>
    </row>
    <row r="104" spans="1:65" s="2" customFormat="1" ht="19.5" x14ac:dyDescent="0.2">
      <c r="A104" s="33"/>
      <c r="B104" s="34"/>
      <c r="C104" s="35"/>
      <c r="D104" s="191" t="s">
        <v>293</v>
      </c>
      <c r="E104" s="35"/>
      <c r="F104" s="221" t="s">
        <v>455</v>
      </c>
      <c r="G104" s="35"/>
      <c r="H104" s="35"/>
      <c r="I104" s="186"/>
      <c r="J104" s="35"/>
      <c r="K104" s="35"/>
      <c r="L104" s="38"/>
      <c r="M104" s="187"/>
      <c r="N104" s="188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293</v>
      </c>
      <c r="AU104" s="16" t="s">
        <v>83</v>
      </c>
    </row>
    <row r="105" spans="1:65" s="2" customFormat="1" ht="33" customHeight="1" x14ac:dyDescent="0.2">
      <c r="A105" s="33"/>
      <c r="B105" s="34"/>
      <c r="C105" s="172" t="s">
        <v>137</v>
      </c>
      <c r="D105" s="172" t="s">
        <v>139</v>
      </c>
      <c r="E105" s="173" t="s">
        <v>456</v>
      </c>
      <c r="F105" s="174" t="s">
        <v>457</v>
      </c>
      <c r="G105" s="175" t="s">
        <v>436</v>
      </c>
      <c r="H105" s="176">
        <v>1</v>
      </c>
      <c r="I105" s="177"/>
      <c r="J105" s="176">
        <f>ROUND((ROUND(I105,2))*(ROUND(H105,2)),2)</f>
        <v>0</v>
      </c>
      <c r="K105" s="174" t="s">
        <v>214</v>
      </c>
      <c r="L105" s="38"/>
      <c r="M105" s="178" t="s">
        <v>18</v>
      </c>
      <c r="N105" s="179" t="s">
        <v>46</v>
      </c>
      <c r="O105" s="63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2" t="s">
        <v>144</v>
      </c>
      <c r="AT105" s="182" t="s">
        <v>139</v>
      </c>
      <c r="AU105" s="182" t="s">
        <v>83</v>
      </c>
      <c r="AY105" s="16" t="s">
        <v>136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83</v>
      </c>
      <c r="BK105" s="183">
        <f>ROUND((ROUND(I105,2))*(ROUND(H105,2)),2)</f>
        <v>0</v>
      </c>
      <c r="BL105" s="16" t="s">
        <v>144</v>
      </c>
      <c r="BM105" s="182" t="s">
        <v>217</v>
      </c>
    </row>
    <row r="106" spans="1:65" s="2" customFormat="1" ht="19.5" x14ac:dyDescent="0.2">
      <c r="A106" s="33"/>
      <c r="B106" s="34"/>
      <c r="C106" s="35"/>
      <c r="D106" s="191" t="s">
        <v>293</v>
      </c>
      <c r="E106" s="35"/>
      <c r="F106" s="221" t="s">
        <v>458</v>
      </c>
      <c r="G106" s="35"/>
      <c r="H106" s="35"/>
      <c r="I106" s="186"/>
      <c r="J106" s="35"/>
      <c r="K106" s="35"/>
      <c r="L106" s="38"/>
      <c r="M106" s="187"/>
      <c r="N106" s="188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293</v>
      </c>
      <c r="AU106" s="16" t="s">
        <v>83</v>
      </c>
    </row>
    <row r="107" spans="1:65" s="12" customFormat="1" ht="25.9" customHeight="1" x14ac:dyDescent="0.2">
      <c r="B107" s="156"/>
      <c r="C107" s="157"/>
      <c r="D107" s="158" t="s">
        <v>74</v>
      </c>
      <c r="E107" s="159" t="s">
        <v>459</v>
      </c>
      <c r="F107" s="159" t="s">
        <v>460</v>
      </c>
      <c r="G107" s="157"/>
      <c r="H107" s="157"/>
      <c r="I107" s="160"/>
      <c r="J107" s="161">
        <f>BK107</f>
        <v>0</v>
      </c>
      <c r="K107" s="157"/>
      <c r="L107" s="162"/>
      <c r="M107" s="163"/>
      <c r="N107" s="164"/>
      <c r="O107" s="164"/>
      <c r="P107" s="165">
        <f>SUM(P108:P117)</f>
        <v>0</v>
      </c>
      <c r="Q107" s="164"/>
      <c r="R107" s="165">
        <f>SUM(R108:R117)</f>
        <v>0</v>
      </c>
      <c r="S107" s="164"/>
      <c r="T107" s="166">
        <f>SUM(T108:T117)</f>
        <v>0</v>
      </c>
      <c r="AR107" s="167" t="s">
        <v>83</v>
      </c>
      <c r="AT107" s="168" t="s">
        <v>74</v>
      </c>
      <c r="AU107" s="168" t="s">
        <v>75</v>
      </c>
      <c r="AY107" s="167" t="s">
        <v>136</v>
      </c>
      <c r="BK107" s="169">
        <f>SUM(BK108:BK117)</f>
        <v>0</v>
      </c>
    </row>
    <row r="108" spans="1:65" s="2" customFormat="1" ht="24.2" customHeight="1" x14ac:dyDescent="0.2">
      <c r="A108" s="33"/>
      <c r="B108" s="34"/>
      <c r="C108" s="172" t="s">
        <v>184</v>
      </c>
      <c r="D108" s="172" t="s">
        <v>139</v>
      </c>
      <c r="E108" s="173" t="s">
        <v>461</v>
      </c>
      <c r="F108" s="174" t="s">
        <v>462</v>
      </c>
      <c r="G108" s="175" t="s">
        <v>436</v>
      </c>
      <c r="H108" s="176">
        <v>2</v>
      </c>
      <c r="I108" s="177"/>
      <c r="J108" s="176">
        <f>ROUND((ROUND(I108,2))*(ROUND(H108,2)),2)</f>
        <v>0</v>
      </c>
      <c r="K108" s="174" t="s">
        <v>214</v>
      </c>
      <c r="L108" s="38"/>
      <c r="M108" s="178" t="s">
        <v>18</v>
      </c>
      <c r="N108" s="179" t="s">
        <v>46</v>
      </c>
      <c r="O108" s="63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2" t="s">
        <v>144</v>
      </c>
      <c r="AT108" s="182" t="s">
        <v>139</v>
      </c>
      <c r="AU108" s="182" t="s">
        <v>83</v>
      </c>
      <c r="AY108" s="16" t="s">
        <v>136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6" t="s">
        <v>83</v>
      </c>
      <c r="BK108" s="183">
        <f>ROUND((ROUND(I108,2))*(ROUND(H108,2)),2)</f>
        <v>0</v>
      </c>
      <c r="BL108" s="16" t="s">
        <v>144</v>
      </c>
      <c r="BM108" s="182" t="s">
        <v>225</v>
      </c>
    </row>
    <row r="109" spans="1:65" s="2" customFormat="1" ht="19.5" x14ac:dyDescent="0.2">
      <c r="A109" s="33"/>
      <c r="B109" s="34"/>
      <c r="C109" s="35"/>
      <c r="D109" s="191" t="s">
        <v>293</v>
      </c>
      <c r="E109" s="35"/>
      <c r="F109" s="221" t="s">
        <v>463</v>
      </c>
      <c r="G109" s="35"/>
      <c r="H109" s="35"/>
      <c r="I109" s="186"/>
      <c r="J109" s="35"/>
      <c r="K109" s="35"/>
      <c r="L109" s="38"/>
      <c r="M109" s="187"/>
      <c r="N109" s="188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293</v>
      </c>
      <c r="AU109" s="16" t="s">
        <v>83</v>
      </c>
    </row>
    <row r="110" spans="1:65" s="2" customFormat="1" ht="37.9" customHeight="1" x14ac:dyDescent="0.2">
      <c r="A110" s="33"/>
      <c r="B110" s="34"/>
      <c r="C110" s="172" t="s">
        <v>190</v>
      </c>
      <c r="D110" s="172" t="s">
        <v>139</v>
      </c>
      <c r="E110" s="173" t="s">
        <v>464</v>
      </c>
      <c r="F110" s="174" t="s">
        <v>465</v>
      </c>
      <c r="G110" s="175" t="s">
        <v>436</v>
      </c>
      <c r="H110" s="176">
        <v>3</v>
      </c>
      <c r="I110" s="227">
        <v>0</v>
      </c>
      <c r="J110" s="176">
        <f>ROUND((ROUND(I110,2))*(ROUND(H110,2)),2)</f>
        <v>0</v>
      </c>
      <c r="K110" s="174" t="s">
        <v>214</v>
      </c>
      <c r="L110" s="38"/>
      <c r="M110" s="178" t="s">
        <v>18</v>
      </c>
      <c r="N110" s="179" t="s">
        <v>46</v>
      </c>
      <c r="O110" s="63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2" t="s">
        <v>144</v>
      </c>
      <c r="AT110" s="182" t="s">
        <v>139</v>
      </c>
      <c r="AU110" s="182" t="s">
        <v>83</v>
      </c>
      <c r="AY110" s="16" t="s">
        <v>136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6" t="s">
        <v>83</v>
      </c>
      <c r="BK110" s="183">
        <f>ROUND((ROUND(I110,2))*(ROUND(H110,2)),2)</f>
        <v>0</v>
      </c>
      <c r="BL110" s="16" t="s">
        <v>144</v>
      </c>
      <c r="BM110" s="182" t="s">
        <v>215</v>
      </c>
    </row>
    <row r="111" spans="1:65" s="2" customFormat="1" ht="19.5" x14ac:dyDescent="0.2">
      <c r="A111" s="33"/>
      <c r="B111" s="34"/>
      <c r="C111" s="35"/>
      <c r="D111" s="191" t="s">
        <v>293</v>
      </c>
      <c r="E111" s="35"/>
      <c r="F111" s="221" t="s">
        <v>466</v>
      </c>
      <c r="G111" s="35"/>
      <c r="H111" s="35"/>
      <c r="I111" s="186"/>
      <c r="J111" s="35"/>
      <c r="K111" s="35"/>
      <c r="L111" s="38"/>
      <c r="M111" s="187"/>
      <c r="N111" s="188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293</v>
      </c>
      <c r="AU111" s="16" t="s">
        <v>83</v>
      </c>
    </row>
    <row r="112" spans="1:65" s="2" customFormat="1" ht="21.75" customHeight="1" x14ac:dyDescent="0.2">
      <c r="A112" s="33"/>
      <c r="B112" s="34"/>
      <c r="C112" s="172" t="s">
        <v>154</v>
      </c>
      <c r="D112" s="172" t="s">
        <v>139</v>
      </c>
      <c r="E112" s="173" t="s">
        <v>467</v>
      </c>
      <c r="F112" s="174" t="s">
        <v>468</v>
      </c>
      <c r="G112" s="175" t="s">
        <v>436</v>
      </c>
      <c r="H112" s="176">
        <v>6</v>
      </c>
      <c r="I112" s="177"/>
      <c r="J112" s="176">
        <f>ROUND((ROUND(I112,2))*(ROUND(H112,2)),2)</f>
        <v>0</v>
      </c>
      <c r="K112" s="174" t="s">
        <v>214</v>
      </c>
      <c r="L112" s="38"/>
      <c r="M112" s="178" t="s">
        <v>18</v>
      </c>
      <c r="N112" s="179" t="s">
        <v>46</v>
      </c>
      <c r="O112" s="63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2" t="s">
        <v>144</v>
      </c>
      <c r="AT112" s="182" t="s">
        <v>139</v>
      </c>
      <c r="AU112" s="182" t="s">
        <v>83</v>
      </c>
      <c r="AY112" s="16" t="s">
        <v>136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6" t="s">
        <v>83</v>
      </c>
      <c r="BK112" s="183">
        <f>ROUND((ROUND(I112,2))*(ROUND(H112,2)),2)</f>
        <v>0</v>
      </c>
      <c r="BL112" s="16" t="s">
        <v>144</v>
      </c>
      <c r="BM112" s="182" t="s">
        <v>244</v>
      </c>
    </row>
    <row r="113" spans="1:65" s="2" customFormat="1" ht="19.5" x14ac:dyDescent="0.2">
      <c r="A113" s="33"/>
      <c r="B113" s="34"/>
      <c r="C113" s="35"/>
      <c r="D113" s="191" t="s">
        <v>293</v>
      </c>
      <c r="E113" s="35"/>
      <c r="F113" s="221" t="s">
        <v>469</v>
      </c>
      <c r="G113" s="35"/>
      <c r="H113" s="35"/>
      <c r="I113" s="186"/>
      <c r="J113" s="35"/>
      <c r="K113" s="35"/>
      <c r="L113" s="38"/>
      <c r="M113" s="187"/>
      <c r="N113" s="188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293</v>
      </c>
      <c r="AU113" s="16" t="s">
        <v>83</v>
      </c>
    </row>
    <row r="114" spans="1:65" s="2" customFormat="1" ht="21.75" customHeight="1" x14ac:dyDescent="0.2">
      <c r="A114" s="33"/>
      <c r="B114" s="34"/>
      <c r="C114" s="172" t="s">
        <v>201</v>
      </c>
      <c r="D114" s="172" t="s">
        <v>139</v>
      </c>
      <c r="E114" s="173" t="s">
        <v>470</v>
      </c>
      <c r="F114" s="174" t="s">
        <v>471</v>
      </c>
      <c r="G114" s="175" t="s">
        <v>436</v>
      </c>
      <c r="H114" s="176">
        <v>12</v>
      </c>
      <c r="I114" s="177"/>
      <c r="J114" s="176">
        <f>ROUND((ROUND(I114,2))*(ROUND(H114,2)),2)</f>
        <v>0</v>
      </c>
      <c r="K114" s="174" t="s">
        <v>214</v>
      </c>
      <c r="L114" s="38"/>
      <c r="M114" s="178" t="s">
        <v>18</v>
      </c>
      <c r="N114" s="179" t="s">
        <v>46</v>
      </c>
      <c r="O114" s="63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2" t="s">
        <v>144</v>
      </c>
      <c r="AT114" s="182" t="s">
        <v>139</v>
      </c>
      <c r="AU114" s="182" t="s">
        <v>83</v>
      </c>
      <c r="AY114" s="16" t="s">
        <v>136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6" t="s">
        <v>83</v>
      </c>
      <c r="BK114" s="183">
        <f>ROUND((ROUND(I114,2))*(ROUND(H114,2)),2)</f>
        <v>0</v>
      </c>
      <c r="BL114" s="16" t="s">
        <v>144</v>
      </c>
      <c r="BM114" s="182" t="s">
        <v>256</v>
      </c>
    </row>
    <row r="115" spans="1:65" s="2" customFormat="1" ht="19.5" x14ac:dyDescent="0.2">
      <c r="A115" s="33"/>
      <c r="B115" s="34"/>
      <c r="C115" s="35"/>
      <c r="D115" s="191" t="s">
        <v>293</v>
      </c>
      <c r="E115" s="35"/>
      <c r="F115" s="221" t="s">
        <v>469</v>
      </c>
      <c r="G115" s="35"/>
      <c r="H115" s="35"/>
      <c r="I115" s="186"/>
      <c r="J115" s="35"/>
      <c r="K115" s="35"/>
      <c r="L115" s="38"/>
      <c r="M115" s="187"/>
      <c r="N115" s="188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293</v>
      </c>
      <c r="AU115" s="16" t="s">
        <v>83</v>
      </c>
    </row>
    <row r="116" spans="1:65" s="2" customFormat="1" ht="21.75" customHeight="1" x14ac:dyDescent="0.2">
      <c r="A116" s="33"/>
      <c r="B116" s="34"/>
      <c r="C116" s="172" t="s">
        <v>210</v>
      </c>
      <c r="D116" s="172" t="s">
        <v>139</v>
      </c>
      <c r="E116" s="173" t="s">
        <v>472</v>
      </c>
      <c r="F116" s="174" t="s">
        <v>473</v>
      </c>
      <c r="G116" s="175" t="s">
        <v>436</v>
      </c>
      <c r="H116" s="176">
        <v>6</v>
      </c>
      <c r="I116" s="177"/>
      <c r="J116" s="176">
        <f>ROUND((ROUND(I116,2))*(ROUND(H116,2)),2)</f>
        <v>0</v>
      </c>
      <c r="K116" s="174" t="s">
        <v>214</v>
      </c>
      <c r="L116" s="38"/>
      <c r="M116" s="178" t="s">
        <v>18</v>
      </c>
      <c r="N116" s="179" t="s">
        <v>46</v>
      </c>
      <c r="O116" s="63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2" t="s">
        <v>144</v>
      </c>
      <c r="AT116" s="182" t="s">
        <v>139</v>
      </c>
      <c r="AU116" s="182" t="s">
        <v>83</v>
      </c>
      <c r="AY116" s="16" t="s">
        <v>136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6" t="s">
        <v>83</v>
      </c>
      <c r="BK116" s="183">
        <f>ROUND((ROUND(I116,2))*(ROUND(H116,2)),2)</f>
        <v>0</v>
      </c>
      <c r="BL116" s="16" t="s">
        <v>144</v>
      </c>
      <c r="BM116" s="182" t="s">
        <v>265</v>
      </c>
    </row>
    <row r="117" spans="1:65" s="2" customFormat="1" ht="21.75" customHeight="1" x14ac:dyDescent="0.2">
      <c r="A117" s="33"/>
      <c r="B117" s="34"/>
      <c r="C117" s="172" t="s">
        <v>217</v>
      </c>
      <c r="D117" s="172" t="s">
        <v>139</v>
      </c>
      <c r="E117" s="173" t="s">
        <v>474</v>
      </c>
      <c r="F117" s="174" t="s">
        <v>475</v>
      </c>
      <c r="G117" s="175" t="s">
        <v>436</v>
      </c>
      <c r="H117" s="176">
        <v>12</v>
      </c>
      <c r="I117" s="177"/>
      <c r="J117" s="176">
        <f>ROUND((ROUND(I117,2))*(ROUND(H117,2)),2)</f>
        <v>0</v>
      </c>
      <c r="K117" s="174" t="s">
        <v>214</v>
      </c>
      <c r="L117" s="38"/>
      <c r="M117" s="178" t="s">
        <v>18</v>
      </c>
      <c r="N117" s="179" t="s">
        <v>46</v>
      </c>
      <c r="O117" s="63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2" t="s">
        <v>144</v>
      </c>
      <c r="AT117" s="182" t="s">
        <v>139</v>
      </c>
      <c r="AU117" s="182" t="s">
        <v>83</v>
      </c>
      <c r="AY117" s="16" t="s">
        <v>136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6" t="s">
        <v>83</v>
      </c>
      <c r="BK117" s="183">
        <f>ROUND((ROUND(I117,2))*(ROUND(H117,2)),2)</f>
        <v>0</v>
      </c>
      <c r="BL117" s="16" t="s">
        <v>144</v>
      </c>
      <c r="BM117" s="182" t="s">
        <v>277</v>
      </c>
    </row>
    <row r="118" spans="1:65" s="12" customFormat="1" ht="25.9" customHeight="1" x14ac:dyDescent="0.2">
      <c r="B118" s="156"/>
      <c r="C118" s="157"/>
      <c r="D118" s="158" t="s">
        <v>74</v>
      </c>
      <c r="E118" s="159" t="s">
        <v>476</v>
      </c>
      <c r="F118" s="159" t="s">
        <v>477</v>
      </c>
      <c r="G118" s="157"/>
      <c r="H118" s="157"/>
      <c r="I118" s="160"/>
      <c r="J118" s="161">
        <f>BK118</f>
        <v>0</v>
      </c>
      <c r="K118" s="157"/>
      <c r="L118" s="162"/>
      <c r="M118" s="163"/>
      <c r="N118" s="164"/>
      <c r="O118" s="164"/>
      <c r="P118" s="165">
        <f>SUM(P119:P125)</f>
        <v>0</v>
      </c>
      <c r="Q118" s="164"/>
      <c r="R118" s="165">
        <f>SUM(R119:R125)</f>
        <v>0</v>
      </c>
      <c r="S118" s="164"/>
      <c r="T118" s="166">
        <f>SUM(T119:T125)</f>
        <v>0</v>
      </c>
      <c r="AR118" s="167" t="s">
        <v>83</v>
      </c>
      <c r="AT118" s="168" t="s">
        <v>74</v>
      </c>
      <c r="AU118" s="168" t="s">
        <v>75</v>
      </c>
      <c r="AY118" s="167" t="s">
        <v>136</v>
      </c>
      <c r="BK118" s="169">
        <f>SUM(BK119:BK125)</f>
        <v>0</v>
      </c>
    </row>
    <row r="119" spans="1:65" s="2" customFormat="1" ht="24.2" customHeight="1" x14ac:dyDescent="0.2">
      <c r="A119" s="33"/>
      <c r="B119" s="34"/>
      <c r="C119" s="172" t="s">
        <v>221</v>
      </c>
      <c r="D119" s="172" t="s">
        <v>139</v>
      </c>
      <c r="E119" s="173" t="s">
        <v>478</v>
      </c>
      <c r="F119" s="174" t="s">
        <v>479</v>
      </c>
      <c r="G119" s="175" t="s">
        <v>436</v>
      </c>
      <c r="H119" s="176">
        <v>1</v>
      </c>
      <c r="I119" s="177"/>
      <c r="J119" s="176">
        <f>ROUND((ROUND(I119,2))*(ROUND(H119,2)),2)</f>
        <v>0</v>
      </c>
      <c r="K119" s="174" t="s">
        <v>214</v>
      </c>
      <c r="L119" s="38"/>
      <c r="M119" s="178" t="s">
        <v>18</v>
      </c>
      <c r="N119" s="179" t="s">
        <v>46</v>
      </c>
      <c r="O119" s="63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2" t="s">
        <v>144</v>
      </c>
      <c r="AT119" s="182" t="s">
        <v>139</v>
      </c>
      <c r="AU119" s="182" t="s">
        <v>83</v>
      </c>
      <c r="AY119" s="16" t="s">
        <v>136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6" t="s">
        <v>83</v>
      </c>
      <c r="BK119" s="183">
        <f>ROUND((ROUND(I119,2))*(ROUND(H119,2)),2)</f>
        <v>0</v>
      </c>
      <c r="BL119" s="16" t="s">
        <v>144</v>
      </c>
      <c r="BM119" s="182" t="s">
        <v>295</v>
      </c>
    </row>
    <row r="120" spans="1:65" s="2" customFormat="1" ht="33" customHeight="1" x14ac:dyDescent="0.2">
      <c r="A120" s="33"/>
      <c r="B120" s="34"/>
      <c r="C120" s="172" t="s">
        <v>225</v>
      </c>
      <c r="D120" s="172" t="s">
        <v>139</v>
      </c>
      <c r="E120" s="173" t="s">
        <v>480</v>
      </c>
      <c r="F120" s="174" t="s">
        <v>481</v>
      </c>
      <c r="G120" s="175" t="s">
        <v>436</v>
      </c>
      <c r="H120" s="176">
        <v>4</v>
      </c>
      <c r="I120" s="227">
        <v>0</v>
      </c>
      <c r="J120" s="176">
        <f>ROUND((ROUND(I120,2))*(ROUND(H120,2)),2)</f>
        <v>0</v>
      </c>
      <c r="K120" s="174" t="s">
        <v>214</v>
      </c>
      <c r="L120" s="38"/>
      <c r="M120" s="178" t="s">
        <v>18</v>
      </c>
      <c r="N120" s="179" t="s">
        <v>46</v>
      </c>
      <c r="O120" s="63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2" t="s">
        <v>144</v>
      </c>
      <c r="AT120" s="182" t="s">
        <v>139</v>
      </c>
      <c r="AU120" s="182" t="s">
        <v>83</v>
      </c>
      <c r="AY120" s="16" t="s">
        <v>136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83</v>
      </c>
      <c r="BK120" s="183">
        <f>ROUND((ROUND(I120,2))*(ROUND(H120,2)),2)</f>
        <v>0</v>
      </c>
      <c r="BL120" s="16" t="s">
        <v>144</v>
      </c>
      <c r="BM120" s="182" t="s">
        <v>307</v>
      </c>
    </row>
    <row r="121" spans="1:65" s="2" customFormat="1" ht="19.5" x14ac:dyDescent="0.2">
      <c r="A121" s="33"/>
      <c r="B121" s="34"/>
      <c r="C121" s="35"/>
      <c r="D121" s="191" t="s">
        <v>293</v>
      </c>
      <c r="E121" s="35"/>
      <c r="F121" s="221" t="s">
        <v>482</v>
      </c>
      <c r="G121" s="35"/>
      <c r="H121" s="35"/>
      <c r="I121" s="186"/>
      <c r="J121" s="35"/>
      <c r="K121" s="35"/>
      <c r="L121" s="38"/>
      <c r="M121" s="187"/>
      <c r="N121" s="188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293</v>
      </c>
      <c r="AU121" s="16" t="s">
        <v>83</v>
      </c>
    </row>
    <row r="122" spans="1:65" s="2" customFormat="1" ht="21.75" customHeight="1" x14ac:dyDescent="0.2">
      <c r="A122" s="33"/>
      <c r="B122" s="34"/>
      <c r="C122" s="172" t="s">
        <v>8</v>
      </c>
      <c r="D122" s="172" t="s">
        <v>139</v>
      </c>
      <c r="E122" s="173" t="s">
        <v>483</v>
      </c>
      <c r="F122" s="174" t="s">
        <v>484</v>
      </c>
      <c r="G122" s="175" t="s">
        <v>436</v>
      </c>
      <c r="H122" s="176">
        <v>1</v>
      </c>
      <c r="I122" s="177"/>
      <c r="J122" s="176">
        <f>ROUND((ROUND(I122,2))*(ROUND(H122,2)),2)</f>
        <v>0</v>
      </c>
      <c r="K122" s="174" t="s">
        <v>214</v>
      </c>
      <c r="L122" s="38"/>
      <c r="M122" s="178" t="s">
        <v>18</v>
      </c>
      <c r="N122" s="179" t="s">
        <v>46</v>
      </c>
      <c r="O122" s="63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2" t="s">
        <v>144</v>
      </c>
      <c r="AT122" s="182" t="s">
        <v>139</v>
      </c>
      <c r="AU122" s="182" t="s">
        <v>83</v>
      </c>
      <c r="AY122" s="16" t="s">
        <v>136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6" t="s">
        <v>83</v>
      </c>
      <c r="BK122" s="183">
        <f>ROUND((ROUND(I122,2))*(ROUND(H122,2)),2)</f>
        <v>0</v>
      </c>
      <c r="BL122" s="16" t="s">
        <v>144</v>
      </c>
      <c r="BM122" s="182" t="s">
        <v>318</v>
      </c>
    </row>
    <row r="123" spans="1:65" s="2" customFormat="1" ht="19.5" x14ac:dyDescent="0.2">
      <c r="A123" s="33"/>
      <c r="B123" s="34"/>
      <c r="C123" s="35"/>
      <c r="D123" s="191" t="s">
        <v>293</v>
      </c>
      <c r="E123" s="35"/>
      <c r="F123" s="221" t="s">
        <v>485</v>
      </c>
      <c r="G123" s="35"/>
      <c r="H123" s="35"/>
      <c r="I123" s="186"/>
      <c r="J123" s="35"/>
      <c r="K123" s="35"/>
      <c r="L123" s="38"/>
      <c r="M123" s="187"/>
      <c r="N123" s="188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293</v>
      </c>
      <c r="AU123" s="16" t="s">
        <v>83</v>
      </c>
    </row>
    <row r="124" spans="1:65" s="2" customFormat="1" ht="21.75" customHeight="1" x14ac:dyDescent="0.2">
      <c r="A124" s="33"/>
      <c r="B124" s="34"/>
      <c r="C124" s="172" t="s">
        <v>215</v>
      </c>
      <c r="D124" s="172" t="s">
        <v>139</v>
      </c>
      <c r="E124" s="173" t="s">
        <v>486</v>
      </c>
      <c r="F124" s="174" t="s">
        <v>487</v>
      </c>
      <c r="G124" s="175" t="s">
        <v>436</v>
      </c>
      <c r="H124" s="176">
        <v>2</v>
      </c>
      <c r="I124" s="227">
        <v>0</v>
      </c>
      <c r="J124" s="176">
        <f>ROUND((ROUND(I124,2))*(ROUND(H124,2)),2)</f>
        <v>0</v>
      </c>
      <c r="K124" s="174" t="s">
        <v>214</v>
      </c>
      <c r="L124" s="38"/>
      <c r="M124" s="178" t="s">
        <v>18</v>
      </c>
      <c r="N124" s="179" t="s">
        <v>46</v>
      </c>
      <c r="O124" s="63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2" t="s">
        <v>144</v>
      </c>
      <c r="AT124" s="182" t="s">
        <v>139</v>
      </c>
      <c r="AU124" s="182" t="s">
        <v>83</v>
      </c>
      <c r="AY124" s="16" t="s">
        <v>136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6" t="s">
        <v>83</v>
      </c>
      <c r="BK124" s="183">
        <f>ROUND((ROUND(I124,2))*(ROUND(H124,2)),2)</f>
        <v>0</v>
      </c>
      <c r="BL124" s="16" t="s">
        <v>144</v>
      </c>
      <c r="BM124" s="182" t="s">
        <v>248</v>
      </c>
    </row>
    <row r="125" spans="1:65" s="2" customFormat="1" ht="19.5" x14ac:dyDescent="0.2">
      <c r="A125" s="33"/>
      <c r="B125" s="34"/>
      <c r="C125" s="35"/>
      <c r="D125" s="191" t="s">
        <v>293</v>
      </c>
      <c r="E125" s="35"/>
      <c r="F125" s="221" t="s">
        <v>488</v>
      </c>
      <c r="G125" s="35"/>
      <c r="H125" s="35"/>
      <c r="I125" s="186"/>
      <c r="J125" s="35"/>
      <c r="K125" s="35"/>
      <c r="L125" s="38"/>
      <c r="M125" s="187"/>
      <c r="N125" s="188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293</v>
      </c>
      <c r="AU125" s="16" t="s">
        <v>83</v>
      </c>
    </row>
    <row r="126" spans="1:65" s="12" customFormat="1" ht="25.9" customHeight="1" x14ac:dyDescent="0.2">
      <c r="B126" s="156"/>
      <c r="C126" s="157"/>
      <c r="D126" s="158" t="s">
        <v>74</v>
      </c>
      <c r="E126" s="159" t="s">
        <v>489</v>
      </c>
      <c r="F126" s="159" t="s">
        <v>490</v>
      </c>
      <c r="G126" s="157"/>
      <c r="H126" s="157"/>
      <c r="I126" s="160"/>
      <c r="J126" s="161">
        <f>BK126</f>
        <v>0</v>
      </c>
      <c r="K126" s="157"/>
      <c r="L126" s="162"/>
      <c r="M126" s="163"/>
      <c r="N126" s="164"/>
      <c r="O126" s="164"/>
      <c r="P126" s="165">
        <f>SUM(P127:P137)</f>
        <v>0</v>
      </c>
      <c r="Q126" s="164"/>
      <c r="R126" s="165">
        <f>SUM(R127:R137)</f>
        <v>0</v>
      </c>
      <c r="S126" s="164"/>
      <c r="T126" s="166">
        <f>SUM(T127:T137)</f>
        <v>0</v>
      </c>
      <c r="AR126" s="167" t="s">
        <v>83</v>
      </c>
      <c r="AT126" s="168" t="s">
        <v>74</v>
      </c>
      <c r="AU126" s="168" t="s">
        <v>75</v>
      </c>
      <c r="AY126" s="167" t="s">
        <v>136</v>
      </c>
      <c r="BK126" s="169">
        <f>SUM(BK127:BK137)</f>
        <v>0</v>
      </c>
    </row>
    <row r="127" spans="1:65" s="2" customFormat="1" ht="33" customHeight="1" x14ac:dyDescent="0.2">
      <c r="A127" s="33"/>
      <c r="B127" s="34"/>
      <c r="C127" s="172" t="s">
        <v>239</v>
      </c>
      <c r="D127" s="172" t="s">
        <v>139</v>
      </c>
      <c r="E127" s="173" t="s">
        <v>491</v>
      </c>
      <c r="F127" s="174" t="s">
        <v>492</v>
      </c>
      <c r="G127" s="175" t="s">
        <v>493</v>
      </c>
      <c r="H127" s="176">
        <v>5</v>
      </c>
      <c r="I127" s="177"/>
      <c r="J127" s="176">
        <f>ROUND((ROUND(I127,2))*(ROUND(H127,2)),2)</f>
        <v>0</v>
      </c>
      <c r="K127" s="174" t="s">
        <v>214</v>
      </c>
      <c r="L127" s="38"/>
      <c r="M127" s="178" t="s">
        <v>18</v>
      </c>
      <c r="N127" s="179" t="s">
        <v>46</v>
      </c>
      <c r="O127" s="63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2" t="s">
        <v>144</v>
      </c>
      <c r="AT127" s="182" t="s">
        <v>139</v>
      </c>
      <c r="AU127" s="182" t="s">
        <v>83</v>
      </c>
      <c r="AY127" s="16" t="s">
        <v>136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83</v>
      </c>
      <c r="BK127" s="183">
        <f>ROUND((ROUND(I127,2))*(ROUND(H127,2)),2)</f>
        <v>0</v>
      </c>
      <c r="BL127" s="16" t="s">
        <v>144</v>
      </c>
      <c r="BM127" s="182" t="s">
        <v>339</v>
      </c>
    </row>
    <row r="128" spans="1:65" s="2" customFormat="1" ht="29.25" x14ac:dyDescent="0.2">
      <c r="A128" s="33"/>
      <c r="B128" s="34"/>
      <c r="C128" s="35"/>
      <c r="D128" s="191" t="s">
        <v>293</v>
      </c>
      <c r="E128" s="35"/>
      <c r="F128" s="221" t="s">
        <v>494</v>
      </c>
      <c r="G128" s="35"/>
      <c r="H128" s="35"/>
      <c r="I128" s="186"/>
      <c r="J128" s="35"/>
      <c r="K128" s="35"/>
      <c r="L128" s="38"/>
      <c r="M128" s="187"/>
      <c r="N128" s="188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293</v>
      </c>
      <c r="AU128" s="16" t="s">
        <v>83</v>
      </c>
    </row>
    <row r="129" spans="1:65" s="2" customFormat="1" ht="24.2" customHeight="1" x14ac:dyDescent="0.2">
      <c r="A129" s="33"/>
      <c r="B129" s="34"/>
      <c r="C129" s="172" t="s">
        <v>244</v>
      </c>
      <c r="D129" s="172" t="s">
        <v>139</v>
      </c>
      <c r="E129" s="173" t="s">
        <v>495</v>
      </c>
      <c r="F129" s="174" t="s">
        <v>496</v>
      </c>
      <c r="G129" s="175" t="s">
        <v>493</v>
      </c>
      <c r="H129" s="176">
        <v>20</v>
      </c>
      <c r="I129" s="177"/>
      <c r="J129" s="176">
        <f>ROUND((ROUND(I129,2))*(ROUND(H129,2)),2)</f>
        <v>0</v>
      </c>
      <c r="K129" s="174" t="s">
        <v>214</v>
      </c>
      <c r="L129" s="38"/>
      <c r="M129" s="178" t="s">
        <v>18</v>
      </c>
      <c r="N129" s="179" t="s">
        <v>46</v>
      </c>
      <c r="O129" s="63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2" t="s">
        <v>144</v>
      </c>
      <c r="AT129" s="182" t="s">
        <v>139</v>
      </c>
      <c r="AU129" s="182" t="s">
        <v>83</v>
      </c>
      <c r="AY129" s="16" t="s">
        <v>136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83</v>
      </c>
      <c r="BK129" s="183">
        <f>ROUND((ROUND(I129,2))*(ROUND(H129,2)),2)</f>
        <v>0</v>
      </c>
      <c r="BL129" s="16" t="s">
        <v>144</v>
      </c>
      <c r="BM129" s="182" t="s">
        <v>354</v>
      </c>
    </row>
    <row r="130" spans="1:65" s="2" customFormat="1" ht="19.5" x14ac:dyDescent="0.2">
      <c r="A130" s="33"/>
      <c r="B130" s="34"/>
      <c r="C130" s="35"/>
      <c r="D130" s="191" t="s">
        <v>293</v>
      </c>
      <c r="E130" s="35"/>
      <c r="F130" s="221" t="s">
        <v>497</v>
      </c>
      <c r="G130" s="35"/>
      <c r="H130" s="35"/>
      <c r="I130" s="186"/>
      <c r="J130" s="35"/>
      <c r="K130" s="35"/>
      <c r="L130" s="38"/>
      <c r="M130" s="187"/>
      <c r="N130" s="188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293</v>
      </c>
      <c r="AU130" s="16" t="s">
        <v>83</v>
      </c>
    </row>
    <row r="131" spans="1:65" s="2" customFormat="1" ht="24.2" customHeight="1" x14ac:dyDescent="0.2">
      <c r="A131" s="33"/>
      <c r="B131" s="34"/>
      <c r="C131" s="172" t="s">
        <v>251</v>
      </c>
      <c r="D131" s="172" t="s">
        <v>139</v>
      </c>
      <c r="E131" s="173" t="s">
        <v>498</v>
      </c>
      <c r="F131" s="174" t="s">
        <v>499</v>
      </c>
      <c r="G131" s="175" t="s">
        <v>493</v>
      </c>
      <c r="H131" s="176">
        <v>50</v>
      </c>
      <c r="I131" s="177"/>
      <c r="J131" s="176">
        <f>ROUND((ROUND(I131,2))*(ROUND(H131,2)),2)</f>
        <v>0</v>
      </c>
      <c r="K131" s="174" t="s">
        <v>214</v>
      </c>
      <c r="L131" s="38"/>
      <c r="M131" s="178" t="s">
        <v>18</v>
      </c>
      <c r="N131" s="179" t="s">
        <v>46</v>
      </c>
      <c r="O131" s="63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2" t="s">
        <v>144</v>
      </c>
      <c r="AT131" s="182" t="s">
        <v>139</v>
      </c>
      <c r="AU131" s="182" t="s">
        <v>83</v>
      </c>
      <c r="AY131" s="16" t="s">
        <v>136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83</v>
      </c>
      <c r="BK131" s="183">
        <f>ROUND((ROUND(I131,2))*(ROUND(H131,2)),2)</f>
        <v>0</v>
      </c>
      <c r="BL131" s="16" t="s">
        <v>144</v>
      </c>
      <c r="BM131" s="182" t="s">
        <v>370</v>
      </c>
    </row>
    <row r="132" spans="1:65" s="2" customFormat="1" ht="19.5" x14ac:dyDescent="0.2">
      <c r="A132" s="33"/>
      <c r="B132" s="34"/>
      <c r="C132" s="35"/>
      <c r="D132" s="191" t="s">
        <v>293</v>
      </c>
      <c r="E132" s="35"/>
      <c r="F132" s="221" t="s">
        <v>497</v>
      </c>
      <c r="G132" s="35"/>
      <c r="H132" s="35"/>
      <c r="I132" s="186"/>
      <c r="J132" s="35"/>
      <c r="K132" s="35"/>
      <c r="L132" s="38"/>
      <c r="M132" s="187"/>
      <c r="N132" s="188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293</v>
      </c>
      <c r="AU132" s="16" t="s">
        <v>83</v>
      </c>
    </row>
    <row r="133" spans="1:65" s="2" customFormat="1" ht="33" customHeight="1" x14ac:dyDescent="0.2">
      <c r="A133" s="33"/>
      <c r="B133" s="34"/>
      <c r="C133" s="172" t="s">
        <v>256</v>
      </c>
      <c r="D133" s="172" t="s">
        <v>139</v>
      </c>
      <c r="E133" s="173" t="s">
        <v>500</v>
      </c>
      <c r="F133" s="174" t="s">
        <v>501</v>
      </c>
      <c r="G133" s="175" t="s">
        <v>493</v>
      </c>
      <c r="H133" s="176">
        <v>40</v>
      </c>
      <c r="I133" s="177"/>
      <c r="J133" s="176">
        <f>ROUND((ROUND(I133,2))*(ROUND(H133,2)),2)</f>
        <v>0</v>
      </c>
      <c r="K133" s="174" t="s">
        <v>214</v>
      </c>
      <c r="L133" s="38"/>
      <c r="M133" s="178" t="s">
        <v>18</v>
      </c>
      <c r="N133" s="179" t="s">
        <v>46</v>
      </c>
      <c r="O133" s="63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2" t="s">
        <v>144</v>
      </c>
      <c r="AT133" s="182" t="s">
        <v>139</v>
      </c>
      <c r="AU133" s="182" t="s">
        <v>83</v>
      </c>
      <c r="AY133" s="16" t="s">
        <v>136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6" t="s">
        <v>83</v>
      </c>
      <c r="BK133" s="183">
        <f>ROUND((ROUND(I133,2))*(ROUND(H133,2)),2)</f>
        <v>0</v>
      </c>
      <c r="BL133" s="16" t="s">
        <v>144</v>
      </c>
      <c r="BM133" s="182" t="s">
        <v>384</v>
      </c>
    </row>
    <row r="134" spans="1:65" s="2" customFormat="1" ht="19.5" x14ac:dyDescent="0.2">
      <c r="A134" s="33"/>
      <c r="B134" s="34"/>
      <c r="C134" s="35"/>
      <c r="D134" s="191" t="s">
        <v>293</v>
      </c>
      <c r="E134" s="35"/>
      <c r="F134" s="221" t="s">
        <v>497</v>
      </c>
      <c r="G134" s="35"/>
      <c r="H134" s="35"/>
      <c r="I134" s="186"/>
      <c r="J134" s="35"/>
      <c r="K134" s="35"/>
      <c r="L134" s="38"/>
      <c r="M134" s="187"/>
      <c r="N134" s="188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293</v>
      </c>
      <c r="AU134" s="16" t="s">
        <v>83</v>
      </c>
    </row>
    <row r="135" spans="1:65" s="2" customFormat="1" ht="33" customHeight="1" x14ac:dyDescent="0.2">
      <c r="A135" s="33"/>
      <c r="B135" s="34"/>
      <c r="C135" s="172" t="s">
        <v>7</v>
      </c>
      <c r="D135" s="172" t="s">
        <v>139</v>
      </c>
      <c r="E135" s="173" t="s">
        <v>502</v>
      </c>
      <c r="F135" s="174" t="s">
        <v>503</v>
      </c>
      <c r="G135" s="175" t="s">
        <v>493</v>
      </c>
      <c r="H135" s="176">
        <v>112</v>
      </c>
      <c r="I135" s="227">
        <v>0</v>
      </c>
      <c r="J135" s="176">
        <f>ROUND((ROUND(I135,2))*(ROUND(H135,2)),2)</f>
        <v>0</v>
      </c>
      <c r="K135" s="174" t="s">
        <v>214</v>
      </c>
      <c r="L135" s="38"/>
      <c r="M135" s="178" t="s">
        <v>18</v>
      </c>
      <c r="N135" s="179" t="s">
        <v>46</v>
      </c>
      <c r="O135" s="63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2" t="s">
        <v>144</v>
      </c>
      <c r="AT135" s="182" t="s">
        <v>139</v>
      </c>
      <c r="AU135" s="182" t="s">
        <v>83</v>
      </c>
      <c r="AY135" s="16" t="s">
        <v>136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83</v>
      </c>
      <c r="BK135" s="183">
        <f>ROUND((ROUND(I135,2))*(ROUND(H135,2)),2)</f>
        <v>0</v>
      </c>
      <c r="BL135" s="16" t="s">
        <v>144</v>
      </c>
      <c r="BM135" s="182" t="s">
        <v>395</v>
      </c>
    </row>
    <row r="136" spans="1:65" s="2" customFormat="1" ht="19.5" x14ac:dyDescent="0.2">
      <c r="A136" s="33"/>
      <c r="B136" s="34"/>
      <c r="C136" s="35"/>
      <c r="D136" s="191" t="s">
        <v>293</v>
      </c>
      <c r="E136" s="35"/>
      <c r="F136" s="221" t="s">
        <v>497</v>
      </c>
      <c r="G136" s="35"/>
      <c r="H136" s="35"/>
      <c r="I136" s="186"/>
      <c r="J136" s="35"/>
      <c r="K136" s="35"/>
      <c r="L136" s="38"/>
      <c r="M136" s="187"/>
      <c r="N136" s="188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293</v>
      </c>
      <c r="AU136" s="16" t="s">
        <v>83</v>
      </c>
    </row>
    <row r="137" spans="1:65" s="2" customFormat="1" ht="24.2" customHeight="1" x14ac:dyDescent="0.2">
      <c r="A137" s="33"/>
      <c r="B137" s="34"/>
      <c r="C137" s="172" t="s">
        <v>265</v>
      </c>
      <c r="D137" s="172" t="s">
        <v>139</v>
      </c>
      <c r="E137" s="173" t="s">
        <v>504</v>
      </c>
      <c r="F137" s="174" t="s">
        <v>505</v>
      </c>
      <c r="G137" s="175" t="s">
        <v>493</v>
      </c>
      <c r="H137" s="176">
        <v>78</v>
      </c>
      <c r="I137" s="177"/>
      <c r="J137" s="176">
        <f>ROUND((ROUND(I137,2))*(ROUND(H137,2)),2)</f>
        <v>0</v>
      </c>
      <c r="K137" s="174" t="s">
        <v>214</v>
      </c>
      <c r="L137" s="38"/>
      <c r="M137" s="178" t="s">
        <v>18</v>
      </c>
      <c r="N137" s="179" t="s">
        <v>46</v>
      </c>
      <c r="O137" s="63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2" t="s">
        <v>144</v>
      </c>
      <c r="AT137" s="182" t="s">
        <v>139</v>
      </c>
      <c r="AU137" s="182" t="s">
        <v>83</v>
      </c>
      <c r="AY137" s="16" t="s">
        <v>136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83</v>
      </c>
      <c r="BK137" s="183">
        <f>ROUND((ROUND(I137,2))*(ROUND(H137,2)),2)</f>
        <v>0</v>
      </c>
      <c r="BL137" s="16" t="s">
        <v>144</v>
      </c>
      <c r="BM137" s="182" t="s">
        <v>407</v>
      </c>
    </row>
    <row r="138" spans="1:65" s="12" customFormat="1" ht="25.9" customHeight="1" x14ac:dyDescent="0.2">
      <c r="B138" s="156"/>
      <c r="C138" s="157"/>
      <c r="D138" s="158" t="s">
        <v>74</v>
      </c>
      <c r="E138" s="159" t="s">
        <v>506</v>
      </c>
      <c r="F138" s="159" t="s">
        <v>507</v>
      </c>
      <c r="G138" s="157"/>
      <c r="H138" s="157"/>
      <c r="I138" s="160"/>
      <c r="J138" s="161">
        <f>BK138</f>
        <v>0</v>
      </c>
      <c r="K138" s="157"/>
      <c r="L138" s="162"/>
      <c r="M138" s="163"/>
      <c r="N138" s="164"/>
      <c r="O138" s="164"/>
      <c r="P138" s="165">
        <f>SUM(P139:P148)</f>
        <v>0</v>
      </c>
      <c r="Q138" s="164"/>
      <c r="R138" s="165">
        <f>SUM(R139:R148)</f>
        <v>0</v>
      </c>
      <c r="S138" s="164"/>
      <c r="T138" s="166">
        <f>SUM(T139:T148)</f>
        <v>0</v>
      </c>
      <c r="AR138" s="167" t="s">
        <v>83</v>
      </c>
      <c r="AT138" s="168" t="s">
        <v>74</v>
      </c>
      <c r="AU138" s="168" t="s">
        <v>75</v>
      </c>
      <c r="AY138" s="167" t="s">
        <v>136</v>
      </c>
      <c r="BK138" s="169">
        <f>SUM(BK139:BK148)</f>
        <v>0</v>
      </c>
    </row>
    <row r="139" spans="1:65" s="2" customFormat="1" ht="37.9" customHeight="1" x14ac:dyDescent="0.2">
      <c r="A139" s="33"/>
      <c r="B139" s="34"/>
      <c r="C139" s="172" t="s">
        <v>270</v>
      </c>
      <c r="D139" s="172" t="s">
        <v>139</v>
      </c>
      <c r="E139" s="173" t="s">
        <v>508</v>
      </c>
      <c r="F139" s="174" t="s">
        <v>509</v>
      </c>
      <c r="G139" s="175" t="s">
        <v>493</v>
      </c>
      <c r="H139" s="176">
        <v>5</v>
      </c>
      <c r="I139" s="177"/>
      <c r="J139" s="176">
        <f>ROUND((ROUND(I139,2))*(ROUND(H139,2)),2)</f>
        <v>0</v>
      </c>
      <c r="K139" s="174" t="s">
        <v>214</v>
      </c>
      <c r="L139" s="38"/>
      <c r="M139" s="178" t="s">
        <v>18</v>
      </c>
      <c r="N139" s="179" t="s">
        <v>46</v>
      </c>
      <c r="O139" s="63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2" t="s">
        <v>144</v>
      </c>
      <c r="AT139" s="182" t="s">
        <v>139</v>
      </c>
      <c r="AU139" s="182" t="s">
        <v>83</v>
      </c>
      <c r="AY139" s="16" t="s">
        <v>136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6" t="s">
        <v>83</v>
      </c>
      <c r="BK139" s="183">
        <f>ROUND((ROUND(I139,2))*(ROUND(H139,2)),2)</f>
        <v>0</v>
      </c>
      <c r="BL139" s="16" t="s">
        <v>144</v>
      </c>
      <c r="BM139" s="182" t="s">
        <v>510</v>
      </c>
    </row>
    <row r="140" spans="1:65" s="2" customFormat="1" ht="19.5" x14ac:dyDescent="0.2">
      <c r="A140" s="33"/>
      <c r="B140" s="34"/>
      <c r="C140" s="35"/>
      <c r="D140" s="191" t="s">
        <v>293</v>
      </c>
      <c r="E140" s="35"/>
      <c r="F140" s="221" t="s">
        <v>511</v>
      </c>
      <c r="G140" s="35"/>
      <c r="H140" s="35"/>
      <c r="I140" s="186"/>
      <c r="J140" s="35"/>
      <c r="K140" s="35"/>
      <c r="L140" s="38"/>
      <c r="M140" s="187"/>
      <c r="N140" s="188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293</v>
      </c>
      <c r="AU140" s="16" t="s">
        <v>83</v>
      </c>
    </row>
    <row r="141" spans="1:65" s="2" customFormat="1" ht="37.9" customHeight="1" x14ac:dyDescent="0.2">
      <c r="A141" s="33"/>
      <c r="B141" s="34"/>
      <c r="C141" s="172" t="s">
        <v>277</v>
      </c>
      <c r="D141" s="172" t="s">
        <v>139</v>
      </c>
      <c r="E141" s="173" t="s">
        <v>512</v>
      </c>
      <c r="F141" s="174" t="s">
        <v>513</v>
      </c>
      <c r="G141" s="175" t="s">
        <v>493</v>
      </c>
      <c r="H141" s="176">
        <v>20</v>
      </c>
      <c r="I141" s="177"/>
      <c r="J141" s="176">
        <f>ROUND((ROUND(I141,2))*(ROUND(H141,2)),2)</f>
        <v>0</v>
      </c>
      <c r="K141" s="174" t="s">
        <v>214</v>
      </c>
      <c r="L141" s="38"/>
      <c r="M141" s="178" t="s">
        <v>18</v>
      </c>
      <c r="N141" s="179" t="s">
        <v>46</v>
      </c>
      <c r="O141" s="63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2" t="s">
        <v>144</v>
      </c>
      <c r="AT141" s="182" t="s">
        <v>139</v>
      </c>
      <c r="AU141" s="182" t="s">
        <v>83</v>
      </c>
      <c r="AY141" s="16" t="s">
        <v>136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6" t="s">
        <v>83</v>
      </c>
      <c r="BK141" s="183">
        <f>ROUND((ROUND(I141,2))*(ROUND(H141,2)),2)</f>
        <v>0</v>
      </c>
      <c r="BL141" s="16" t="s">
        <v>144</v>
      </c>
      <c r="BM141" s="182" t="s">
        <v>514</v>
      </c>
    </row>
    <row r="142" spans="1:65" s="2" customFormat="1" ht="19.5" x14ac:dyDescent="0.2">
      <c r="A142" s="33"/>
      <c r="B142" s="34"/>
      <c r="C142" s="35"/>
      <c r="D142" s="191" t="s">
        <v>293</v>
      </c>
      <c r="E142" s="35"/>
      <c r="F142" s="221" t="s">
        <v>515</v>
      </c>
      <c r="G142" s="35"/>
      <c r="H142" s="35"/>
      <c r="I142" s="186"/>
      <c r="J142" s="35"/>
      <c r="K142" s="35"/>
      <c r="L142" s="38"/>
      <c r="M142" s="187"/>
      <c r="N142" s="188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293</v>
      </c>
      <c r="AU142" s="16" t="s">
        <v>83</v>
      </c>
    </row>
    <row r="143" spans="1:65" s="2" customFormat="1" ht="37.9" customHeight="1" x14ac:dyDescent="0.2">
      <c r="A143" s="33"/>
      <c r="B143" s="34"/>
      <c r="C143" s="172" t="s">
        <v>289</v>
      </c>
      <c r="D143" s="172" t="s">
        <v>139</v>
      </c>
      <c r="E143" s="173" t="s">
        <v>516</v>
      </c>
      <c r="F143" s="174" t="s">
        <v>517</v>
      </c>
      <c r="G143" s="175" t="s">
        <v>493</v>
      </c>
      <c r="H143" s="176">
        <v>50</v>
      </c>
      <c r="I143" s="177"/>
      <c r="J143" s="176">
        <f>ROUND((ROUND(I143,2))*(ROUND(H143,2)),2)</f>
        <v>0</v>
      </c>
      <c r="K143" s="174" t="s">
        <v>214</v>
      </c>
      <c r="L143" s="38"/>
      <c r="M143" s="178" t="s">
        <v>18</v>
      </c>
      <c r="N143" s="179" t="s">
        <v>46</v>
      </c>
      <c r="O143" s="63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2" t="s">
        <v>144</v>
      </c>
      <c r="AT143" s="182" t="s">
        <v>139</v>
      </c>
      <c r="AU143" s="182" t="s">
        <v>83</v>
      </c>
      <c r="AY143" s="16" t="s">
        <v>136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83</v>
      </c>
      <c r="BK143" s="183">
        <f>ROUND((ROUND(I143,2))*(ROUND(H143,2)),2)</f>
        <v>0</v>
      </c>
      <c r="BL143" s="16" t="s">
        <v>144</v>
      </c>
      <c r="BM143" s="182" t="s">
        <v>518</v>
      </c>
    </row>
    <row r="144" spans="1:65" s="2" customFormat="1" ht="19.5" x14ac:dyDescent="0.2">
      <c r="A144" s="33"/>
      <c r="B144" s="34"/>
      <c r="C144" s="35"/>
      <c r="D144" s="191" t="s">
        <v>293</v>
      </c>
      <c r="E144" s="35"/>
      <c r="F144" s="221" t="s">
        <v>515</v>
      </c>
      <c r="G144" s="35"/>
      <c r="H144" s="35"/>
      <c r="I144" s="186"/>
      <c r="J144" s="35"/>
      <c r="K144" s="35"/>
      <c r="L144" s="38"/>
      <c r="M144" s="187"/>
      <c r="N144" s="188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293</v>
      </c>
      <c r="AU144" s="16" t="s">
        <v>83</v>
      </c>
    </row>
    <row r="145" spans="1:65" s="2" customFormat="1" ht="37.9" customHeight="1" x14ac:dyDescent="0.2">
      <c r="A145" s="33"/>
      <c r="B145" s="34"/>
      <c r="C145" s="172" t="s">
        <v>295</v>
      </c>
      <c r="D145" s="172" t="s">
        <v>139</v>
      </c>
      <c r="E145" s="173" t="s">
        <v>519</v>
      </c>
      <c r="F145" s="174" t="s">
        <v>520</v>
      </c>
      <c r="G145" s="175" t="s">
        <v>493</v>
      </c>
      <c r="H145" s="176">
        <v>40</v>
      </c>
      <c r="I145" s="177"/>
      <c r="J145" s="176">
        <f>ROUND((ROUND(I145,2))*(ROUND(H145,2)),2)</f>
        <v>0</v>
      </c>
      <c r="K145" s="174" t="s">
        <v>214</v>
      </c>
      <c r="L145" s="38"/>
      <c r="M145" s="178" t="s">
        <v>18</v>
      </c>
      <c r="N145" s="179" t="s">
        <v>46</v>
      </c>
      <c r="O145" s="63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2" t="s">
        <v>144</v>
      </c>
      <c r="AT145" s="182" t="s">
        <v>139</v>
      </c>
      <c r="AU145" s="182" t="s">
        <v>83</v>
      </c>
      <c r="AY145" s="16" t="s">
        <v>136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83</v>
      </c>
      <c r="BK145" s="183">
        <f>ROUND((ROUND(I145,2))*(ROUND(H145,2)),2)</f>
        <v>0</v>
      </c>
      <c r="BL145" s="16" t="s">
        <v>144</v>
      </c>
      <c r="BM145" s="182" t="s">
        <v>521</v>
      </c>
    </row>
    <row r="146" spans="1:65" s="2" customFormat="1" ht="19.5" x14ac:dyDescent="0.2">
      <c r="A146" s="33"/>
      <c r="B146" s="34"/>
      <c r="C146" s="35"/>
      <c r="D146" s="191" t="s">
        <v>293</v>
      </c>
      <c r="E146" s="35"/>
      <c r="F146" s="221" t="s">
        <v>515</v>
      </c>
      <c r="G146" s="35"/>
      <c r="H146" s="35"/>
      <c r="I146" s="186"/>
      <c r="J146" s="35"/>
      <c r="K146" s="35"/>
      <c r="L146" s="38"/>
      <c r="M146" s="187"/>
      <c r="N146" s="188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293</v>
      </c>
      <c r="AU146" s="16" t="s">
        <v>83</v>
      </c>
    </row>
    <row r="147" spans="1:65" s="2" customFormat="1" ht="37.9" customHeight="1" x14ac:dyDescent="0.2">
      <c r="A147" s="33"/>
      <c r="B147" s="34"/>
      <c r="C147" s="172" t="s">
        <v>300</v>
      </c>
      <c r="D147" s="172" t="s">
        <v>139</v>
      </c>
      <c r="E147" s="173" t="s">
        <v>522</v>
      </c>
      <c r="F147" s="174" t="s">
        <v>523</v>
      </c>
      <c r="G147" s="175" t="s">
        <v>493</v>
      </c>
      <c r="H147" s="176">
        <v>112</v>
      </c>
      <c r="I147" s="227">
        <v>0</v>
      </c>
      <c r="J147" s="176">
        <f>ROUND((ROUND(I147,2))*(ROUND(H147,2)),2)</f>
        <v>0</v>
      </c>
      <c r="K147" s="174" t="s">
        <v>214</v>
      </c>
      <c r="L147" s="38"/>
      <c r="M147" s="178" t="s">
        <v>18</v>
      </c>
      <c r="N147" s="179" t="s">
        <v>46</v>
      </c>
      <c r="O147" s="63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2" t="s">
        <v>144</v>
      </c>
      <c r="AT147" s="182" t="s">
        <v>139</v>
      </c>
      <c r="AU147" s="182" t="s">
        <v>83</v>
      </c>
      <c r="AY147" s="16" t="s">
        <v>136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83</v>
      </c>
      <c r="BK147" s="183">
        <f>ROUND((ROUND(I147,2))*(ROUND(H147,2)),2)</f>
        <v>0</v>
      </c>
      <c r="BL147" s="16" t="s">
        <v>144</v>
      </c>
      <c r="BM147" s="182" t="s">
        <v>524</v>
      </c>
    </row>
    <row r="148" spans="1:65" s="2" customFormat="1" ht="19.5" x14ac:dyDescent="0.2">
      <c r="A148" s="33"/>
      <c r="B148" s="34"/>
      <c r="C148" s="35"/>
      <c r="D148" s="191" t="s">
        <v>293</v>
      </c>
      <c r="E148" s="35"/>
      <c r="F148" s="221" t="s">
        <v>515</v>
      </c>
      <c r="G148" s="35"/>
      <c r="H148" s="35"/>
      <c r="I148" s="186"/>
      <c r="J148" s="35"/>
      <c r="K148" s="35"/>
      <c r="L148" s="38"/>
      <c r="M148" s="187"/>
      <c r="N148" s="188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293</v>
      </c>
      <c r="AU148" s="16" t="s">
        <v>83</v>
      </c>
    </row>
    <row r="149" spans="1:65" s="12" customFormat="1" ht="25.9" customHeight="1" x14ac:dyDescent="0.2">
      <c r="B149" s="156"/>
      <c r="C149" s="157"/>
      <c r="D149" s="158" t="s">
        <v>74</v>
      </c>
      <c r="E149" s="159" t="s">
        <v>525</v>
      </c>
      <c r="F149" s="159" t="s">
        <v>526</v>
      </c>
      <c r="G149" s="157"/>
      <c r="H149" s="157"/>
      <c r="I149" s="160"/>
      <c r="J149" s="161">
        <f>BK149</f>
        <v>0</v>
      </c>
      <c r="K149" s="157"/>
      <c r="L149" s="162"/>
      <c r="M149" s="163"/>
      <c r="N149" s="164"/>
      <c r="O149" s="164"/>
      <c r="P149" s="165">
        <f>SUM(P150:P153)</f>
        <v>0</v>
      </c>
      <c r="Q149" s="164"/>
      <c r="R149" s="165">
        <f>SUM(R150:R153)</f>
        <v>0</v>
      </c>
      <c r="S149" s="164"/>
      <c r="T149" s="166">
        <f>SUM(T150:T153)</f>
        <v>0</v>
      </c>
      <c r="AR149" s="167" t="s">
        <v>83</v>
      </c>
      <c r="AT149" s="168" t="s">
        <v>74</v>
      </c>
      <c r="AU149" s="168" t="s">
        <v>75</v>
      </c>
      <c r="AY149" s="167" t="s">
        <v>136</v>
      </c>
      <c r="BK149" s="169">
        <f>SUM(BK150:BK153)</f>
        <v>0</v>
      </c>
    </row>
    <row r="150" spans="1:65" s="2" customFormat="1" ht="16.5" customHeight="1" x14ac:dyDescent="0.2">
      <c r="A150" s="33"/>
      <c r="B150" s="34"/>
      <c r="C150" s="172" t="s">
        <v>307</v>
      </c>
      <c r="D150" s="172" t="s">
        <v>139</v>
      </c>
      <c r="E150" s="173" t="s">
        <v>527</v>
      </c>
      <c r="F150" s="174" t="s">
        <v>528</v>
      </c>
      <c r="G150" s="175" t="s">
        <v>493</v>
      </c>
      <c r="H150" s="176">
        <v>110</v>
      </c>
      <c r="I150" s="177"/>
      <c r="J150" s="176">
        <f>ROUND((ROUND(I150,2))*(ROUND(H150,2)),2)</f>
        <v>0</v>
      </c>
      <c r="K150" s="174" t="s">
        <v>214</v>
      </c>
      <c r="L150" s="38"/>
      <c r="M150" s="178" t="s">
        <v>18</v>
      </c>
      <c r="N150" s="179" t="s">
        <v>46</v>
      </c>
      <c r="O150" s="63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2" t="s">
        <v>144</v>
      </c>
      <c r="AT150" s="182" t="s">
        <v>139</v>
      </c>
      <c r="AU150" s="182" t="s">
        <v>83</v>
      </c>
      <c r="AY150" s="16" t="s">
        <v>136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83</v>
      </c>
      <c r="BK150" s="183">
        <f>ROUND((ROUND(I150,2))*(ROUND(H150,2)),2)</f>
        <v>0</v>
      </c>
      <c r="BL150" s="16" t="s">
        <v>144</v>
      </c>
      <c r="BM150" s="182" t="s">
        <v>529</v>
      </c>
    </row>
    <row r="151" spans="1:65" s="2" customFormat="1" ht="48.75" x14ac:dyDescent="0.2">
      <c r="A151" s="33"/>
      <c r="B151" s="34"/>
      <c r="C151" s="35"/>
      <c r="D151" s="191" t="s">
        <v>293</v>
      </c>
      <c r="E151" s="35"/>
      <c r="F151" s="221" t="s">
        <v>530</v>
      </c>
      <c r="G151" s="35"/>
      <c r="H151" s="35"/>
      <c r="I151" s="186"/>
      <c r="J151" s="35"/>
      <c r="K151" s="35"/>
      <c r="L151" s="38"/>
      <c r="M151" s="187"/>
      <c r="N151" s="188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293</v>
      </c>
      <c r="AU151" s="16" t="s">
        <v>83</v>
      </c>
    </row>
    <row r="152" spans="1:65" s="2" customFormat="1" ht="16.5" customHeight="1" x14ac:dyDescent="0.2">
      <c r="A152" s="33"/>
      <c r="B152" s="34"/>
      <c r="C152" s="172" t="s">
        <v>312</v>
      </c>
      <c r="D152" s="172" t="s">
        <v>139</v>
      </c>
      <c r="E152" s="173" t="s">
        <v>531</v>
      </c>
      <c r="F152" s="174" t="s">
        <v>532</v>
      </c>
      <c r="G152" s="175" t="s">
        <v>493</v>
      </c>
      <c r="H152" s="176">
        <v>112</v>
      </c>
      <c r="I152" s="227">
        <v>0</v>
      </c>
      <c r="J152" s="176">
        <f>ROUND((ROUND(I152,2))*(ROUND(H152,2)),2)</f>
        <v>0</v>
      </c>
      <c r="K152" s="174" t="s">
        <v>214</v>
      </c>
      <c r="L152" s="38"/>
      <c r="M152" s="178" t="s">
        <v>18</v>
      </c>
      <c r="N152" s="179" t="s">
        <v>46</v>
      </c>
      <c r="O152" s="63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2" t="s">
        <v>144</v>
      </c>
      <c r="AT152" s="182" t="s">
        <v>139</v>
      </c>
      <c r="AU152" s="182" t="s">
        <v>83</v>
      </c>
      <c r="AY152" s="16" t="s">
        <v>136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83</v>
      </c>
      <c r="BK152" s="183">
        <f>ROUND((ROUND(I152,2))*(ROUND(H152,2)),2)</f>
        <v>0</v>
      </c>
      <c r="BL152" s="16" t="s">
        <v>144</v>
      </c>
      <c r="BM152" s="182" t="s">
        <v>533</v>
      </c>
    </row>
    <row r="153" spans="1:65" s="2" customFormat="1" ht="48.75" x14ac:dyDescent="0.2">
      <c r="A153" s="33"/>
      <c r="B153" s="34"/>
      <c r="C153" s="35"/>
      <c r="D153" s="191" t="s">
        <v>293</v>
      </c>
      <c r="E153" s="35"/>
      <c r="F153" s="221" t="s">
        <v>530</v>
      </c>
      <c r="G153" s="35"/>
      <c r="H153" s="35"/>
      <c r="I153" s="186"/>
      <c r="J153" s="35"/>
      <c r="K153" s="35"/>
      <c r="L153" s="38"/>
      <c r="M153" s="187"/>
      <c r="N153" s="188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293</v>
      </c>
      <c r="AU153" s="16" t="s">
        <v>83</v>
      </c>
    </row>
    <row r="154" spans="1:65" s="12" customFormat="1" ht="25.9" customHeight="1" x14ac:dyDescent="0.2">
      <c r="B154" s="156"/>
      <c r="C154" s="157"/>
      <c r="D154" s="158" t="s">
        <v>74</v>
      </c>
      <c r="E154" s="159" t="s">
        <v>534</v>
      </c>
      <c r="F154" s="159" t="s">
        <v>383</v>
      </c>
      <c r="G154" s="157"/>
      <c r="H154" s="157"/>
      <c r="I154" s="160"/>
      <c r="J154" s="161">
        <f>BK154</f>
        <v>0</v>
      </c>
      <c r="K154" s="157"/>
      <c r="L154" s="162"/>
      <c r="M154" s="163"/>
      <c r="N154" s="164"/>
      <c r="O154" s="164"/>
      <c r="P154" s="165">
        <f>SUM(P155:P169)</f>
        <v>0</v>
      </c>
      <c r="Q154" s="164"/>
      <c r="R154" s="165">
        <f>SUM(R155:R169)</f>
        <v>0</v>
      </c>
      <c r="S154" s="164"/>
      <c r="T154" s="166">
        <f>SUM(T155:T169)</f>
        <v>0</v>
      </c>
      <c r="AR154" s="167" t="s">
        <v>83</v>
      </c>
      <c r="AT154" s="168" t="s">
        <v>74</v>
      </c>
      <c r="AU154" s="168" t="s">
        <v>75</v>
      </c>
      <c r="AY154" s="167" t="s">
        <v>136</v>
      </c>
      <c r="BK154" s="169">
        <f>SUM(BK155:BK169)</f>
        <v>0</v>
      </c>
    </row>
    <row r="155" spans="1:65" s="2" customFormat="1" ht="16.5" customHeight="1" x14ac:dyDescent="0.2">
      <c r="A155" s="33"/>
      <c r="B155" s="34"/>
      <c r="C155" s="172" t="s">
        <v>318</v>
      </c>
      <c r="D155" s="172" t="s">
        <v>139</v>
      </c>
      <c r="E155" s="173" t="s">
        <v>535</v>
      </c>
      <c r="F155" s="174" t="s">
        <v>536</v>
      </c>
      <c r="G155" s="175" t="s">
        <v>436</v>
      </c>
      <c r="H155" s="176">
        <v>2</v>
      </c>
      <c r="I155" s="227">
        <v>0</v>
      </c>
      <c r="J155" s="176">
        <f t="shared" ref="J155:J163" si="0">ROUND((ROUND(I155,2))*(ROUND(H155,2)),2)</f>
        <v>0</v>
      </c>
      <c r="K155" s="174" t="s">
        <v>214</v>
      </c>
      <c r="L155" s="38"/>
      <c r="M155" s="178" t="s">
        <v>18</v>
      </c>
      <c r="N155" s="179" t="s">
        <v>46</v>
      </c>
      <c r="O155" s="63"/>
      <c r="P155" s="180">
        <f t="shared" ref="P155:P163" si="1">O155*H155</f>
        <v>0</v>
      </c>
      <c r="Q155" s="180">
        <v>0</v>
      </c>
      <c r="R155" s="180">
        <f t="shared" ref="R155:R163" si="2">Q155*H155</f>
        <v>0</v>
      </c>
      <c r="S155" s="180">
        <v>0</v>
      </c>
      <c r="T155" s="181">
        <f t="shared" ref="T155:T163" si="3"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2" t="s">
        <v>144</v>
      </c>
      <c r="AT155" s="182" t="s">
        <v>139</v>
      </c>
      <c r="AU155" s="182" t="s">
        <v>83</v>
      </c>
      <c r="AY155" s="16" t="s">
        <v>136</v>
      </c>
      <c r="BE155" s="183">
        <f t="shared" ref="BE155:BE163" si="4">IF(N155="základní",J155,0)</f>
        <v>0</v>
      </c>
      <c r="BF155" s="183">
        <f t="shared" ref="BF155:BF163" si="5">IF(N155="snížená",J155,0)</f>
        <v>0</v>
      </c>
      <c r="BG155" s="183">
        <f t="shared" ref="BG155:BG163" si="6">IF(N155="zákl. přenesená",J155,0)</f>
        <v>0</v>
      </c>
      <c r="BH155" s="183">
        <f t="shared" ref="BH155:BH163" si="7">IF(N155="sníž. přenesená",J155,0)</f>
        <v>0</v>
      </c>
      <c r="BI155" s="183">
        <f t="shared" ref="BI155:BI163" si="8">IF(N155="nulová",J155,0)</f>
        <v>0</v>
      </c>
      <c r="BJ155" s="16" t="s">
        <v>83</v>
      </c>
      <c r="BK155" s="183">
        <f t="shared" ref="BK155:BK163" si="9">ROUND((ROUND(I155,2))*(ROUND(H155,2)),2)</f>
        <v>0</v>
      </c>
      <c r="BL155" s="16" t="s">
        <v>144</v>
      </c>
      <c r="BM155" s="182" t="s">
        <v>537</v>
      </c>
    </row>
    <row r="156" spans="1:65" s="2" customFormat="1" ht="24.2" customHeight="1" x14ac:dyDescent="0.2">
      <c r="A156" s="33"/>
      <c r="B156" s="34"/>
      <c r="C156" s="172" t="s">
        <v>323</v>
      </c>
      <c r="D156" s="172" t="s">
        <v>139</v>
      </c>
      <c r="E156" s="173" t="s">
        <v>538</v>
      </c>
      <c r="F156" s="174" t="s">
        <v>539</v>
      </c>
      <c r="G156" s="175" t="s">
        <v>436</v>
      </c>
      <c r="H156" s="176">
        <v>2</v>
      </c>
      <c r="I156" s="227">
        <v>0</v>
      </c>
      <c r="J156" s="176">
        <f t="shared" si="0"/>
        <v>0</v>
      </c>
      <c r="K156" s="174" t="s">
        <v>214</v>
      </c>
      <c r="L156" s="38"/>
      <c r="M156" s="178" t="s">
        <v>18</v>
      </c>
      <c r="N156" s="179" t="s">
        <v>46</v>
      </c>
      <c r="O156" s="63"/>
      <c r="P156" s="180">
        <f t="shared" si="1"/>
        <v>0</v>
      </c>
      <c r="Q156" s="180">
        <v>0</v>
      </c>
      <c r="R156" s="180">
        <f t="shared" si="2"/>
        <v>0</v>
      </c>
      <c r="S156" s="180">
        <v>0</v>
      </c>
      <c r="T156" s="181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2" t="s">
        <v>144</v>
      </c>
      <c r="AT156" s="182" t="s">
        <v>139</v>
      </c>
      <c r="AU156" s="182" t="s">
        <v>83</v>
      </c>
      <c r="AY156" s="16" t="s">
        <v>136</v>
      </c>
      <c r="BE156" s="183">
        <f t="shared" si="4"/>
        <v>0</v>
      </c>
      <c r="BF156" s="183">
        <f t="shared" si="5"/>
        <v>0</v>
      </c>
      <c r="BG156" s="183">
        <f t="shared" si="6"/>
        <v>0</v>
      </c>
      <c r="BH156" s="183">
        <f t="shared" si="7"/>
        <v>0</v>
      </c>
      <c r="BI156" s="183">
        <f t="shared" si="8"/>
        <v>0</v>
      </c>
      <c r="BJ156" s="16" t="s">
        <v>83</v>
      </c>
      <c r="BK156" s="183">
        <f t="shared" si="9"/>
        <v>0</v>
      </c>
      <c r="BL156" s="16" t="s">
        <v>144</v>
      </c>
      <c r="BM156" s="182" t="s">
        <v>540</v>
      </c>
    </row>
    <row r="157" spans="1:65" s="2" customFormat="1" ht="16.5" customHeight="1" x14ac:dyDescent="0.2">
      <c r="A157" s="33"/>
      <c r="B157" s="34"/>
      <c r="C157" s="172" t="s">
        <v>248</v>
      </c>
      <c r="D157" s="172" t="s">
        <v>139</v>
      </c>
      <c r="E157" s="173" t="s">
        <v>541</v>
      </c>
      <c r="F157" s="174" t="s">
        <v>542</v>
      </c>
      <c r="G157" s="175" t="s">
        <v>436</v>
      </c>
      <c r="H157" s="176">
        <v>2</v>
      </c>
      <c r="I157" s="227">
        <v>0</v>
      </c>
      <c r="J157" s="176">
        <f t="shared" si="0"/>
        <v>0</v>
      </c>
      <c r="K157" s="174" t="s">
        <v>214</v>
      </c>
      <c r="L157" s="38"/>
      <c r="M157" s="178" t="s">
        <v>18</v>
      </c>
      <c r="N157" s="179" t="s">
        <v>46</v>
      </c>
      <c r="O157" s="63"/>
      <c r="P157" s="180">
        <f t="shared" si="1"/>
        <v>0</v>
      </c>
      <c r="Q157" s="180">
        <v>0</v>
      </c>
      <c r="R157" s="180">
        <f t="shared" si="2"/>
        <v>0</v>
      </c>
      <c r="S157" s="180">
        <v>0</v>
      </c>
      <c r="T157" s="181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2" t="s">
        <v>144</v>
      </c>
      <c r="AT157" s="182" t="s">
        <v>139</v>
      </c>
      <c r="AU157" s="182" t="s">
        <v>83</v>
      </c>
      <c r="AY157" s="16" t="s">
        <v>136</v>
      </c>
      <c r="BE157" s="183">
        <f t="shared" si="4"/>
        <v>0</v>
      </c>
      <c r="BF157" s="183">
        <f t="shared" si="5"/>
        <v>0</v>
      </c>
      <c r="BG157" s="183">
        <f t="shared" si="6"/>
        <v>0</v>
      </c>
      <c r="BH157" s="183">
        <f t="shared" si="7"/>
        <v>0</v>
      </c>
      <c r="BI157" s="183">
        <f t="shared" si="8"/>
        <v>0</v>
      </c>
      <c r="BJ157" s="16" t="s">
        <v>83</v>
      </c>
      <c r="BK157" s="183">
        <f t="shared" si="9"/>
        <v>0</v>
      </c>
      <c r="BL157" s="16" t="s">
        <v>144</v>
      </c>
      <c r="BM157" s="182" t="s">
        <v>543</v>
      </c>
    </row>
    <row r="158" spans="1:65" s="2" customFormat="1" ht="24.2" customHeight="1" x14ac:dyDescent="0.2">
      <c r="A158" s="33"/>
      <c r="B158" s="34"/>
      <c r="C158" s="172" t="s">
        <v>334</v>
      </c>
      <c r="D158" s="172" t="s">
        <v>139</v>
      </c>
      <c r="E158" s="173" t="s">
        <v>544</v>
      </c>
      <c r="F158" s="174" t="s">
        <v>545</v>
      </c>
      <c r="G158" s="175" t="s">
        <v>436</v>
      </c>
      <c r="H158" s="176">
        <v>2</v>
      </c>
      <c r="I158" s="227">
        <v>0</v>
      </c>
      <c r="J158" s="176">
        <f t="shared" si="0"/>
        <v>0</v>
      </c>
      <c r="K158" s="174" t="s">
        <v>214</v>
      </c>
      <c r="L158" s="38"/>
      <c r="M158" s="178" t="s">
        <v>18</v>
      </c>
      <c r="N158" s="179" t="s">
        <v>46</v>
      </c>
      <c r="O158" s="63"/>
      <c r="P158" s="180">
        <f t="shared" si="1"/>
        <v>0</v>
      </c>
      <c r="Q158" s="180">
        <v>0</v>
      </c>
      <c r="R158" s="180">
        <f t="shared" si="2"/>
        <v>0</v>
      </c>
      <c r="S158" s="180">
        <v>0</v>
      </c>
      <c r="T158" s="181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2" t="s">
        <v>144</v>
      </c>
      <c r="AT158" s="182" t="s">
        <v>139</v>
      </c>
      <c r="AU158" s="182" t="s">
        <v>83</v>
      </c>
      <c r="AY158" s="16" t="s">
        <v>136</v>
      </c>
      <c r="BE158" s="183">
        <f t="shared" si="4"/>
        <v>0</v>
      </c>
      <c r="BF158" s="183">
        <f t="shared" si="5"/>
        <v>0</v>
      </c>
      <c r="BG158" s="183">
        <f t="shared" si="6"/>
        <v>0</v>
      </c>
      <c r="BH158" s="183">
        <f t="shared" si="7"/>
        <v>0</v>
      </c>
      <c r="BI158" s="183">
        <f t="shared" si="8"/>
        <v>0</v>
      </c>
      <c r="BJ158" s="16" t="s">
        <v>83</v>
      </c>
      <c r="BK158" s="183">
        <f t="shared" si="9"/>
        <v>0</v>
      </c>
      <c r="BL158" s="16" t="s">
        <v>144</v>
      </c>
      <c r="BM158" s="182" t="s">
        <v>546</v>
      </c>
    </row>
    <row r="159" spans="1:65" s="2" customFormat="1" ht="16.5" customHeight="1" x14ac:dyDescent="0.2">
      <c r="A159" s="33"/>
      <c r="B159" s="34"/>
      <c r="C159" s="172" t="s">
        <v>339</v>
      </c>
      <c r="D159" s="172" t="s">
        <v>139</v>
      </c>
      <c r="E159" s="173" t="s">
        <v>547</v>
      </c>
      <c r="F159" s="174" t="s">
        <v>548</v>
      </c>
      <c r="G159" s="175" t="s">
        <v>436</v>
      </c>
      <c r="H159" s="176">
        <v>2</v>
      </c>
      <c r="I159" s="227">
        <v>0</v>
      </c>
      <c r="J159" s="176">
        <f t="shared" si="0"/>
        <v>0</v>
      </c>
      <c r="K159" s="174" t="s">
        <v>214</v>
      </c>
      <c r="L159" s="38"/>
      <c r="M159" s="178" t="s">
        <v>18</v>
      </c>
      <c r="N159" s="179" t="s">
        <v>46</v>
      </c>
      <c r="O159" s="63"/>
      <c r="P159" s="180">
        <f t="shared" si="1"/>
        <v>0</v>
      </c>
      <c r="Q159" s="180">
        <v>0</v>
      </c>
      <c r="R159" s="180">
        <f t="shared" si="2"/>
        <v>0</v>
      </c>
      <c r="S159" s="180">
        <v>0</v>
      </c>
      <c r="T159" s="181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2" t="s">
        <v>144</v>
      </c>
      <c r="AT159" s="182" t="s">
        <v>139</v>
      </c>
      <c r="AU159" s="182" t="s">
        <v>83</v>
      </c>
      <c r="AY159" s="16" t="s">
        <v>136</v>
      </c>
      <c r="BE159" s="183">
        <f t="shared" si="4"/>
        <v>0</v>
      </c>
      <c r="BF159" s="183">
        <f t="shared" si="5"/>
        <v>0</v>
      </c>
      <c r="BG159" s="183">
        <f t="shared" si="6"/>
        <v>0</v>
      </c>
      <c r="BH159" s="183">
        <f t="shared" si="7"/>
        <v>0</v>
      </c>
      <c r="BI159" s="183">
        <f t="shared" si="8"/>
        <v>0</v>
      </c>
      <c r="BJ159" s="16" t="s">
        <v>83</v>
      </c>
      <c r="BK159" s="183">
        <f t="shared" si="9"/>
        <v>0</v>
      </c>
      <c r="BL159" s="16" t="s">
        <v>144</v>
      </c>
      <c r="BM159" s="182" t="s">
        <v>549</v>
      </c>
    </row>
    <row r="160" spans="1:65" s="2" customFormat="1" ht="16.5" customHeight="1" x14ac:dyDescent="0.2">
      <c r="A160" s="33"/>
      <c r="B160" s="34"/>
      <c r="C160" s="172" t="s">
        <v>344</v>
      </c>
      <c r="D160" s="172" t="s">
        <v>139</v>
      </c>
      <c r="E160" s="173" t="s">
        <v>550</v>
      </c>
      <c r="F160" s="174" t="s">
        <v>551</v>
      </c>
      <c r="G160" s="175" t="s">
        <v>436</v>
      </c>
      <c r="H160" s="176">
        <v>2</v>
      </c>
      <c r="I160" s="227">
        <v>0</v>
      </c>
      <c r="J160" s="176">
        <f t="shared" si="0"/>
        <v>0</v>
      </c>
      <c r="K160" s="174" t="s">
        <v>214</v>
      </c>
      <c r="L160" s="38"/>
      <c r="M160" s="178" t="s">
        <v>18</v>
      </c>
      <c r="N160" s="179" t="s">
        <v>46</v>
      </c>
      <c r="O160" s="63"/>
      <c r="P160" s="180">
        <f t="shared" si="1"/>
        <v>0</v>
      </c>
      <c r="Q160" s="180">
        <v>0</v>
      </c>
      <c r="R160" s="180">
        <f t="shared" si="2"/>
        <v>0</v>
      </c>
      <c r="S160" s="180">
        <v>0</v>
      </c>
      <c r="T160" s="181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2" t="s">
        <v>144</v>
      </c>
      <c r="AT160" s="182" t="s">
        <v>139</v>
      </c>
      <c r="AU160" s="182" t="s">
        <v>83</v>
      </c>
      <c r="AY160" s="16" t="s">
        <v>136</v>
      </c>
      <c r="BE160" s="183">
        <f t="shared" si="4"/>
        <v>0</v>
      </c>
      <c r="BF160" s="183">
        <f t="shared" si="5"/>
        <v>0</v>
      </c>
      <c r="BG160" s="183">
        <f t="shared" si="6"/>
        <v>0</v>
      </c>
      <c r="BH160" s="183">
        <f t="shared" si="7"/>
        <v>0</v>
      </c>
      <c r="BI160" s="183">
        <f t="shared" si="8"/>
        <v>0</v>
      </c>
      <c r="BJ160" s="16" t="s">
        <v>83</v>
      </c>
      <c r="BK160" s="183">
        <f t="shared" si="9"/>
        <v>0</v>
      </c>
      <c r="BL160" s="16" t="s">
        <v>144</v>
      </c>
      <c r="BM160" s="182" t="s">
        <v>552</v>
      </c>
    </row>
    <row r="161" spans="1:65" s="2" customFormat="1" ht="24.2" customHeight="1" x14ac:dyDescent="0.2">
      <c r="A161" s="33"/>
      <c r="B161" s="34"/>
      <c r="C161" s="172" t="s">
        <v>354</v>
      </c>
      <c r="D161" s="172" t="s">
        <v>139</v>
      </c>
      <c r="E161" s="173" t="s">
        <v>553</v>
      </c>
      <c r="F161" s="174" t="s">
        <v>554</v>
      </c>
      <c r="G161" s="175" t="s">
        <v>436</v>
      </c>
      <c r="H161" s="176">
        <v>2</v>
      </c>
      <c r="I161" s="227">
        <v>0</v>
      </c>
      <c r="J161" s="176">
        <f t="shared" si="0"/>
        <v>0</v>
      </c>
      <c r="K161" s="174" t="s">
        <v>214</v>
      </c>
      <c r="L161" s="38"/>
      <c r="M161" s="178" t="s">
        <v>18</v>
      </c>
      <c r="N161" s="179" t="s">
        <v>46</v>
      </c>
      <c r="O161" s="63"/>
      <c r="P161" s="180">
        <f t="shared" si="1"/>
        <v>0</v>
      </c>
      <c r="Q161" s="180">
        <v>0</v>
      </c>
      <c r="R161" s="180">
        <f t="shared" si="2"/>
        <v>0</v>
      </c>
      <c r="S161" s="180">
        <v>0</v>
      </c>
      <c r="T161" s="181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2" t="s">
        <v>144</v>
      </c>
      <c r="AT161" s="182" t="s">
        <v>139</v>
      </c>
      <c r="AU161" s="182" t="s">
        <v>83</v>
      </c>
      <c r="AY161" s="16" t="s">
        <v>136</v>
      </c>
      <c r="BE161" s="183">
        <f t="shared" si="4"/>
        <v>0</v>
      </c>
      <c r="BF161" s="183">
        <f t="shared" si="5"/>
        <v>0</v>
      </c>
      <c r="BG161" s="183">
        <f t="shared" si="6"/>
        <v>0</v>
      </c>
      <c r="BH161" s="183">
        <f t="shared" si="7"/>
        <v>0</v>
      </c>
      <c r="BI161" s="183">
        <f t="shared" si="8"/>
        <v>0</v>
      </c>
      <c r="BJ161" s="16" t="s">
        <v>83</v>
      </c>
      <c r="BK161" s="183">
        <f t="shared" si="9"/>
        <v>0</v>
      </c>
      <c r="BL161" s="16" t="s">
        <v>144</v>
      </c>
      <c r="BM161" s="182" t="s">
        <v>555</v>
      </c>
    </row>
    <row r="162" spans="1:65" s="2" customFormat="1" ht="16.5" customHeight="1" x14ac:dyDescent="0.2">
      <c r="A162" s="33"/>
      <c r="B162" s="34"/>
      <c r="C162" s="172" t="s">
        <v>363</v>
      </c>
      <c r="D162" s="172" t="s">
        <v>139</v>
      </c>
      <c r="E162" s="173" t="s">
        <v>556</v>
      </c>
      <c r="F162" s="174" t="s">
        <v>557</v>
      </c>
      <c r="G162" s="175" t="s">
        <v>436</v>
      </c>
      <c r="H162" s="176">
        <v>2</v>
      </c>
      <c r="I162" s="227">
        <v>0</v>
      </c>
      <c r="J162" s="176">
        <f t="shared" si="0"/>
        <v>0</v>
      </c>
      <c r="K162" s="174" t="s">
        <v>214</v>
      </c>
      <c r="L162" s="38"/>
      <c r="M162" s="178" t="s">
        <v>18</v>
      </c>
      <c r="N162" s="179" t="s">
        <v>46</v>
      </c>
      <c r="O162" s="63"/>
      <c r="P162" s="180">
        <f t="shared" si="1"/>
        <v>0</v>
      </c>
      <c r="Q162" s="180">
        <v>0</v>
      </c>
      <c r="R162" s="180">
        <f t="shared" si="2"/>
        <v>0</v>
      </c>
      <c r="S162" s="180">
        <v>0</v>
      </c>
      <c r="T162" s="181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2" t="s">
        <v>144</v>
      </c>
      <c r="AT162" s="182" t="s">
        <v>139</v>
      </c>
      <c r="AU162" s="182" t="s">
        <v>83</v>
      </c>
      <c r="AY162" s="16" t="s">
        <v>136</v>
      </c>
      <c r="BE162" s="183">
        <f t="shared" si="4"/>
        <v>0</v>
      </c>
      <c r="BF162" s="183">
        <f t="shared" si="5"/>
        <v>0</v>
      </c>
      <c r="BG162" s="183">
        <f t="shared" si="6"/>
        <v>0</v>
      </c>
      <c r="BH162" s="183">
        <f t="shared" si="7"/>
        <v>0</v>
      </c>
      <c r="BI162" s="183">
        <f t="shared" si="8"/>
        <v>0</v>
      </c>
      <c r="BJ162" s="16" t="s">
        <v>83</v>
      </c>
      <c r="BK162" s="183">
        <f t="shared" si="9"/>
        <v>0</v>
      </c>
      <c r="BL162" s="16" t="s">
        <v>144</v>
      </c>
      <c r="BM162" s="182" t="s">
        <v>558</v>
      </c>
    </row>
    <row r="163" spans="1:65" s="2" customFormat="1" ht="16.5" customHeight="1" x14ac:dyDescent="0.2">
      <c r="A163" s="33"/>
      <c r="B163" s="34"/>
      <c r="C163" s="172" t="s">
        <v>370</v>
      </c>
      <c r="D163" s="172" t="s">
        <v>139</v>
      </c>
      <c r="E163" s="173" t="s">
        <v>559</v>
      </c>
      <c r="F163" s="174" t="s">
        <v>560</v>
      </c>
      <c r="G163" s="175" t="s">
        <v>436</v>
      </c>
      <c r="H163" s="176">
        <v>2</v>
      </c>
      <c r="I163" s="227">
        <v>0</v>
      </c>
      <c r="J163" s="176">
        <f t="shared" si="0"/>
        <v>0</v>
      </c>
      <c r="K163" s="174" t="s">
        <v>214</v>
      </c>
      <c r="L163" s="38"/>
      <c r="M163" s="178" t="s">
        <v>18</v>
      </c>
      <c r="N163" s="179" t="s">
        <v>46</v>
      </c>
      <c r="O163" s="63"/>
      <c r="P163" s="180">
        <f t="shared" si="1"/>
        <v>0</v>
      </c>
      <c r="Q163" s="180">
        <v>0</v>
      </c>
      <c r="R163" s="180">
        <f t="shared" si="2"/>
        <v>0</v>
      </c>
      <c r="S163" s="180">
        <v>0</v>
      </c>
      <c r="T163" s="181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2" t="s">
        <v>144</v>
      </c>
      <c r="AT163" s="182" t="s">
        <v>139</v>
      </c>
      <c r="AU163" s="182" t="s">
        <v>83</v>
      </c>
      <c r="AY163" s="16" t="s">
        <v>136</v>
      </c>
      <c r="BE163" s="183">
        <f t="shared" si="4"/>
        <v>0</v>
      </c>
      <c r="BF163" s="183">
        <f t="shared" si="5"/>
        <v>0</v>
      </c>
      <c r="BG163" s="183">
        <f t="shared" si="6"/>
        <v>0</v>
      </c>
      <c r="BH163" s="183">
        <f t="shared" si="7"/>
        <v>0</v>
      </c>
      <c r="BI163" s="183">
        <f t="shared" si="8"/>
        <v>0</v>
      </c>
      <c r="BJ163" s="16" t="s">
        <v>83</v>
      </c>
      <c r="BK163" s="183">
        <f t="shared" si="9"/>
        <v>0</v>
      </c>
      <c r="BL163" s="16" t="s">
        <v>144</v>
      </c>
      <c r="BM163" s="182" t="s">
        <v>561</v>
      </c>
    </row>
    <row r="164" spans="1:65" s="2" customFormat="1" ht="19.5" x14ac:dyDescent="0.2">
      <c r="A164" s="33"/>
      <c r="B164" s="34"/>
      <c r="C164" s="35"/>
      <c r="D164" s="191" t="s">
        <v>293</v>
      </c>
      <c r="E164" s="35"/>
      <c r="F164" s="221" t="s">
        <v>562</v>
      </c>
      <c r="G164" s="35"/>
      <c r="H164" s="35"/>
      <c r="I164" s="186"/>
      <c r="J164" s="35"/>
      <c r="K164" s="35"/>
      <c r="L164" s="38"/>
      <c r="M164" s="187"/>
      <c r="N164" s="188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293</v>
      </c>
      <c r="AU164" s="16" t="s">
        <v>83</v>
      </c>
    </row>
    <row r="165" spans="1:65" s="2" customFormat="1" ht="24.2" customHeight="1" x14ac:dyDescent="0.2">
      <c r="A165" s="33"/>
      <c r="B165" s="34"/>
      <c r="C165" s="172" t="s">
        <v>377</v>
      </c>
      <c r="D165" s="172" t="s">
        <v>139</v>
      </c>
      <c r="E165" s="173" t="s">
        <v>563</v>
      </c>
      <c r="F165" s="174" t="s">
        <v>564</v>
      </c>
      <c r="G165" s="175" t="s">
        <v>436</v>
      </c>
      <c r="H165" s="176">
        <v>2</v>
      </c>
      <c r="I165" s="227">
        <v>0</v>
      </c>
      <c r="J165" s="176">
        <f>ROUND((ROUND(I165,2))*(ROUND(H165,2)),2)</f>
        <v>0</v>
      </c>
      <c r="K165" s="174" t="s">
        <v>214</v>
      </c>
      <c r="L165" s="38"/>
      <c r="M165" s="178" t="s">
        <v>18</v>
      </c>
      <c r="N165" s="179" t="s">
        <v>46</v>
      </c>
      <c r="O165" s="63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2" t="s">
        <v>144</v>
      </c>
      <c r="AT165" s="182" t="s">
        <v>139</v>
      </c>
      <c r="AU165" s="182" t="s">
        <v>83</v>
      </c>
      <c r="AY165" s="16" t="s">
        <v>136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83</v>
      </c>
      <c r="BK165" s="183">
        <f>ROUND((ROUND(I165,2))*(ROUND(H165,2)),2)</f>
        <v>0</v>
      </c>
      <c r="BL165" s="16" t="s">
        <v>144</v>
      </c>
      <c r="BM165" s="182" t="s">
        <v>565</v>
      </c>
    </row>
    <row r="166" spans="1:65" s="2" customFormat="1" ht="16.5" customHeight="1" x14ac:dyDescent="0.2">
      <c r="A166" s="33"/>
      <c r="B166" s="34"/>
      <c r="C166" s="172" t="s">
        <v>384</v>
      </c>
      <c r="D166" s="172" t="s">
        <v>139</v>
      </c>
      <c r="E166" s="173" t="s">
        <v>566</v>
      </c>
      <c r="F166" s="174" t="s">
        <v>567</v>
      </c>
      <c r="G166" s="175" t="s">
        <v>436</v>
      </c>
      <c r="H166" s="176">
        <v>2</v>
      </c>
      <c r="I166" s="227">
        <v>0</v>
      </c>
      <c r="J166" s="176">
        <f>ROUND((ROUND(I166,2))*(ROUND(H166,2)),2)</f>
        <v>0</v>
      </c>
      <c r="K166" s="174" t="s">
        <v>214</v>
      </c>
      <c r="L166" s="38"/>
      <c r="M166" s="178" t="s">
        <v>18</v>
      </c>
      <c r="N166" s="179" t="s">
        <v>46</v>
      </c>
      <c r="O166" s="63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2" t="s">
        <v>144</v>
      </c>
      <c r="AT166" s="182" t="s">
        <v>139</v>
      </c>
      <c r="AU166" s="182" t="s">
        <v>83</v>
      </c>
      <c r="AY166" s="16" t="s">
        <v>136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83</v>
      </c>
      <c r="BK166" s="183">
        <f>ROUND((ROUND(I166,2))*(ROUND(H166,2)),2)</f>
        <v>0</v>
      </c>
      <c r="BL166" s="16" t="s">
        <v>144</v>
      </c>
      <c r="BM166" s="182" t="s">
        <v>568</v>
      </c>
    </row>
    <row r="167" spans="1:65" s="2" customFormat="1" ht="19.5" x14ac:dyDescent="0.2">
      <c r="A167" s="33"/>
      <c r="B167" s="34"/>
      <c r="C167" s="35"/>
      <c r="D167" s="191" t="s">
        <v>293</v>
      </c>
      <c r="E167" s="35"/>
      <c r="F167" s="221" t="s">
        <v>569</v>
      </c>
      <c r="G167" s="35"/>
      <c r="H167" s="35"/>
      <c r="I167" s="186"/>
      <c r="J167" s="35"/>
      <c r="K167" s="35"/>
      <c r="L167" s="38"/>
      <c r="M167" s="187"/>
      <c r="N167" s="188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293</v>
      </c>
      <c r="AU167" s="16" t="s">
        <v>83</v>
      </c>
    </row>
    <row r="168" spans="1:65" s="2" customFormat="1" ht="16.5" customHeight="1" x14ac:dyDescent="0.2">
      <c r="A168" s="33"/>
      <c r="B168" s="34"/>
      <c r="C168" s="172" t="s">
        <v>389</v>
      </c>
      <c r="D168" s="172" t="s">
        <v>139</v>
      </c>
      <c r="E168" s="173" t="s">
        <v>570</v>
      </c>
      <c r="F168" s="174" t="s">
        <v>571</v>
      </c>
      <c r="G168" s="175" t="s">
        <v>436</v>
      </c>
      <c r="H168" s="176">
        <v>2</v>
      </c>
      <c r="I168" s="227">
        <v>0</v>
      </c>
      <c r="J168" s="176">
        <f>ROUND((ROUND(I168,2))*(ROUND(H168,2)),2)</f>
        <v>0</v>
      </c>
      <c r="K168" s="174" t="s">
        <v>214</v>
      </c>
      <c r="L168" s="38"/>
      <c r="M168" s="178" t="s">
        <v>18</v>
      </c>
      <c r="N168" s="179" t="s">
        <v>46</v>
      </c>
      <c r="O168" s="63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2" t="s">
        <v>144</v>
      </c>
      <c r="AT168" s="182" t="s">
        <v>139</v>
      </c>
      <c r="AU168" s="182" t="s">
        <v>83</v>
      </c>
      <c r="AY168" s="16" t="s">
        <v>136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83</v>
      </c>
      <c r="BK168" s="183">
        <f>ROUND((ROUND(I168,2))*(ROUND(H168,2)),2)</f>
        <v>0</v>
      </c>
      <c r="BL168" s="16" t="s">
        <v>144</v>
      </c>
      <c r="BM168" s="182" t="s">
        <v>572</v>
      </c>
    </row>
    <row r="169" spans="1:65" s="2" customFormat="1" ht="16.5" customHeight="1" x14ac:dyDescent="0.2">
      <c r="A169" s="33"/>
      <c r="B169" s="34"/>
      <c r="C169" s="172" t="s">
        <v>395</v>
      </c>
      <c r="D169" s="172" t="s">
        <v>139</v>
      </c>
      <c r="E169" s="173" t="s">
        <v>573</v>
      </c>
      <c r="F169" s="174" t="s">
        <v>574</v>
      </c>
      <c r="G169" s="175" t="s">
        <v>436</v>
      </c>
      <c r="H169" s="176">
        <v>2</v>
      </c>
      <c r="I169" s="227">
        <v>0</v>
      </c>
      <c r="J169" s="176">
        <f>ROUND((ROUND(I169,2))*(ROUND(H169,2)),2)</f>
        <v>0</v>
      </c>
      <c r="K169" s="174" t="s">
        <v>214</v>
      </c>
      <c r="L169" s="38"/>
      <c r="M169" s="178" t="s">
        <v>18</v>
      </c>
      <c r="N169" s="179" t="s">
        <v>46</v>
      </c>
      <c r="O169" s="63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2" t="s">
        <v>144</v>
      </c>
      <c r="AT169" s="182" t="s">
        <v>139</v>
      </c>
      <c r="AU169" s="182" t="s">
        <v>83</v>
      </c>
      <c r="AY169" s="16" t="s">
        <v>136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83</v>
      </c>
      <c r="BK169" s="183">
        <f>ROUND((ROUND(I169,2))*(ROUND(H169,2)),2)</f>
        <v>0</v>
      </c>
      <c r="BL169" s="16" t="s">
        <v>144</v>
      </c>
      <c r="BM169" s="182" t="s">
        <v>575</v>
      </c>
    </row>
    <row r="170" spans="1:65" s="12" customFormat="1" ht="25.9" customHeight="1" x14ac:dyDescent="0.2">
      <c r="B170" s="156"/>
      <c r="C170" s="157"/>
      <c r="D170" s="158" t="s">
        <v>74</v>
      </c>
      <c r="E170" s="159" t="s">
        <v>576</v>
      </c>
      <c r="F170" s="159" t="s">
        <v>577</v>
      </c>
      <c r="G170" s="157"/>
      <c r="H170" s="157"/>
      <c r="I170" s="160"/>
      <c r="J170" s="161">
        <f>BK170</f>
        <v>0</v>
      </c>
      <c r="K170" s="157"/>
      <c r="L170" s="162"/>
      <c r="M170" s="163"/>
      <c r="N170" s="164"/>
      <c r="O170" s="164"/>
      <c r="P170" s="165">
        <f>SUM(P171:P172)</f>
        <v>0</v>
      </c>
      <c r="Q170" s="164"/>
      <c r="R170" s="165">
        <f>SUM(R171:R172)</f>
        <v>0</v>
      </c>
      <c r="S170" s="164"/>
      <c r="T170" s="166">
        <f>SUM(T171:T172)</f>
        <v>0</v>
      </c>
      <c r="AR170" s="167" t="s">
        <v>144</v>
      </c>
      <c r="AT170" s="168" t="s">
        <v>74</v>
      </c>
      <c r="AU170" s="168" t="s">
        <v>75</v>
      </c>
      <c r="AY170" s="167" t="s">
        <v>136</v>
      </c>
      <c r="BK170" s="169">
        <f>SUM(BK171:BK172)</f>
        <v>0</v>
      </c>
    </row>
    <row r="171" spans="1:65" s="2" customFormat="1" ht="37.9" customHeight="1" x14ac:dyDescent="0.2">
      <c r="A171" s="33"/>
      <c r="B171" s="34"/>
      <c r="C171" s="172" t="s">
        <v>401</v>
      </c>
      <c r="D171" s="172" t="s">
        <v>139</v>
      </c>
      <c r="E171" s="173" t="s">
        <v>578</v>
      </c>
      <c r="F171" s="174" t="s">
        <v>579</v>
      </c>
      <c r="G171" s="175" t="s">
        <v>580</v>
      </c>
      <c r="H171" s="176">
        <v>24</v>
      </c>
      <c r="I171" s="177"/>
      <c r="J171" s="176">
        <f>ROUND((ROUND(I171,2))*(ROUND(H171,2)),2)</f>
        <v>0</v>
      </c>
      <c r="K171" s="174" t="s">
        <v>143</v>
      </c>
      <c r="L171" s="38"/>
      <c r="M171" s="178" t="s">
        <v>18</v>
      </c>
      <c r="N171" s="179" t="s">
        <v>46</v>
      </c>
      <c r="O171" s="63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2" t="s">
        <v>581</v>
      </c>
      <c r="AT171" s="182" t="s">
        <v>139</v>
      </c>
      <c r="AU171" s="182" t="s">
        <v>83</v>
      </c>
      <c r="AY171" s="16" t="s">
        <v>136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83</v>
      </c>
      <c r="BK171" s="183">
        <f>ROUND((ROUND(I171,2))*(ROUND(H171,2)),2)</f>
        <v>0</v>
      </c>
      <c r="BL171" s="16" t="s">
        <v>581</v>
      </c>
      <c r="BM171" s="182" t="s">
        <v>582</v>
      </c>
    </row>
    <row r="172" spans="1:65" s="2" customFormat="1" x14ac:dyDescent="0.2">
      <c r="A172" s="33"/>
      <c r="B172" s="34"/>
      <c r="C172" s="35"/>
      <c r="D172" s="184" t="s">
        <v>146</v>
      </c>
      <c r="E172" s="35"/>
      <c r="F172" s="185" t="s">
        <v>583</v>
      </c>
      <c r="G172" s="35"/>
      <c r="H172" s="35"/>
      <c r="I172" s="186"/>
      <c r="J172" s="35"/>
      <c r="K172" s="35"/>
      <c r="L172" s="38"/>
      <c r="M172" s="222"/>
      <c r="N172" s="223"/>
      <c r="O172" s="224"/>
      <c r="P172" s="224"/>
      <c r="Q172" s="224"/>
      <c r="R172" s="224"/>
      <c r="S172" s="224"/>
      <c r="T172" s="225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146</v>
      </c>
      <c r="AU172" s="16" t="s">
        <v>83</v>
      </c>
    </row>
    <row r="173" spans="1:65" s="2" customFormat="1" ht="6.95" customHeight="1" x14ac:dyDescent="0.2">
      <c r="A173" s="33"/>
      <c r="B173" s="46"/>
      <c r="C173" s="47"/>
      <c r="D173" s="47"/>
      <c r="E173" s="47"/>
      <c r="F173" s="47"/>
      <c r="G173" s="47"/>
      <c r="H173" s="47"/>
      <c r="I173" s="47"/>
      <c r="J173" s="47"/>
      <c r="K173" s="47"/>
      <c r="L173" s="38"/>
      <c r="M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</sheetData>
  <sheetProtection algorithmName="SHA-512" hashValue="/nYNhez8QphkAWzrtHMLEcngJ62zoij/vnbbRD7Ai9Ih6XTy2lqPGfjBf/YSH+yLaiBHSQLFNIfxdj9zHHfqMQ==" saltValue="zVNA6KO2EQHY9Xe2kTNeEA==" spinCount="100000" sheet="1" objects="1" scenarios="1"/>
  <autoFilter ref="C89:K172" xr:uid="{00000000-0009-0000-0000-000002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172" r:id="rId1" xr:uid="{00000000-0004-0000-02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2:BM114"/>
  <sheetViews>
    <sheetView showGridLines="0" topLeftCell="A69" workbookViewId="0">
      <selection activeCell="I88" sqref="I88:I11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91</v>
      </c>
    </row>
    <row r="3" spans="1:46" s="1" customFormat="1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 x14ac:dyDescent="0.2">
      <c r="B4" s="19"/>
      <c r="D4" s="102" t="s">
        <v>95</v>
      </c>
      <c r="L4" s="19"/>
      <c r="M4" s="103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4" t="s">
        <v>15</v>
      </c>
      <c r="L6" s="19"/>
    </row>
    <row r="7" spans="1:46" s="1" customFormat="1" ht="16.5" customHeight="1" x14ac:dyDescent="0.2">
      <c r="B7" s="19"/>
      <c r="E7" s="274" t="str">
        <f>'Rekapitulace stavby'!K6</f>
        <v>Dochlazení administrativních prostor ČNB - DP02 = E5P1 + ZCH</v>
      </c>
      <c r="F7" s="275"/>
      <c r="G7" s="275"/>
      <c r="H7" s="275"/>
      <c r="L7" s="19"/>
    </row>
    <row r="8" spans="1:46" s="2" customFormat="1" ht="12" customHeight="1" x14ac:dyDescent="0.2">
      <c r="A8" s="33"/>
      <c r="B8" s="38"/>
      <c r="C8" s="33"/>
      <c r="D8" s="104" t="s">
        <v>96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76" t="s">
        <v>584</v>
      </c>
      <c r="F9" s="277"/>
      <c r="G9" s="277"/>
      <c r="H9" s="277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4" t="s">
        <v>17</v>
      </c>
      <c r="E11" s="33"/>
      <c r="F11" s="106" t="s">
        <v>18</v>
      </c>
      <c r="G11" s="33"/>
      <c r="H11" s="33"/>
      <c r="I11" s="104" t="s">
        <v>19</v>
      </c>
      <c r="J11" s="106" t="s">
        <v>18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1. 5. 2023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78" t="str">
        <f>'Rekapitulace stavby'!E14</f>
        <v>Vyplň údaj</v>
      </c>
      <c r="F18" s="279"/>
      <c r="G18" s="279"/>
      <c r="H18" s="279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18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6" t="s">
        <v>585</v>
      </c>
      <c r="F24" s="33"/>
      <c r="G24" s="33"/>
      <c r="H24" s="33"/>
      <c r="I24" s="104" t="s">
        <v>29</v>
      </c>
      <c r="J24" s="106" t="s">
        <v>18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8"/>
      <c r="B27" s="109"/>
      <c r="C27" s="108"/>
      <c r="D27" s="108"/>
      <c r="E27" s="280" t="s">
        <v>99</v>
      </c>
      <c r="F27" s="280"/>
      <c r="G27" s="280"/>
      <c r="H27" s="280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15" t="s">
        <v>45</v>
      </c>
      <c r="E33" s="104" t="s">
        <v>46</v>
      </c>
      <c r="F33" s="116">
        <f>ROUND((SUM(BE86:BE113)),  2)</f>
        <v>0</v>
      </c>
      <c r="G33" s="33"/>
      <c r="H33" s="33"/>
      <c r="I33" s="117">
        <v>0.21</v>
      </c>
      <c r="J33" s="116">
        <f>ROUND(((SUM(BE86:BE113))*I33),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04" t="s">
        <v>47</v>
      </c>
      <c r="F34" s="116">
        <f>ROUND((SUM(BF86:BF113)),  2)</f>
        <v>0</v>
      </c>
      <c r="G34" s="33"/>
      <c r="H34" s="33"/>
      <c r="I34" s="117">
        <v>0.15</v>
      </c>
      <c r="J34" s="116">
        <f>ROUND(((SUM(BF86:BF113))*I34),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04" t="s">
        <v>48</v>
      </c>
      <c r="F35" s="116">
        <f>ROUND((SUM(BG86:BG113)),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04" t="s">
        <v>49</v>
      </c>
      <c r="F36" s="116">
        <f>ROUND((SUM(BH86:BH113)),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04" t="s">
        <v>50</v>
      </c>
      <c r="F37" s="116">
        <f>ROUND((SUM(BI86:BI113)),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15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72" t="str">
        <f>E7</f>
        <v>Dochlazení administrativních prostor ČNB - DP02 = E5P1 + ZCH</v>
      </c>
      <c r="F48" s="273"/>
      <c r="G48" s="273"/>
      <c r="H48" s="27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96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49" t="str">
        <f>E9</f>
        <v>D1.4.4 - Elektroinstalace - DP02</v>
      </c>
      <c r="F50" s="271"/>
      <c r="G50" s="271"/>
      <c r="H50" s="271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Česká národní banka, Na příkopě 864/28, 110 00 Pra</v>
      </c>
      <c r="G52" s="35"/>
      <c r="H52" s="35"/>
      <c r="I52" s="28" t="s">
        <v>23</v>
      </c>
      <c r="J52" s="58" t="str">
        <f>IF(J12="","",J12)</f>
        <v>1. 5. 2023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 x14ac:dyDescent="0.2">
      <c r="A54" s="33"/>
      <c r="B54" s="34"/>
      <c r="C54" s="28" t="s">
        <v>25</v>
      </c>
      <c r="D54" s="35"/>
      <c r="E54" s="35"/>
      <c r="F54" s="26" t="str">
        <f>E15</f>
        <v>ČESKÁ NÁRODNÍ BANKA</v>
      </c>
      <c r="G54" s="35"/>
      <c r="H54" s="35"/>
      <c r="I54" s="28" t="s">
        <v>33</v>
      </c>
      <c r="J54" s="31" t="str">
        <f>E21</f>
        <v>Bohemik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 x14ac:dyDescent="0.2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 xml:space="preserve">Ing. Tomáš Dolejší, B.Hudová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9" t="s">
        <v>101</v>
      </c>
      <c r="D57" s="130"/>
      <c r="E57" s="130"/>
      <c r="F57" s="130"/>
      <c r="G57" s="130"/>
      <c r="H57" s="130"/>
      <c r="I57" s="130"/>
      <c r="J57" s="131" t="s">
        <v>102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 x14ac:dyDescent="0.2">
      <c r="B60" s="133"/>
      <c r="C60" s="134"/>
      <c r="D60" s="135" t="s">
        <v>586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9" customFormat="1" ht="24.95" customHeight="1" x14ac:dyDescent="0.2">
      <c r="B61" s="133"/>
      <c r="C61" s="134"/>
      <c r="D61" s="135" t="s">
        <v>587</v>
      </c>
      <c r="E61" s="136"/>
      <c r="F61" s="136"/>
      <c r="G61" s="136"/>
      <c r="H61" s="136"/>
      <c r="I61" s="136"/>
      <c r="J61" s="137">
        <f>J90</f>
        <v>0</v>
      </c>
      <c r="K61" s="134"/>
      <c r="L61" s="138"/>
    </row>
    <row r="62" spans="1:47" s="9" customFormat="1" ht="24.95" customHeight="1" x14ac:dyDescent="0.2">
      <c r="B62" s="133"/>
      <c r="C62" s="134"/>
      <c r="D62" s="135" t="s">
        <v>588</v>
      </c>
      <c r="E62" s="136"/>
      <c r="F62" s="136"/>
      <c r="G62" s="136"/>
      <c r="H62" s="136"/>
      <c r="I62" s="136"/>
      <c r="J62" s="137">
        <f>J94</f>
        <v>0</v>
      </c>
      <c r="K62" s="134"/>
      <c r="L62" s="138"/>
    </row>
    <row r="63" spans="1:47" s="9" customFormat="1" ht="24.95" customHeight="1" x14ac:dyDescent="0.2">
      <c r="B63" s="133"/>
      <c r="C63" s="134"/>
      <c r="D63" s="135" t="s">
        <v>589</v>
      </c>
      <c r="E63" s="136"/>
      <c r="F63" s="136"/>
      <c r="G63" s="136"/>
      <c r="H63" s="136"/>
      <c r="I63" s="136"/>
      <c r="J63" s="137">
        <f>J98</f>
        <v>0</v>
      </c>
      <c r="K63" s="134"/>
      <c r="L63" s="138"/>
    </row>
    <row r="64" spans="1:47" s="9" customFormat="1" ht="24.95" customHeight="1" x14ac:dyDescent="0.2">
      <c r="B64" s="133"/>
      <c r="C64" s="134"/>
      <c r="D64" s="135" t="s">
        <v>431</v>
      </c>
      <c r="E64" s="136"/>
      <c r="F64" s="136"/>
      <c r="G64" s="136"/>
      <c r="H64" s="136"/>
      <c r="I64" s="136"/>
      <c r="J64" s="137">
        <f>J106</f>
        <v>0</v>
      </c>
      <c r="K64" s="134"/>
      <c r="L64" s="138"/>
    </row>
    <row r="65" spans="1:31" s="9" customFormat="1" ht="24.95" customHeight="1" x14ac:dyDescent="0.2">
      <c r="B65" s="133"/>
      <c r="C65" s="134"/>
      <c r="D65" s="135" t="s">
        <v>115</v>
      </c>
      <c r="E65" s="136"/>
      <c r="F65" s="136"/>
      <c r="G65" s="136"/>
      <c r="H65" s="136"/>
      <c r="I65" s="136"/>
      <c r="J65" s="137">
        <f>J109</f>
        <v>0</v>
      </c>
      <c r="K65" s="134"/>
      <c r="L65" s="138"/>
    </row>
    <row r="66" spans="1:31" s="10" customFormat="1" ht="19.899999999999999" customHeight="1" x14ac:dyDescent="0.2">
      <c r="B66" s="139"/>
      <c r="C66" s="140"/>
      <c r="D66" s="141" t="s">
        <v>120</v>
      </c>
      <c r="E66" s="142"/>
      <c r="F66" s="142"/>
      <c r="G66" s="142"/>
      <c r="H66" s="142"/>
      <c r="I66" s="142"/>
      <c r="J66" s="143">
        <f>J110</f>
        <v>0</v>
      </c>
      <c r="K66" s="140"/>
      <c r="L66" s="144"/>
    </row>
    <row r="67" spans="1:31" s="2" customFormat="1" ht="21.75" customHeight="1" x14ac:dyDescent="0.2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 x14ac:dyDescent="0.2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 x14ac:dyDescent="0.2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 x14ac:dyDescent="0.2">
      <c r="A73" s="33"/>
      <c r="B73" s="34"/>
      <c r="C73" s="22" t="s">
        <v>121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 x14ac:dyDescent="0.2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15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 x14ac:dyDescent="0.2">
      <c r="A76" s="33"/>
      <c r="B76" s="34"/>
      <c r="C76" s="35"/>
      <c r="D76" s="35"/>
      <c r="E76" s="272" t="str">
        <f>E7</f>
        <v>Dochlazení administrativních prostor ČNB - DP02 = E5P1 + ZCH</v>
      </c>
      <c r="F76" s="273"/>
      <c r="G76" s="273"/>
      <c r="H76" s="27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 x14ac:dyDescent="0.2">
      <c r="A77" s="33"/>
      <c r="B77" s="34"/>
      <c r="C77" s="28" t="s">
        <v>96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 x14ac:dyDescent="0.2">
      <c r="A78" s="33"/>
      <c r="B78" s="34"/>
      <c r="C78" s="35"/>
      <c r="D78" s="35"/>
      <c r="E78" s="249" t="str">
        <f>E9</f>
        <v>D1.4.4 - Elektroinstalace - DP02</v>
      </c>
      <c r="F78" s="271"/>
      <c r="G78" s="271"/>
      <c r="H78" s="271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 x14ac:dyDescent="0.2">
      <c r="A80" s="33"/>
      <c r="B80" s="34"/>
      <c r="C80" s="28" t="s">
        <v>21</v>
      </c>
      <c r="D80" s="35"/>
      <c r="E80" s="35"/>
      <c r="F80" s="26" t="str">
        <f>F12</f>
        <v>Česká národní banka, Na příkopě 864/28, 110 00 Pra</v>
      </c>
      <c r="G80" s="35"/>
      <c r="H80" s="35"/>
      <c r="I80" s="28" t="s">
        <v>23</v>
      </c>
      <c r="J80" s="58" t="str">
        <f>IF(J12="","",J12)</f>
        <v>1. 5. 2023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 x14ac:dyDescent="0.2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 x14ac:dyDescent="0.2">
      <c r="A82" s="33"/>
      <c r="B82" s="34"/>
      <c r="C82" s="28" t="s">
        <v>25</v>
      </c>
      <c r="D82" s="35"/>
      <c r="E82" s="35"/>
      <c r="F82" s="26" t="str">
        <f>E15</f>
        <v>ČESKÁ NÁRODNÍ BANKA</v>
      </c>
      <c r="G82" s="35"/>
      <c r="H82" s="35"/>
      <c r="I82" s="28" t="s">
        <v>33</v>
      </c>
      <c r="J82" s="31" t="str">
        <f>E21</f>
        <v>Bohemik s.r.o.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5.7" customHeight="1" x14ac:dyDescent="0.2">
      <c r="A83" s="33"/>
      <c r="B83" s="34"/>
      <c r="C83" s="28" t="s">
        <v>31</v>
      </c>
      <c r="D83" s="35"/>
      <c r="E83" s="35"/>
      <c r="F83" s="26" t="str">
        <f>IF(E18="","",E18)</f>
        <v>Vyplň údaj</v>
      </c>
      <c r="G83" s="35"/>
      <c r="H83" s="35"/>
      <c r="I83" s="28" t="s">
        <v>38</v>
      </c>
      <c r="J83" s="31" t="str">
        <f>E24</f>
        <v xml:space="preserve">Ing. Tomáš Dolejší, B.Hudová 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 x14ac:dyDescent="0.2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 x14ac:dyDescent="0.2">
      <c r="A85" s="145"/>
      <c r="B85" s="146"/>
      <c r="C85" s="147" t="s">
        <v>122</v>
      </c>
      <c r="D85" s="148" t="s">
        <v>60</v>
      </c>
      <c r="E85" s="148" t="s">
        <v>56</v>
      </c>
      <c r="F85" s="148" t="s">
        <v>57</v>
      </c>
      <c r="G85" s="148" t="s">
        <v>123</v>
      </c>
      <c r="H85" s="148" t="s">
        <v>124</v>
      </c>
      <c r="I85" s="148" t="s">
        <v>125</v>
      </c>
      <c r="J85" s="148" t="s">
        <v>102</v>
      </c>
      <c r="K85" s="149" t="s">
        <v>126</v>
      </c>
      <c r="L85" s="150"/>
      <c r="M85" s="67" t="s">
        <v>18</v>
      </c>
      <c r="N85" s="68" t="s">
        <v>45</v>
      </c>
      <c r="O85" s="68" t="s">
        <v>127</v>
      </c>
      <c r="P85" s="68" t="s">
        <v>128</v>
      </c>
      <c r="Q85" s="68" t="s">
        <v>129</v>
      </c>
      <c r="R85" s="68" t="s">
        <v>130</v>
      </c>
      <c r="S85" s="68" t="s">
        <v>131</v>
      </c>
      <c r="T85" s="69" t="s">
        <v>132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 x14ac:dyDescent="0.25">
      <c r="A86" s="33"/>
      <c r="B86" s="34"/>
      <c r="C86" s="74" t="s">
        <v>133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P87+P90+P94+P98+P106+P109</f>
        <v>0</v>
      </c>
      <c r="Q86" s="71"/>
      <c r="R86" s="153">
        <f>R87+R90+R94+R98+R106+R109</f>
        <v>0</v>
      </c>
      <c r="S86" s="71"/>
      <c r="T86" s="154">
        <f>T87+T90+T94+T98+T106+T109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74</v>
      </c>
      <c r="AU86" s="16" t="s">
        <v>103</v>
      </c>
      <c r="BK86" s="155">
        <f>BK87+BK90+BK94+BK98+BK106+BK109</f>
        <v>0</v>
      </c>
    </row>
    <row r="87" spans="1:65" s="12" customFormat="1" ht="25.9" customHeight="1" x14ac:dyDescent="0.2">
      <c r="B87" s="156"/>
      <c r="C87" s="157"/>
      <c r="D87" s="158" t="s">
        <v>74</v>
      </c>
      <c r="E87" s="159" t="s">
        <v>432</v>
      </c>
      <c r="F87" s="159" t="s">
        <v>590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SUM(P88:P89)</f>
        <v>0</v>
      </c>
      <c r="Q87" s="164"/>
      <c r="R87" s="165">
        <f>SUM(R88:R89)</f>
        <v>0</v>
      </c>
      <c r="S87" s="164"/>
      <c r="T87" s="166">
        <f>SUM(T88:T89)</f>
        <v>0</v>
      </c>
      <c r="AR87" s="167" t="s">
        <v>83</v>
      </c>
      <c r="AT87" s="168" t="s">
        <v>74</v>
      </c>
      <c r="AU87" s="168" t="s">
        <v>75</v>
      </c>
      <c r="AY87" s="167" t="s">
        <v>136</v>
      </c>
      <c r="BK87" s="169">
        <f>SUM(BK88:BK89)</f>
        <v>0</v>
      </c>
    </row>
    <row r="88" spans="1:65" s="2" customFormat="1" ht="16.5" customHeight="1" x14ac:dyDescent="0.2">
      <c r="A88" s="33"/>
      <c r="B88" s="34"/>
      <c r="C88" s="172" t="s">
        <v>83</v>
      </c>
      <c r="D88" s="172" t="s">
        <v>139</v>
      </c>
      <c r="E88" s="173" t="s">
        <v>591</v>
      </c>
      <c r="F88" s="174" t="s">
        <v>592</v>
      </c>
      <c r="G88" s="175" t="s">
        <v>436</v>
      </c>
      <c r="H88" s="176">
        <v>1</v>
      </c>
      <c r="I88" s="227">
        <v>0</v>
      </c>
      <c r="J88" s="176">
        <f>ROUND((ROUND(I88,2))*(ROUND(H88,2)),2)</f>
        <v>0</v>
      </c>
      <c r="K88" s="174" t="s">
        <v>214</v>
      </c>
      <c r="L88" s="38"/>
      <c r="M88" s="178" t="s">
        <v>18</v>
      </c>
      <c r="N88" s="179" t="s">
        <v>46</v>
      </c>
      <c r="O88" s="63"/>
      <c r="P88" s="180">
        <f>O88*H88</f>
        <v>0</v>
      </c>
      <c r="Q88" s="180">
        <v>0</v>
      </c>
      <c r="R88" s="180">
        <f>Q88*H88</f>
        <v>0</v>
      </c>
      <c r="S88" s="180">
        <v>0</v>
      </c>
      <c r="T88" s="181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2" t="s">
        <v>144</v>
      </c>
      <c r="AT88" s="182" t="s">
        <v>139</v>
      </c>
      <c r="AU88" s="182" t="s">
        <v>83</v>
      </c>
      <c r="AY88" s="16" t="s">
        <v>136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16" t="s">
        <v>83</v>
      </c>
      <c r="BK88" s="183">
        <f>ROUND((ROUND(I88,2))*(ROUND(H88,2)),2)</f>
        <v>0</v>
      </c>
      <c r="BL88" s="16" t="s">
        <v>144</v>
      </c>
      <c r="BM88" s="182" t="s">
        <v>85</v>
      </c>
    </row>
    <row r="89" spans="1:65" s="2" customFormat="1" ht="87.75" x14ac:dyDescent="0.2">
      <c r="A89" s="33"/>
      <c r="B89" s="34"/>
      <c r="C89" s="35"/>
      <c r="D89" s="191" t="s">
        <v>293</v>
      </c>
      <c r="E89" s="35"/>
      <c r="F89" s="221" t="s">
        <v>593</v>
      </c>
      <c r="G89" s="35"/>
      <c r="H89" s="35"/>
      <c r="I89" s="226"/>
      <c r="J89" s="35"/>
      <c r="K89" s="35"/>
      <c r="L89" s="38"/>
      <c r="M89" s="187"/>
      <c r="N89" s="188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293</v>
      </c>
      <c r="AU89" s="16" t="s">
        <v>83</v>
      </c>
    </row>
    <row r="90" spans="1:65" s="12" customFormat="1" ht="25.9" customHeight="1" x14ac:dyDescent="0.2">
      <c r="B90" s="156"/>
      <c r="C90" s="157"/>
      <c r="D90" s="158" t="s">
        <v>74</v>
      </c>
      <c r="E90" s="159" t="s">
        <v>438</v>
      </c>
      <c r="F90" s="159" t="s">
        <v>594</v>
      </c>
      <c r="G90" s="157"/>
      <c r="H90" s="157"/>
      <c r="I90" s="157"/>
      <c r="J90" s="161">
        <f>BK90</f>
        <v>0</v>
      </c>
      <c r="K90" s="157"/>
      <c r="L90" s="162"/>
      <c r="M90" s="163"/>
      <c r="N90" s="164"/>
      <c r="O90" s="164"/>
      <c r="P90" s="165">
        <f>SUM(P91:P93)</f>
        <v>0</v>
      </c>
      <c r="Q90" s="164"/>
      <c r="R90" s="165">
        <f>SUM(R91:R93)</f>
        <v>0</v>
      </c>
      <c r="S90" s="164"/>
      <c r="T90" s="166">
        <f>SUM(T91:T93)</f>
        <v>0</v>
      </c>
      <c r="AR90" s="167" t="s">
        <v>83</v>
      </c>
      <c r="AT90" s="168" t="s">
        <v>74</v>
      </c>
      <c r="AU90" s="168" t="s">
        <v>75</v>
      </c>
      <c r="AY90" s="167" t="s">
        <v>136</v>
      </c>
      <c r="BK90" s="169">
        <f>SUM(BK91:BK93)</f>
        <v>0</v>
      </c>
    </row>
    <row r="91" spans="1:65" s="2" customFormat="1" ht="16.5" customHeight="1" x14ac:dyDescent="0.2">
      <c r="A91" s="33"/>
      <c r="B91" s="34"/>
      <c r="C91" s="172" t="s">
        <v>85</v>
      </c>
      <c r="D91" s="172" t="s">
        <v>139</v>
      </c>
      <c r="E91" s="173" t="s">
        <v>595</v>
      </c>
      <c r="F91" s="174" t="s">
        <v>596</v>
      </c>
      <c r="G91" s="175" t="s">
        <v>18</v>
      </c>
      <c r="H91" s="176">
        <v>90</v>
      </c>
      <c r="I91" s="227">
        <v>0</v>
      </c>
      <c r="J91" s="176">
        <f>ROUND((ROUND(I91,2))*(ROUND(H91,2)),2)</f>
        <v>0</v>
      </c>
      <c r="K91" s="174" t="s">
        <v>214</v>
      </c>
      <c r="L91" s="38"/>
      <c r="M91" s="178" t="s">
        <v>18</v>
      </c>
      <c r="N91" s="179" t="s">
        <v>46</v>
      </c>
      <c r="O91" s="63"/>
      <c r="P91" s="180">
        <f>O91*H91</f>
        <v>0</v>
      </c>
      <c r="Q91" s="180">
        <v>0</v>
      </c>
      <c r="R91" s="180">
        <f>Q91*H91</f>
        <v>0</v>
      </c>
      <c r="S91" s="180">
        <v>0</v>
      </c>
      <c r="T91" s="18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2" t="s">
        <v>144</v>
      </c>
      <c r="AT91" s="182" t="s">
        <v>139</v>
      </c>
      <c r="AU91" s="182" t="s">
        <v>83</v>
      </c>
      <c r="AY91" s="16" t="s">
        <v>136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6" t="s">
        <v>83</v>
      </c>
      <c r="BK91" s="183">
        <f>ROUND((ROUND(I91,2))*(ROUND(H91,2)),2)</f>
        <v>0</v>
      </c>
      <c r="BL91" s="16" t="s">
        <v>144</v>
      </c>
      <c r="BM91" s="182" t="s">
        <v>144</v>
      </c>
    </row>
    <row r="92" spans="1:65" s="2" customFormat="1" ht="16.5" customHeight="1" x14ac:dyDescent="0.2">
      <c r="A92" s="33"/>
      <c r="B92" s="34"/>
      <c r="C92" s="172" t="s">
        <v>156</v>
      </c>
      <c r="D92" s="172" t="s">
        <v>139</v>
      </c>
      <c r="E92" s="173" t="s">
        <v>597</v>
      </c>
      <c r="F92" s="174" t="s">
        <v>598</v>
      </c>
      <c r="G92" s="175" t="s">
        <v>18</v>
      </c>
      <c r="H92" s="176">
        <v>45</v>
      </c>
      <c r="I92" s="227">
        <v>0</v>
      </c>
      <c r="J92" s="176">
        <f>ROUND((ROUND(I92,2))*(ROUND(H92,2)),2)</f>
        <v>0</v>
      </c>
      <c r="K92" s="174" t="s">
        <v>214</v>
      </c>
      <c r="L92" s="38"/>
      <c r="M92" s="178" t="s">
        <v>18</v>
      </c>
      <c r="N92" s="179" t="s">
        <v>46</v>
      </c>
      <c r="O92" s="63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2" t="s">
        <v>144</v>
      </c>
      <c r="AT92" s="182" t="s">
        <v>139</v>
      </c>
      <c r="AU92" s="182" t="s">
        <v>83</v>
      </c>
      <c r="AY92" s="16" t="s">
        <v>136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6" t="s">
        <v>83</v>
      </c>
      <c r="BK92" s="183">
        <f>ROUND((ROUND(I92,2))*(ROUND(H92,2)),2)</f>
        <v>0</v>
      </c>
      <c r="BL92" s="16" t="s">
        <v>144</v>
      </c>
      <c r="BM92" s="182" t="s">
        <v>137</v>
      </c>
    </row>
    <row r="93" spans="1:65" s="2" customFormat="1" ht="24.2" customHeight="1" x14ac:dyDescent="0.2">
      <c r="A93" s="33"/>
      <c r="B93" s="34"/>
      <c r="C93" s="172" t="s">
        <v>144</v>
      </c>
      <c r="D93" s="172" t="s">
        <v>139</v>
      </c>
      <c r="E93" s="173" t="s">
        <v>599</v>
      </c>
      <c r="F93" s="174" t="s">
        <v>600</v>
      </c>
      <c r="G93" s="175" t="s">
        <v>436</v>
      </c>
      <c r="H93" s="176">
        <v>5</v>
      </c>
      <c r="I93" s="227">
        <v>0</v>
      </c>
      <c r="J93" s="176">
        <f>ROUND((ROUND(I93,2))*(ROUND(H93,2)),2)</f>
        <v>0</v>
      </c>
      <c r="K93" s="174" t="s">
        <v>214</v>
      </c>
      <c r="L93" s="38"/>
      <c r="M93" s="178" t="s">
        <v>18</v>
      </c>
      <c r="N93" s="179" t="s">
        <v>46</v>
      </c>
      <c r="O93" s="63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2" t="s">
        <v>144</v>
      </c>
      <c r="AT93" s="182" t="s">
        <v>139</v>
      </c>
      <c r="AU93" s="182" t="s">
        <v>83</v>
      </c>
      <c r="AY93" s="16" t="s">
        <v>136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6" t="s">
        <v>83</v>
      </c>
      <c r="BK93" s="183">
        <f>ROUND((ROUND(I93,2))*(ROUND(H93,2)),2)</f>
        <v>0</v>
      </c>
      <c r="BL93" s="16" t="s">
        <v>144</v>
      </c>
      <c r="BM93" s="182" t="s">
        <v>190</v>
      </c>
    </row>
    <row r="94" spans="1:65" s="12" customFormat="1" ht="25.9" customHeight="1" x14ac:dyDescent="0.2">
      <c r="B94" s="156"/>
      <c r="C94" s="157"/>
      <c r="D94" s="158" t="s">
        <v>74</v>
      </c>
      <c r="E94" s="159" t="s">
        <v>601</v>
      </c>
      <c r="F94" s="159" t="s">
        <v>602</v>
      </c>
      <c r="G94" s="157"/>
      <c r="H94" s="157"/>
      <c r="I94" s="229"/>
      <c r="J94" s="161">
        <f>BK94</f>
        <v>0</v>
      </c>
      <c r="K94" s="157"/>
      <c r="L94" s="162"/>
      <c r="M94" s="163"/>
      <c r="N94" s="164"/>
      <c r="O94" s="164"/>
      <c r="P94" s="165">
        <f>SUM(P95:P97)</f>
        <v>0</v>
      </c>
      <c r="Q94" s="164"/>
      <c r="R94" s="165">
        <f>SUM(R95:R97)</f>
        <v>0</v>
      </c>
      <c r="S94" s="164"/>
      <c r="T94" s="166">
        <f>SUM(T95:T97)</f>
        <v>0</v>
      </c>
      <c r="AR94" s="167" t="s">
        <v>83</v>
      </c>
      <c r="AT94" s="168" t="s">
        <v>74</v>
      </c>
      <c r="AU94" s="168" t="s">
        <v>75</v>
      </c>
      <c r="AY94" s="167" t="s">
        <v>136</v>
      </c>
      <c r="BK94" s="169">
        <f>SUM(BK95:BK97)</f>
        <v>0</v>
      </c>
    </row>
    <row r="95" spans="1:65" s="2" customFormat="1" ht="16.5" customHeight="1" x14ac:dyDescent="0.2">
      <c r="A95" s="33"/>
      <c r="B95" s="34"/>
      <c r="C95" s="172" t="s">
        <v>174</v>
      </c>
      <c r="D95" s="172" t="s">
        <v>139</v>
      </c>
      <c r="E95" s="173" t="s">
        <v>603</v>
      </c>
      <c r="F95" s="174" t="s">
        <v>604</v>
      </c>
      <c r="G95" s="175" t="s">
        <v>159</v>
      </c>
      <c r="H95" s="176">
        <v>20</v>
      </c>
      <c r="I95" s="227">
        <v>0</v>
      </c>
      <c r="J95" s="176">
        <f>ROUND((ROUND(I95,2))*(ROUND(H95,2)),2)</f>
        <v>0</v>
      </c>
      <c r="K95" s="174" t="s">
        <v>214</v>
      </c>
      <c r="L95" s="38"/>
      <c r="M95" s="178" t="s">
        <v>18</v>
      </c>
      <c r="N95" s="179" t="s">
        <v>46</v>
      </c>
      <c r="O95" s="63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2" t="s">
        <v>144</v>
      </c>
      <c r="AT95" s="182" t="s">
        <v>139</v>
      </c>
      <c r="AU95" s="182" t="s">
        <v>83</v>
      </c>
      <c r="AY95" s="16" t="s">
        <v>136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6" t="s">
        <v>83</v>
      </c>
      <c r="BK95" s="183">
        <f>ROUND((ROUND(I95,2))*(ROUND(H95,2)),2)</f>
        <v>0</v>
      </c>
      <c r="BL95" s="16" t="s">
        <v>144</v>
      </c>
      <c r="BM95" s="182" t="s">
        <v>201</v>
      </c>
    </row>
    <row r="96" spans="1:65" s="2" customFormat="1" ht="19.5" x14ac:dyDescent="0.2">
      <c r="A96" s="33"/>
      <c r="B96" s="34"/>
      <c r="C96" s="35"/>
      <c r="D96" s="191" t="s">
        <v>293</v>
      </c>
      <c r="E96" s="35"/>
      <c r="F96" s="221" t="s">
        <v>605</v>
      </c>
      <c r="G96" s="35"/>
      <c r="H96" s="35"/>
      <c r="I96" s="228"/>
      <c r="J96" s="35"/>
      <c r="K96" s="35"/>
      <c r="L96" s="38"/>
      <c r="M96" s="187"/>
      <c r="N96" s="188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293</v>
      </c>
      <c r="AU96" s="16" t="s">
        <v>83</v>
      </c>
    </row>
    <row r="97" spans="1:65" s="2" customFormat="1" ht="16.5" customHeight="1" x14ac:dyDescent="0.2">
      <c r="A97" s="33"/>
      <c r="B97" s="34"/>
      <c r="C97" s="172" t="s">
        <v>137</v>
      </c>
      <c r="D97" s="172" t="s">
        <v>139</v>
      </c>
      <c r="E97" s="173" t="s">
        <v>606</v>
      </c>
      <c r="F97" s="174" t="s">
        <v>607</v>
      </c>
      <c r="G97" s="175" t="s">
        <v>436</v>
      </c>
      <c r="H97" s="176">
        <v>10</v>
      </c>
      <c r="I97" s="227">
        <v>0</v>
      </c>
      <c r="J97" s="176">
        <f>ROUND((ROUND(I97,2))*(ROUND(H97,2)),2)</f>
        <v>0</v>
      </c>
      <c r="K97" s="174" t="s">
        <v>214</v>
      </c>
      <c r="L97" s="38"/>
      <c r="M97" s="178" t="s">
        <v>18</v>
      </c>
      <c r="N97" s="179" t="s">
        <v>46</v>
      </c>
      <c r="O97" s="63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2" t="s">
        <v>144</v>
      </c>
      <c r="AT97" s="182" t="s">
        <v>139</v>
      </c>
      <c r="AU97" s="182" t="s">
        <v>83</v>
      </c>
      <c r="AY97" s="16" t="s">
        <v>136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6" t="s">
        <v>83</v>
      </c>
      <c r="BK97" s="183">
        <f>ROUND((ROUND(I97,2))*(ROUND(H97,2)),2)</f>
        <v>0</v>
      </c>
      <c r="BL97" s="16" t="s">
        <v>144</v>
      </c>
      <c r="BM97" s="182" t="s">
        <v>217</v>
      </c>
    </row>
    <row r="98" spans="1:65" s="12" customFormat="1" ht="25.9" customHeight="1" x14ac:dyDescent="0.2">
      <c r="B98" s="156"/>
      <c r="C98" s="157"/>
      <c r="D98" s="158" t="s">
        <v>74</v>
      </c>
      <c r="E98" s="159" t="s">
        <v>443</v>
      </c>
      <c r="F98" s="159" t="s">
        <v>608</v>
      </c>
      <c r="G98" s="157"/>
      <c r="H98" s="157"/>
      <c r="I98" s="229"/>
      <c r="J98" s="161">
        <f>BK98</f>
        <v>0</v>
      </c>
      <c r="K98" s="157"/>
      <c r="L98" s="162"/>
      <c r="M98" s="163"/>
      <c r="N98" s="164"/>
      <c r="O98" s="164"/>
      <c r="P98" s="165">
        <f>SUM(P99:P105)</f>
        <v>0</v>
      </c>
      <c r="Q98" s="164"/>
      <c r="R98" s="165">
        <f>SUM(R99:R105)</f>
        <v>0</v>
      </c>
      <c r="S98" s="164"/>
      <c r="T98" s="166">
        <f>SUM(T99:T105)</f>
        <v>0</v>
      </c>
      <c r="AR98" s="167" t="s">
        <v>83</v>
      </c>
      <c r="AT98" s="168" t="s">
        <v>74</v>
      </c>
      <c r="AU98" s="168" t="s">
        <v>75</v>
      </c>
      <c r="AY98" s="167" t="s">
        <v>136</v>
      </c>
      <c r="BK98" s="169">
        <f>SUM(BK99:BK105)</f>
        <v>0</v>
      </c>
    </row>
    <row r="99" spans="1:65" s="2" customFormat="1" ht="21.75" customHeight="1" x14ac:dyDescent="0.2">
      <c r="A99" s="33"/>
      <c r="B99" s="34"/>
      <c r="C99" s="172" t="s">
        <v>184</v>
      </c>
      <c r="D99" s="172" t="s">
        <v>139</v>
      </c>
      <c r="E99" s="173" t="s">
        <v>609</v>
      </c>
      <c r="F99" s="174" t="s">
        <v>610</v>
      </c>
      <c r="G99" s="175" t="s">
        <v>357</v>
      </c>
      <c r="H99" s="176">
        <v>1</v>
      </c>
      <c r="I99" s="227">
        <v>0</v>
      </c>
      <c r="J99" s="176">
        <f t="shared" ref="J99:J105" si="0">ROUND((ROUND(I99,2))*(ROUND(H99,2)),2)</f>
        <v>0</v>
      </c>
      <c r="K99" s="174" t="s">
        <v>214</v>
      </c>
      <c r="L99" s="38"/>
      <c r="M99" s="178" t="s">
        <v>18</v>
      </c>
      <c r="N99" s="179" t="s">
        <v>46</v>
      </c>
      <c r="O99" s="63"/>
      <c r="P99" s="180">
        <f t="shared" ref="P99:P105" si="1">O99*H99</f>
        <v>0</v>
      </c>
      <c r="Q99" s="180">
        <v>0</v>
      </c>
      <c r="R99" s="180">
        <f t="shared" ref="R99:R105" si="2">Q99*H99</f>
        <v>0</v>
      </c>
      <c r="S99" s="180">
        <v>0</v>
      </c>
      <c r="T99" s="181">
        <f t="shared" ref="T99:T105" si="3"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2" t="s">
        <v>144</v>
      </c>
      <c r="AT99" s="182" t="s">
        <v>139</v>
      </c>
      <c r="AU99" s="182" t="s">
        <v>83</v>
      </c>
      <c r="AY99" s="16" t="s">
        <v>136</v>
      </c>
      <c r="BE99" s="183">
        <f t="shared" ref="BE99:BE105" si="4">IF(N99="základní",J99,0)</f>
        <v>0</v>
      </c>
      <c r="BF99" s="183">
        <f t="shared" ref="BF99:BF105" si="5">IF(N99="snížená",J99,0)</f>
        <v>0</v>
      </c>
      <c r="BG99" s="183">
        <f t="shared" ref="BG99:BG105" si="6">IF(N99="zákl. přenesená",J99,0)</f>
        <v>0</v>
      </c>
      <c r="BH99" s="183">
        <f t="shared" ref="BH99:BH105" si="7">IF(N99="sníž. přenesená",J99,0)</f>
        <v>0</v>
      </c>
      <c r="BI99" s="183">
        <f t="shared" ref="BI99:BI105" si="8">IF(N99="nulová",J99,0)</f>
        <v>0</v>
      </c>
      <c r="BJ99" s="16" t="s">
        <v>83</v>
      </c>
      <c r="BK99" s="183">
        <f t="shared" ref="BK99:BK105" si="9">ROUND((ROUND(I99,2))*(ROUND(H99,2)),2)</f>
        <v>0</v>
      </c>
      <c r="BL99" s="16" t="s">
        <v>144</v>
      </c>
      <c r="BM99" s="182" t="s">
        <v>225</v>
      </c>
    </row>
    <row r="100" spans="1:65" s="2" customFormat="1" ht="16.5" customHeight="1" x14ac:dyDescent="0.2">
      <c r="A100" s="33"/>
      <c r="B100" s="34"/>
      <c r="C100" s="172" t="s">
        <v>190</v>
      </c>
      <c r="D100" s="172" t="s">
        <v>139</v>
      </c>
      <c r="E100" s="173" t="s">
        <v>611</v>
      </c>
      <c r="F100" s="174" t="s">
        <v>612</v>
      </c>
      <c r="G100" s="175" t="s">
        <v>357</v>
      </c>
      <c r="H100" s="176">
        <v>1</v>
      </c>
      <c r="I100" s="227">
        <v>0</v>
      </c>
      <c r="J100" s="176">
        <f t="shared" si="0"/>
        <v>0</v>
      </c>
      <c r="K100" s="174" t="s">
        <v>214</v>
      </c>
      <c r="L100" s="38"/>
      <c r="M100" s="178" t="s">
        <v>18</v>
      </c>
      <c r="N100" s="179" t="s">
        <v>46</v>
      </c>
      <c r="O100" s="63"/>
      <c r="P100" s="180">
        <f t="shared" si="1"/>
        <v>0</v>
      </c>
      <c r="Q100" s="180">
        <v>0</v>
      </c>
      <c r="R100" s="180">
        <f t="shared" si="2"/>
        <v>0</v>
      </c>
      <c r="S100" s="180">
        <v>0</v>
      </c>
      <c r="T100" s="181">
        <f t="shared" si="3"/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2" t="s">
        <v>144</v>
      </c>
      <c r="AT100" s="182" t="s">
        <v>139</v>
      </c>
      <c r="AU100" s="182" t="s">
        <v>83</v>
      </c>
      <c r="AY100" s="16" t="s">
        <v>136</v>
      </c>
      <c r="BE100" s="183">
        <f t="shared" si="4"/>
        <v>0</v>
      </c>
      <c r="BF100" s="183">
        <f t="shared" si="5"/>
        <v>0</v>
      </c>
      <c r="BG100" s="183">
        <f t="shared" si="6"/>
        <v>0</v>
      </c>
      <c r="BH100" s="183">
        <f t="shared" si="7"/>
        <v>0</v>
      </c>
      <c r="BI100" s="183">
        <f t="shared" si="8"/>
        <v>0</v>
      </c>
      <c r="BJ100" s="16" t="s">
        <v>83</v>
      </c>
      <c r="BK100" s="183">
        <f t="shared" si="9"/>
        <v>0</v>
      </c>
      <c r="BL100" s="16" t="s">
        <v>144</v>
      </c>
      <c r="BM100" s="182" t="s">
        <v>215</v>
      </c>
    </row>
    <row r="101" spans="1:65" s="2" customFormat="1" ht="16.5" customHeight="1" x14ac:dyDescent="0.2">
      <c r="A101" s="33"/>
      <c r="B101" s="34"/>
      <c r="C101" s="172" t="s">
        <v>154</v>
      </c>
      <c r="D101" s="172" t="s">
        <v>139</v>
      </c>
      <c r="E101" s="173" t="s">
        <v>613</v>
      </c>
      <c r="F101" s="174" t="s">
        <v>614</v>
      </c>
      <c r="G101" s="175" t="s">
        <v>357</v>
      </c>
      <c r="H101" s="176">
        <v>1</v>
      </c>
      <c r="I101" s="227">
        <v>0</v>
      </c>
      <c r="J101" s="176">
        <f t="shared" si="0"/>
        <v>0</v>
      </c>
      <c r="K101" s="174" t="s">
        <v>214</v>
      </c>
      <c r="L101" s="38"/>
      <c r="M101" s="178" t="s">
        <v>18</v>
      </c>
      <c r="N101" s="179" t="s">
        <v>46</v>
      </c>
      <c r="O101" s="63"/>
      <c r="P101" s="180">
        <f t="shared" si="1"/>
        <v>0</v>
      </c>
      <c r="Q101" s="180">
        <v>0</v>
      </c>
      <c r="R101" s="180">
        <f t="shared" si="2"/>
        <v>0</v>
      </c>
      <c r="S101" s="180">
        <v>0</v>
      </c>
      <c r="T101" s="181">
        <f t="shared" si="3"/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2" t="s">
        <v>144</v>
      </c>
      <c r="AT101" s="182" t="s">
        <v>139</v>
      </c>
      <c r="AU101" s="182" t="s">
        <v>83</v>
      </c>
      <c r="AY101" s="16" t="s">
        <v>136</v>
      </c>
      <c r="BE101" s="183">
        <f t="shared" si="4"/>
        <v>0</v>
      </c>
      <c r="BF101" s="183">
        <f t="shared" si="5"/>
        <v>0</v>
      </c>
      <c r="BG101" s="183">
        <f t="shared" si="6"/>
        <v>0</v>
      </c>
      <c r="BH101" s="183">
        <f t="shared" si="7"/>
        <v>0</v>
      </c>
      <c r="BI101" s="183">
        <f t="shared" si="8"/>
        <v>0</v>
      </c>
      <c r="BJ101" s="16" t="s">
        <v>83</v>
      </c>
      <c r="BK101" s="183">
        <f t="shared" si="9"/>
        <v>0</v>
      </c>
      <c r="BL101" s="16" t="s">
        <v>144</v>
      </c>
      <c r="BM101" s="182" t="s">
        <v>615</v>
      </c>
    </row>
    <row r="102" spans="1:65" s="2" customFormat="1" ht="24.2" customHeight="1" x14ac:dyDescent="0.2">
      <c r="A102" s="33"/>
      <c r="B102" s="34"/>
      <c r="C102" s="172" t="s">
        <v>201</v>
      </c>
      <c r="D102" s="172" t="s">
        <v>139</v>
      </c>
      <c r="E102" s="173" t="s">
        <v>616</v>
      </c>
      <c r="F102" s="174" t="s">
        <v>617</v>
      </c>
      <c r="G102" s="175" t="s">
        <v>357</v>
      </c>
      <c r="H102" s="176">
        <v>1</v>
      </c>
      <c r="I102" s="227">
        <v>0</v>
      </c>
      <c r="J102" s="176">
        <f t="shared" si="0"/>
        <v>0</v>
      </c>
      <c r="K102" s="174" t="s">
        <v>214</v>
      </c>
      <c r="L102" s="38"/>
      <c r="M102" s="178" t="s">
        <v>18</v>
      </c>
      <c r="N102" s="179" t="s">
        <v>46</v>
      </c>
      <c r="O102" s="63"/>
      <c r="P102" s="180">
        <f t="shared" si="1"/>
        <v>0</v>
      </c>
      <c r="Q102" s="180">
        <v>0</v>
      </c>
      <c r="R102" s="180">
        <f t="shared" si="2"/>
        <v>0</v>
      </c>
      <c r="S102" s="180">
        <v>0</v>
      </c>
      <c r="T102" s="181">
        <f t="shared" si="3"/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2" t="s">
        <v>144</v>
      </c>
      <c r="AT102" s="182" t="s">
        <v>139</v>
      </c>
      <c r="AU102" s="182" t="s">
        <v>83</v>
      </c>
      <c r="AY102" s="16" t="s">
        <v>136</v>
      </c>
      <c r="BE102" s="183">
        <f t="shared" si="4"/>
        <v>0</v>
      </c>
      <c r="BF102" s="183">
        <f t="shared" si="5"/>
        <v>0</v>
      </c>
      <c r="BG102" s="183">
        <f t="shared" si="6"/>
        <v>0</v>
      </c>
      <c r="BH102" s="183">
        <f t="shared" si="7"/>
        <v>0</v>
      </c>
      <c r="BI102" s="183">
        <f t="shared" si="8"/>
        <v>0</v>
      </c>
      <c r="BJ102" s="16" t="s">
        <v>83</v>
      </c>
      <c r="BK102" s="183">
        <f t="shared" si="9"/>
        <v>0</v>
      </c>
      <c r="BL102" s="16" t="s">
        <v>144</v>
      </c>
      <c r="BM102" s="182" t="s">
        <v>618</v>
      </c>
    </row>
    <row r="103" spans="1:65" s="2" customFormat="1" ht="16.5" customHeight="1" x14ac:dyDescent="0.2">
      <c r="A103" s="33"/>
      <c r="B103" s="34"/>
      <c r="C103" s="172" t="s">
        <v>210</v>
      </c>
      <c r="D103" s="172" t="s">
        <v>139</v>
      </c>
      <c r="E103" s="173" t="s">
        <v>619</v>
      </c>
      <c r="F103" s="174" t="s">
        <v>620</v>
      </c>
      <c r="G103" s="175" t="s">
        <v>357</v>
      </c>
      <c r="H103" s="176">
        <v>1</v>
      </c>
      <c r="I103" s="227">
        <v>0</v>
      </c>
      <c r="J103" s="176">
        <f t="shared" si="0"/>
        <v>0</v>
      </c>
      <c r="K103" s="174" t="s">
        <v>214</v>
      </c>
      <c r="L103" s="38"/>
      <c r="M103" s="178" t="s">
        <v>18</v>
      </c>
      <c r="N103" s="179" t="s">
        <v>46</v>
      </c>
      <c r="O103" s="63"/>
      <c r="P103" s="180">
        <f t="shared" si="1"/>
        <v>0</v>
      </c>
      <c r="Q103" s="180">
        <v>0</v>
      </c>
      <c r="R103" s="180">
        <f t="shared" si="2"/>
        <v>0</v>
      </c>
      <c r="S103" s="180">
        <v>0</v>
      </c>
      <c r="T103" s="181">
        <f t="shared" si="3"/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2" t="s">
        <v>144</v>
      </c>
      <c r="AT103" s="182" t="s">
        <v>139</v>
      </c>
      <c r="AU103" s="182" t="s">
        <v>83</v>
      </c>
      <c r="AY103" s="16" t="s">
        <v>136</v>
      </c>
      <c r="BE103" s="183">
        <f t="shared" si="4"/>
        <v>0</v>
      </c>
      <c r="BF103" s="183">
        <f t="shared" si="5"/>
        <v>0</v>
      </c>
      <c r="BG103" s="183">
        <f t="shared" si="6"/>
        <v>0</v>
      </c>
      <c r="BH103" s="183">
        <f t="shared" si="7"/>
        <v>0</v>
      </c>
      <c r="BI103" s="183">
        <f t="shared" si="8"/>
        <v>0</v>
      </c>
      <c r="BJ103" s="16" t="s">
        <v>83</v>
      </c>
      <c r="BK103" s="183">
        <f t="shared" si="9"/>
        <v>0</v>
      </c>
      <c r="BL103" s="16" t="s">
        <v>144</v>
      </c>
      <c r="BM103" s="182" t="s">
        <v>256</v>
      </c>
    </row>
    <row r="104" spans="1:65" s="2" customFormat="1" ht="16.5" customHeight="1" x14ac:dyDescent="0.2">
      <c r="A104" s="33"/>
      <c r="B104" s="34"/>
      <c r="C104" s="172" t="s">
        <v>217</v>
      </c>
      <c r="D104" s="172" t="s">
        <v>139</v>
      </c>
      <c r="E104" s="173" t="s">
        <v>621</v>
      </c>
      <c r="F104" s="174" t="s">
        <v>622</v>
      </c>
      <c r="G104" s="175" t="s">
        <v>357</v>
      </c>
      <c r="H104" s="176">
        <v>1</v>
      </c>
      <c r="I104" s="227">
        <v>0</v>
      </c>
      <c r="J104" s="176">
        <f t="shared" si="0"/>
        <v>0</v>
      </c>
      <c r="K104" s="174" t="s">
        <v>214</v>
      </c>
      <c r="L104" s="38"/>
      <c r="M104" s="178" t="s">
        <v>18</v>
      </c>
      <c r="N104" s="179" t="s">
        <v>46</v>
      </c>
      <c r="O104" s="63"/>
      <c r="P104" s="180">
        <f t="shared" si="1"/>
        <v>0</v>
      </c>
      <c r="Q104" s="180">
        <v>0</v>
      </c>
      <c r="R104" s="180">
        <f t="shared" si="2"/>
        <v>0</v>
      </c>
      <c r="S104" s="180">
        <v>0</v>
      </c>
      <c r="T104" s="181">
        <f t="shared" si="3"/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2" t="s">
        <v>144</v>
      </c>
      <c r="AT104" s="182" t="s">
        <v>139</v>
      </c>
      <c r="AU104" s="182" t="s">
        <v>83</v>
      </c>
      <c r="AY104" s="16" t="s">
        <v>136</v>
      </c>
      <c r="BE104" s="183">
        <f t="shared" si="4"/>
        <v>0</v>
      </c>
      <c r="BF104" s="183">
        <f t="shared" si="5"/>
        <v>0</v>
      </c>
      <c r="BG104" s="183">
        <f t="shared" si="6"/>
        <v>0</v>
      </c>
      <c r="BH104" s="183">
        <f t="shared" si="7"/>
        <v>0</v>
      </c>
      <c r="BI104" s="183">
        <f t="shared" si="8"/>
        <v>0</v>
      </c>
      <c r="BJ104" s="16" t="s">
        <v>83</v>
      </c>
      <c r="BK104" s="183">
        <f t="shared" si="9"/>
        <v>0</v>
      </c>
      <c r="BL104" s="16" t="s">
        <v>144</v>
      </c>
      <c r="BM104" s="182" t="s">
        <v>265</v>
      </c>
    </row>
    <row r="105" spans="1:65" s="2" customFormat="1" ht="16.5" customHeight="1" x14ac:dyDescent="0.2">
      <c r="A105" s="33"/>
      <c r="B105" s="34"/>
      <c r="C105" s="172" t="s">
        <v>221</v>
      </c>
      <c r="D105" s="172" t="s">
        <v>139</v>
      </c>
      <c r="E105" s="173" t="s">
        <v>623</v>
      </c>
      <c r="F105" s="174" t="s">
        <v>200</v>
      </c>
      <c r="G105" s="175" t="s">
        <v>357</v>
      </c>
      <c r="H105" s="176">
        <v>1</v>
      </c>
      <c r="I105" s="227">
        <v>0</v>
      </c>
      <c r="J105" s="176">
        <f t="shared" si="0"/>
        <v>0</v>
      </c>
      <c r="K105" s="174" t="s">
        <v>214</v>
      </c>
      <c r="L105" s="38"/>
      <c r="M105" s="178" t="s">
        <v>18</v>
      </c>
      <c r="N105" s="179" t="s">
        <v>46</v>
      </c>
      <c r="O105" s="63"/>
      <c r="P105" s="180">
        <f t="shared" si="1"/>
        <v>0</v>
      </c>
      <c r="Q105" s="180">
        <v>0</v>
      </c>
      <c r="R105" s="180">
        <f t="shared" si="2"/>
        <v>0</v>
      </c>
      <c r="S105" s="180">
        <v>0</v>
      </c>
      <c r="T105" s="181">
        <f t="shared" si="3"/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2" t="s">
        <v>144</v>
      </c>
      <c r="AT105" s="182" t="s">
        <v>139</v>
      </c>
      <c r="AU105" s="182" t="s">
        <v>83</v>
      </c>
      <c r="AY105" s="16" t="s">
        <v>136</v>
      </c>
      <c r="BE105" s="183">
        <f t="shared" si="4"/>
        <v>0</v>
      </c>
      <c r="BF105" s="183">
        <f t="shared" si="5"/>
        <v>0</v>
      </c>
      <c r="BG105" s="183">
        <f t="shared" si="6"/>
        <v>0</v>
      </c>
      <c r="BH105" s="183">
        <f t="shared" si="7"/>
        <v>0</v>
      </c>
      <c r="BI105" s="183">
        <f t="shared" si="8"/>
        <v>0</v>
      </c>
      <c r="BJ105" s="16" t="s">
        <v>83</v>
      </c>
      <c r="BK105" s="183">
        <f t="shared" si="9"/>
        <v>0</v>
      </c>
      <c r="BL105" s="16" t="s">
        <v>144</v>
      </c>
      <c r="BM105" s="182" t="s">
        <v>624</v>
      </c>
    </row>
    <row r="106" spans="1:65" s="12" customFormat="1" ht="25.9" customHeight="1" x14ac:dyDescent="0.2">
      <c r="B106" s="156"/>
      <c r="C106" s="157"/>
      <c r="D106" s="158" t="s">
        <v>74</v>
      </c>
      <c r="E106" s="159" t="s">
        <v>576</v>
      </c>
      <c r="F106" s="159" t="s">
        <v>577</v>
      </c>
      <c r="G106" s="157"/>
      <c r="H106" s="157"/>
      <c r="I106" s="229"/>
      <c r="J106" s="161">
        <f>BK106</f>
        <v>0</v>
      </c>
      <c r="K106" s="157"/>
      <c r="L106" s="162"/>
      <c r="M106" s="163"/>
      <c r="N106" s="164"/>
      <c r="O106" s="164"/>
      <c r="P106" s="165">
        <f>SUM(P107:P108)</f>
        <v>0</v>
      </c>
      <c r="Q106" s="164"/>
      <c r="R106" s="165">
        <f>SUM(R107:R108)</f>
        <v>0</v>
      </c>
      <c r="S106" s="164"/>
      <c r="T106" s="166">
        <f>SUM(T107:T108)</f>
        <v>0</v>
      </c>
      <c r="AR106" s="167" t="s">
        <v>144</v>
      </c>
      <c r="AT106" s="168" t="s">
        <v>74</v>
      </c>
      <c r="AU106" s="168" t="s">
        <v>75</v>
      </c>
      <c r="AY106" s="167" t="s">
        <v>136</v>
      </c>
      <c r="BK106" s="169">
        <f>SUM(BK107:BK108)</f>
        <v>0</v>
      </c>
    </row>
    <row r="107" spans="1:65" s="2" customFormat="1" ht="37.9" customHeight="1" x14ac:dyDescent="0.2">
      <c r="A107" s="33"/>
      <c r="B107" s="34"/>
      <c r="C107" s="172" t="s">
        <v>225</v>
      </c>
      <c r="D107" s="172" t="s">
        <v>139</v>
      </c>
      <c r="E107" s="173" t="s">
        <v>578</v>
      </c>
      <c r="F107" s="174" t="s">
        <v>579</v>
      </c>
      <c r="G107" s="175" t="s">
        <v>580</v>
      </c>
      <c r="H107" s="176">
        <v>6</v>
      </c>
      <c r="I107" s="227">
        <v>0</v>
      </c>
      <c r="J107" s="176">
        <f>ROUND((ROUND(I107,2))*(ROUND(H107,2)),2)</f>
        <v>0</v>
      </c>
      <c r="K107" s="174" t="s">
        <v>143</v>
      </c>
      <c r="L107" s="38"/>
      <c r="M107" s="178" t="s">
        <v>18</v>
      </c>
      <c r="N107" s="179" t="s">
        <v>46</v>
      </c>
      <c r="O107" s="63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2" t="s">
        <v>581</v>
      </c>
      <c r="AT107" s="182" t="s">
        <v>139</v>
      </c>
      <c r="AU107" s="182" t="s">
        <v>83</v>
      </c>
      <c r="AY107" s="16" t="s">
        <v>136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83</v>
      </c>
      <c r="BK107" s="183">
        <f>ROUND((ROUND(I107,2))*(ROUND(H107,2)),2)</f>
        <v>0</v>
      </c>
      <c r="BL107" s="16" t="s">
        <v>581</v>
      </c>
      <c r="BM107" s="182" t="s">
        <v>625</v>
      </c>
    </row>
    <row r="108" spans="1:65" s="2" customFormat="1" x14ac:dyDescent="0.2">
      <c r="A108" s="33"/>
      <c r="B108" s="34"/>
      <c r="C108" s="35"/>
      <c r="D108" s="184" t="s">
        <v>146</v>
      </c>
      <c r="E108" s="35"/>
      <c r="F108" s="185" t="s">
        <v>583</v>
      </c>
      <c r="G108" s="35"/>
      <c r="H108" s="35"/>
      <c r="I108" s="228"/>
      <c r="J108" s="35"/>
      <c r="K108" s="35"/>
      <c r="L108" s="38"/>
      <c r="M108" s="187"/>
      <c r="N108" s="188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146</v>
      </c>
      <c r="AU108" s="16" t="s">
        <v>83</v>
      </c>
    </row>
    <row r="109" spans="1:65" s="12" customFormat="1" ht="25.9" customHeight="1" x14ac:dyDescent="0.2">
      <c r="B109" s="156"/>
      <c r="C109" s="157"/>
      <c r="D109" s="158" t="s">
        <v>74</v>
      </c>
      <c r="E109" s="159" t="s">
        <v>350</v>
      </c>
      <c r="F109" s="159" t="s">
        <v>351</v>
      </c>
      <c r="G109" s="157"/>
      <c r="H109" s="157"/>
      <c r="I109" s="229"/>
      <c r="J109" s="161">
        <f>BK109</f>
        <v>0</v>
      </c>
      <c r="K109" s="157"/>
      <c r="L109" s="162"/>
      <c r="M109" s="163"/>
      <c r="N109" s="164"/>
      <c r="O109" s="164"/>
      <c r="P109" s="165">
        <f>P110</f>
        <v>0</v>
      </c>
      <c r="Q109" s="164"/>
      <c r="R109" s="165">
        <f>R110</f>
        <v>0</v>
      </c>
      <c r="S109" s="164"/>
      <c r="T109" s="166">
        <f>T110</f>
        <v>0</v>
      </c>
      <c r="AR109" s="167" t="s">
        <v>174</v>
      </c>
      <c r="AT109" s="168" t="s">
        <v>74</v>
      </c>
      <c r="AU109" s="168" t="s">
        <v>75</v>
      </c>
      <c r="AY109" s="167" t="s">
        <v>136</v>
      </c>
      <c r="BK109" s="169">
        <f>BK110</f>
        <v>0</v>
      </c>
    </row>
    <row r="110" spans="1:65" s="12" customFormat="1" ht="22.9" customHeight="1" x14ac:dyDescent="0.2">
      <c r="B110" s="156"/>
      <c r="C110" s="157"/>
      <c r="D110" s="158" t="s">
        <v>74</v>
      </c>
      <c r="E110" s="170" t="s">
        <v>382</v>
      </c>
      <c r="F110" s="170" t="s">
        <v>383</v>
      </c>
      <c r="G110" s="157"/>
      <c r="H110" s="157"/>
      <c r="I110" s="229"/>
      <c r="J110" s="171">
        <f>BK110</f>
        <v>0</v>
      </c>
      <c r="K110" s="157"/>
      <c r="L110" s="162"/>
      <c r="M110" s="163"/>
      <c r="N110" s="164"/>
      <c r="O110" s="164"/>
      <c r="P110" s="165">
        <f>SUM(P111:P113)</f>
        <v>0</v>
      </c>
      <c r="Q110" s="164"/>
      <c r="R110" s="165">
        <f>SUM(R111:R113)</f>
        <v>0</v>
      </c>
      <c r="S110" s="164"/>
      <c r="T110" s="166">
        <f>SUM(T111:T113)</f>
        <v>0</v>
      </c>
      <c r="AR110" s="167" t="s">
        <v>174</v>
      </c>
      <c r="AT110" s="168" t="s">
        <v>74</v>
      </c>
      <c r="AU110" s="168" t="s">
        <v>83</v>
      </c>
      <c r="AY110" s="167" t="s">
        <v>136</v>
      </c>
      <c r="BK110" s="169">
        <f>SUM(BK111:BK113)</f>
        <v>0</v>
      </c>
    </row>
    <row r="111" spans="1:65" s="2" customFormat="1" ht="16.5" customHeight="1" x14ac:dyDescent="0.2">
      <c r="A111" s="33"/>
      <c r="B111" s="34"/>
      <c r="C111" s="172" t="s">
        <v>8</v>
      </c>
      <c r="D111" s="172" t="s">
        <v>139</v>
      </c>
      <c r="E111" s="173" t="s">
        <v>626</v>
      </c>
      <c r="F111" s="174" t="s">
        <v>627</v>
      </c>
      <c r="G111" s="175" t="s">
        <v>628</v>
      </c>
      <c r="H111" s="176">
        <v>1</v>
      </c>
      <c r="I111" s="227">
        <v>0</v>
      </c>
      <c r="J111" s="176">
        <f>ROUND((ROUND(I111,2))*(ROUND(H111,2)),2)</f>
        <v>0</v>
      </c>
      <c r="K111" s="174" t="s">
        <v>143</v>
      </c>
      <c r="L111" s="38"/>
      <c r="M111" s="178" t="s">
        <v>18</v>
      </c>
      <c r="N111" s="179" t="s">
        <v>46</v>
      </c>
      <c r="O111" s="63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2" t="s">
        <v>358</v>
      </c>
      <c r="AT111" s="182" t="s">
        <v>139</v>
      </c>
      <c r="AU111" s="182" t="s">
        <v>85</v>
      </c>
      <c r="AY111" s="16" t="s">
        <v>136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6" t="s">
        <v>83</v>
      </c>
      <c r="BK111" s="183">
        <f>ROUND((ROUND(I111,2))*(ROUND(H111,2)),2)</f>
        <v>0</v>
      </c>
      <c r="BL111" s="16" t="s">
        <v>358</v>
      </c>
      <c r="BM111" s="182" t="s">
        <v>629</v>
      </c>
    </row>
    <row r="112" spans="1:65" s="2" customFormat="1" x14ac:dyDescent="0.2">
      <c r="A112" s="33"/>
      <c r="B112" s="34"/>
      <c r="C112" s="35"/>
      <c r="D112" s="184" t="s">
        <v>146</v>
      </c>
      <c r="E112" s="35"/>
      <c r="F112" s="185" t="s">
        <v>630</v>
      </c>
      <c r="G112" s="35"/>
      <c r="H112" s="35"/>
      <c r="I112" s="186"/>
      <c r="J112" s="35"/>
      <c r="K112" s="35"/>
      <c r="L112" s="38"/>
      <c r="M112" s="187"/>
      <c r="N112" s="188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146</v>
      </c>
      <c r="AU112" s="16" t="s">
        <v>85</v>
      </c>
    </row>
    <row r="113" spans="1:47" s="2" customFormat="1" ht="29.25" x14ac:dyDescent="0.2">
      <c r="A113" s="33"/>
      <c r="B113" s="34"/>
      <c r="C113" s="35"/>
      <c r="D113" s="191" t="s">
        <v>293</v>
      </c>
      <c r="E113" s="35"/>
      <c r="F113" s="221" t="s">
        <v>631</v>
      </c>
      <c r="G113" s="35"/>
      <c r="H113" s="35"/>
      <c r="I113" s="186"/>
      <c r="J113" s="35"/>
      <c r="K113" s="35"/>
      <c r="L113" s="38"/>
      <c r="M113" s="222"/>
      <c r="N113" s="223"/>
      <c r="O113" s="224"/>
      <c r="P113" s="224"/>
      <c r="Q113" s="224"/>
      <c r="R113" s="224"/>
      <c r="S113" s="224"/>
      <c r="T113" s="22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293</v>
      </c>
      <c r="AU113" s="16" t="s">
        <v>85</v>
      </c>
    </row>
    <row r="114" spans="1:47" s="2" customFormat="1" ht="6.95" customHeight="1" x14ac:dyDescent="0.2">
      <c r="A114" s="33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8"/>
      <c r="M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</sheetData>
  <sheetProtection algorithmName="SHA-512" hashValue="i5ZB+EExn/eQ+VMX21kPe13VUXGndXJAy0D/w4E2e2YDjez2hpN7Ki+7uMiEwMidcpKl/JzPyxuitVOJAsCIBA==" saltValue="HNljIVTRZ5GG0papAgUrPQ==" spinCount="100000" sheet="1" objects="1" scenarios="1"/>
  <autoFilter ref="C85:K113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108" r:id="rId1" xr:uid="{00000000-0004-0000-0300-000000000000}"/>
    <hyperlink ref="F112" r:id="rId2" xr:uid="{00000000-0004-0000-03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2:BM139"/>
  <sheetViews>
    <sheetView showGridLines="0" tabSelected="1" topLeftCell="A62" workbookViewId="0">
      <selection activeCell="Y80" sqref="Y8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94</v>
      </c>
    </row>
    <row r="3" spans="1:46" s="1" customFormat="1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 x14ac:dyDescent="0.2">
      <c r="B4" s="19"/>
      <c r="D4" s="102" t="s">
        <v>95</v>
      </c>
      <c r="L4" s="19"/>
      <c r="M4" s="103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4" t="s">
        <v>15</v>
      </c>
      <c r="L6" s="19"/>
    </row>
    <row r="7" spans="1:46" s="1" customFormat="1" ht="16.5" customHeight="1" x14ac:dyDescent="0.2">
      <c r="B7" s="19"/>
      <c r="E7" s="274" t="str">
        <f>'Rekapitulace stavby'!K6</f>
        <v>Dochlazení administrativních prostor ČNB - DP02 = E5P1 + ZCH</v>
      </c>
      <c r="F7" s="275"/>
      <c r="G7" s="275"/>
      <c r="H7" s="275"/>
      <c r="L7" s="19"/>
    </row>
    <row r="8" spans="1:46" s="2" customFormat="1" ht="12" customHeight="1" x14ac:dyDescent="0.2">
      <c r="A8" s="33"/>
      <c r="B8" s="38"/>
      <c r="C8" s="33"/>
      <c r="D8" s="104" t="s">
        <v>96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76" t="s">
        <v>632</v>
      </c>
      <c r="F9" s="277"/>
      <c r="G9" s="277"/>
      <c r="H9" s="277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4" t="s">
        <v>17</v>
      </c>
      <c r="E11" s="33"/>
      <c r="F11" s="106" t="s">
        <v>18</v>
      </c>
      <c r="G11" s="33"/>
      <c r="H11" s="33"/>
      <c r="I11" s="104" t="s">
        <v>19</v>
      </c>
      <c r="J11" s="106" t="s">
        <v>18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1. 5. 2023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78" t="str">
        <f>'Rekapitulace stavby'!E14</f>
        <v>Vyplň údaj</v>
      </c>
      <c r="F18" s="279"/>
      <c r="G18" s="279"/>
      <c r="H18" s="279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18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6" t="s">
        <v>633</v>
      </c>
      <c r="F24" s="33"/>
      <c r="G24" s="33"/>
      <c r="H24" s="33"/>
      <c r="I24" s="104" t="s">
        <v>29</v>
      </c>
      <c r="J24" s="106" t="s">
        <v>18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8"/>
      <c r="B27" s="109"/>
      <c r="C27" s="108"/>
      <c r="D27" s="108"/>
      <c r="E27" s="280" t="s">
        <v>99</v>
      </c>
      <c r="F27" s="280"/>
      <c r="G27" s="280"/>
      <c r="H27" s="280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15" t="s">
        <v>45</v>
      </c>
      <c r="E33" s="104" t="s">
        <v>46</v>
      </c>
      <c r="F33" s="116">
        <f>ROUND((SUM(BE85:BE138)),  2)</f>
        <v>0</v>
      </c>
      <c r="G33" s="33"/>
      <c r="H33" s="33"/>
      <c r="I33" s="117">
        <v>0.21</v>
      </c>
      <c r="J33" s="116">
        <f>ROUND(((SUM(BE85:BE138))*I33),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04" t="s">
        <v>47</v>
      </c>
      <c r="F34" s="116">
        <f>ROUND((SUM(BF85:BF138)),  2)</f>
        <v>0</v>
      </c>
      <c r="G34" s="33"/>
      <c r="H34" s="33"/>
      <c r="I34" s="117">
        <v>0.15</v>
      </c>
      <c r="J34" s="116">
        <f>ROUND(((SUM(BF85:BF138))*I34),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04" t="s">
        <v>48</v>
      </c>
      <c r="F35" s="116">
        <f>ROUND((SUM(BG85:BG138)),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04" t="s">
        <v>49</v>
      </c>
      <c r="F36" s="116">
        <f>ROUND((SUM(BH85:BH138)),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04" t="s">
        <v>50</v>
      </c>
      <c r="F37" s="116">
        <f>ROUND((SUM(BI85:BI138)),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15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72" t="str">
        <f>E7</f>
        <v>Dochlazení administrativních prostor ČNB - DP02 = E5P1 + ZCH</v>
      </c>
      <c r="F48" s="273"/>
      <c r="G48" s="273"/>
      <c r="H48" s="27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96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49" t="str">
        <f>E9</f>
        <v>D1.4.5 - Měření a regulace - DP02</v>
      </c>
      <c r="F50" s="271"/>
      <c r="G50" s="271"/>
      <c r="H50" s="271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Česká národní banka, Na příkopě 864/28, 110 00 Pra</v>
      </c>
      <c r="G52" s="35"/>
      <c r="H52" s="35"/>
      <c r="I52" s="28" t="s">
        <v>23</v>
      </c>
      <c r="J52" s="58" t="str">
        <f>IF(J12="","",J12)</f>
        <v>1. 5. 2023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 x14ac:dyDescent="0.2">
      <c r="A54" s="33"/>
      <c r="B54" s="34"/>
      <c r="C54" s="28" t="s">
        <v>25</v>
      </c>
      <c r="D54" s="35"/>
      <c r="E54" s="35"/>
      <c r="F54" s="26" t="str">
        <f>E15</f>
        <v>ČESKÁ NÁRODNÍ BANKA</v>
      </c>
      <c r="G54" s="35"/>
      <c r="H54" s="35"/>
      <c r="I54" s="28" t="s">
        <v>33</v>
      </c>
      <c r="J54" s="31" t="str">
        <f>E21</f>
        <v>Bohemik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 x14ac:dyDescent="0.2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Stanislav Gajzler, B.Hudová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9" t="s">
        <v>101</v>
      </c>
      <c r="D57" s="130"/>
      <c r="E57" s="130"/>
      <c r="F57" s="130"/>
      <c r="G57" s="130"/>
      <c r="H57" s="130"/>
      <c r="I57" s="130"/>
      <c r="J57" s="131" t="s">
        <v>102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 x14ac:dyDescent="0.2">
      <c r="B60" s="133"/>
      <c r="C60" s="134"/>
      <c r="D60" s="135" t="s">
        <v>634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9" customFormat="1" ht="24.95" customHeight="1" x14ac:dyDescent="0.2">
      <c r="B61" s="133"/>
      <c r="C61" s="134"/>
      <c r="D61" s="135" t="s">
        <v>635</v>
      </c>
      <c r="E61" s="136"/>
      <c r="F61" s="136"/>
      <c r="G61" s="136"/>
      <c r="H61" s="136"/>
      <c r="I61" s="136"/>
      <c r="J61" s="137">
        <f>J99</f>
        <v>0</v>
      </c>
      <c r="K61" s="134"/>
      <c r="L61" s="138"/>
    </row>
    <row r="62" spans="1:47" s="9" customFormat="1" ht="24.95" customHeight="1" x14ac:dyDescent="0.2">
      <c r="B62" s="133"/>
      <c r="C62" s="134"/>
      <c r="D62" s="135" t="s">
        <v>587</v>
      </c>
      <c r="E62" s="136"/>
      <c r="F62" s="136"/>
      <c r="G62" s="136"/>
      <c r="H62" s="136"/>
      <c r="I62" s="136"/>
      <c r="J62" s="137">
        <f>J108</f>
        <v>0</v>
      </c>
      <c r="K62" s="134"/>
      <c r="L62" s="138"/>
    </row>
    <row r="63" spans="1:47" s="9" customFormat="1" ht="24.95" customHeight="1" x14ac:dyDescent="0.2">
      <c r="B63" s="133"/>
      <c r="C63" s="134"/>
      <c r="D63" s="135" t="s">
        <v>636</v>
      </c>
      <c r="E63" s="136"/>
      <c r="F63" s="136"/>
      <c r="G63" s="136"/>
      <c r="H63" s="136"/>
      <c r="I63" s="136"/>
      <c r="J63" s="137">
        <f>J115</f>
        <v>0</v>
      </c>
      <c r="K63" s="134"/>
      <c r="L63" s="138"/>
    </row>
    <row r="64" spans="1:47" s="9" customFormat="1" ht="24.95" customHeight="1" x14ac:dyDescent="0.2">
      <c r="B64" s="133"/>
      <c r="C64" s="134"/>
      <c r="D64" s="135" t="s">
        <v>637</v>
      </c>
      <c r="E64" s="136"/>
      <c r="F64" s="136"/>
      <c r="G64" s="136"/>
      <c r="H64" s="136"/>
      <c r="I64" s="136"/>
      <c r="J64" s="137">
        <f>J122</f>
        <v>0</v>
      </c>
      <c r="K64" s="134"/>
      <c r="L64" s="138"/>
    </row>
    <row r="65" spans="1:31" s="9" customFormat="1" ht="24.95" customHeight="1" x14ac:dyDescent="0.2">
      <c r="B65" s="133"/>
      <c r="C65" s="134"/>
      <c r="D65" s="135" t="s">
        <v>431</v>
      </c>
      <c r="E65" s="136"/>
      <c r="F65" s="136"/>
      <c r="G65" s="136"/>
      <c r="H65" s="136"/>
      <c r="I65" s="136"/>
      <c r="J65" s="137">
        <f>J136</f>
        <v>0</v>
      </c>
      <c r="K65" s="134"/>
      <c r="L65" s="138"/>
    </row>
    <row r="66" spans="1:31" s="2" customFormat="1" ht="21.75" customHeight="1" x14ac:dyDescent="0.2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5" customHeight="1" x14ac:dyDescent="0.2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5" customHeight="1" x14ac:dyDescent="0.2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5" customHeight="1" x14ac:dyDescent="0.2">
      <c r="A72" s="33"/>
      <c r="B72" s="34"/>
      <c r="C72" s="22" t="s">
        <v>121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 x14ac:dyDescent="0.2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 x14ac:dyDescent="0.2">
      <c r="A74" s="33"/>
      <c r="B74" s="34"/>
      <c r="C74" s="28" t="s">
        <v>15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 x14ac:dyDescent="0.2">
      <c r="A75" s="33"/>
      <c r="B75" s="34"/>
      <c r="C75" s="35"/>
      <c r="D75" s="35"/>
      <c r="E75" s="272" t="str">
        <f>E7</f>
        <v>Dochlazení administrativních prostor ČNB - DP02 = E5P1 + ZCH</v>
      </c>
      <c r="F75" s="273"/>
      <c r="G75" s="273"/>
      <c r="H75" s="273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 x14ac:dyDescent="0.2">
      <c r="A76" s="33"/>
      <c r="B76" s="34"/>
      <c r="C76" s="28" t="s">
        <v>96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 x14ac:dyDescent="0.2">
      <c r="A77" s="33"/>
      <c r="B77" s="34"/>
      <c r="C77" s="35"/>
      <c r="D77" s="35"/>
      <c r="E77" s="249" t="str">
        <f>E9</f>
        <v>D1.4.5 - Měření a regulace - DP02</v>
      </c>
      <c r="F77" s="271"/>
      <c r="G77" s="271"/>
      <c r="H77" s="271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 x14ac:dyDescent="0.2">
      <c r="A79" s="33"/>
      <c r="B79" s="34"/>
      <c r="C79" s="28" t="s">
        <v>21</v>
      </c>
      <c r="D79" s="35"/>
      <c r="E79" s="35"/>
      <c r="F79" s="26" t="str">
        <f>F12</f>
        <v>Česká národní banka, Na příkopě 864/28, 110 00 Pra</v>
      </c>
      <c r="G79" s="35"/>
      <c r="H79" s="35"/>
      <c r="I79" s="28" t="s">
        <v>23</v>
      </c>
      <c r="J79" s="58" t="str">
        <f>IF(J12="","",J12)</f>
        <v>1. 5. 2023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 x14ac:dyDescent="0.2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 x14ac:dyDescent="0.2">
      <c r="A81" s="33"/>
      <c r="B81" s="34"/>
      <c r="C81" s="28" t="s">
        <v>25</v>
      </c>
      <c r="D81" s="35"/>
      <c r="E81" s="35"/>
      <c r="F81" s="26" t="str">
        <f>E15</f>
        <v>ČESKÁ NÁRODNÍ BANKA</v>
      </c>
      <c r="G81" s="35"/>
      <c r="H81" s="35"/>
      <c r="I81" s="28" t="s">
        <v>33</v>
      </c>
      <c r="J81" s="31" t="str">
        <f>E21</f>
        <v>Bohemik s.r.o.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25.7" customHeight="1" x14ac:dyDescent="0.2">
      <c r="A82" s="33"/>
      <c r="B82" s="34"/>
      <c r="C82" s="28" t="s">
        <v>31</v>
      </c>
      <c r="D82" s="35"/>
      <c r="E82" s="35"/>
      <c r="F82" s="26" t="str">
        <f>IF(E18="","",E18)</f>
        <v>Vyplň údaj</v>
      </c>
      <c r="G82" s="35"/>
      <c r="H82" s="35"/>
      <c r="I82" s="28" t="s">
        <v>38</v>
      </c>
      <c r="J82" s="31" t="str">
        <f>E24</f>
        <v>Stanislav Gajzler, B.Hudová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 x14ac:dyDescent="0.2">
      <c r="A84" s="145"/>
      <c r="B84" s="146"/>
      <c r="C84" s="147" t="s">
        <v>122</v>
      </c>
      <c r="D84" s="148" t="s">
        <v>60</v>
      </c>
      <c r="E84" s="148" t="s">
        <v>56</v>
      </c>
      <c r="F84" s="148" t="s">
        <v>57</v>
      </c>
      <c r="G84" s="148" t="s">
        <v>123</v>
      </c>
      <c r="H84" s="148" t="s">
        <v>124</v>
      </c>
      <c r="I84" s="148" t="s">
        <v>125</v>
      </c>
      <c r="J84" s="148" t="s">
        <v>102</v>
      </c>
      <c r="K84" s="149" t="s">
        <v>126</v>
      </c>
      <c r="L84" s="150"/>
      <c r="M84" s="67" t="s">
        <v>18</v>
      </c>
      <c r="N84" s="68" t="s">
        <v>45</v>
      </c>
      <c r="O84" s="68" t="s">
        <v>127</v>
      </c>
      <c r="P84" s="68" t="s">
        <v>128</v>
      </c>
      <c r="Q84" s="68" t="s">
        <v>129</v>
      </c>
      <c r="R84" s="68" t="s">
        <v>130</v>
      </c>
      <c r="S84" s="68" t="s">
        <v>131</v>
      </c>
      <c r="T84" s="69" t="s">
        <v>132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9" customHeight="1" x14ac:dyDescent="0.25">
      <c r="A85" s="33"/>
      <c r="B85" s="34"/>
      <c r="C85" s="74" t="s">
        <v>133</v>
      </c>
      <c r="D85" s="35"/>
      <c r="E85" s="35"/>
      <c r="F85" s="35"/>
      <c r="G85" s="35"/>
      <c r="H85" s="35"/>
      <c r="I85" s="35"/>
      <c r="J85" s="151">
        <f>BK85</f>
        <v>0</v>
      </c>
      <c r="K85" s="35"/>
      <c r="L85" s="38"/>
      <c r="M85" s="70"/>
      <c r="N85" s="152"/>
      <c r="O85" s="71"/>
      <c r="P85" s="153">
        <f>P86+P99+P108+P115+P122+P136</f>
        <v>0</v>
      </c>
      <c r="Q85" s="71"/>
      <c r="R85" s="153">
        <f>R86+R99+R108+R115+R122+R136</f>
        <v>0</v>
      </c>
      <c r="S85" s="71"/>
      <c r="T85" s="154">
        <f>T86+T99+T108+T115+T122+T136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74</v>
      </c>
      <c r="AU85" s="16" t="s">
        <v>103</v>
      </c>
      <c r="BK85" s="155">
        <f>BK86+BK99+BK108+BK115+BK122+BK136</f>
        <v>0</v>
      </c>
    </row>
    <row r="86" spans="1:65" s="12" customFormat="1" ht="25.9" customHeight="1" x14ac:dyDescent="0.2">
      <c r="B86" s="156"/>
      <c r="C86" s="157"/>
      <c r="D86" s="158" t="s">
        <v>74</v>
      </c>
      <c r="E86" s="159" t="s">
        <v>432</v>
      </c>
      <c r="F86" s="159" t="s">
        <v>638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SUM(P87:P98)</f>
        <v>0</v>
      </c>
      <c r="Q86" s="164"/>
      <c r="R86" s="165">
        <f>SUM(R87:R98)</f>
        <v>0</v>
      </c>
      <c r="S86" s="164"/>
      <c r="T86" s="166">
        <f>SUM(T87:T98)</f>
        <v>0</v>
      </c>
      <c r="AR86" s="167" t="s">
        <v>83</v>
      </c>
      <c r="AT86" s="168" t="s">
        <v>74</v>
      </c>
      <c r="AU86" s="168" t="s">
        <v>75</v>
      </c>
      <c r="AY86" s="167" t="s">
        <v>136</v>
      </c>
      <c r="BK86" s="169">
        <f>SUM(BK87:BK98)</f>
        <v>0</v>
      </c>
    </row>
    <row r="87" spans="1:65" s="2" customFormat="1" ht="16.5" customHeight="1" x14ac:dyDescent="0.2">
      <c r="A87" s="33"/>
      <c r="B87" s="34"/>
      <c r="C87" s="172" t="s">
        <v>83</v>
      </c>
      <c r="D87" s="172" t="s">
        <v>139</v>
      </c>
      <c r="E87" s="173" t="s">
        <v>639</v>
      </c>
      <c r="F87" s="174" t="s">
        <v>640</v>
      </c>
      <c r="G87" s="175" t="s">
        <v>436</v>
      </c>
      <c r="H87" s="176">
        <v>1</v>
      </c>
      <c r="I87" s="227">
        <v>0</v>
      </c>
      <c r="J87" s="176">
        <f>ROUND((ROUND(I87,2))*(ROUND(H87,2)),2)</f>
        <v>0</v>
      </c>
      <c r="K87" s="174" t="s">
        <v>214</v>
      </c>
      <c r="L87" s="38"/>
      <c r="M87" s="178" t="s">
        <v>18</v>
      </c>
      <c r="N87" s="179" t="s">
        <v>46</v>
      </c>
      <c r="O87" s="63"/>
      <c r="P87" s="180">
        <f>O87*H87</f>
        <v>0</v>
      </c>
      <c r="Q87" s="180">
        <v>0</v>
      </c>
      <c r="R87" s="180">
        <f>Q87*H87</f>
        <v>0</v>
      </c>
      <c r="S87" s="180">
        <v>0</v>
      </c>
      <c r="T87" s="181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2" t="s">
        <v>144</v>
      </c>
      <c r="AT87" s="182" t="s">
        <v>139</v>
      </c>
      <c r="AU87" s="182" t="s">
        <v>83</v>
      </c>
      <c r="AY87" s="16" t="s">
        <v>136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16" t="s">
        <v>83</v>
      </c>
      <c r="BK87" s="183">
        <f>ROUND((ROUND(I87,2))*(ROUND(H87,2)),2)</f>
        <v>0</v>
      </c>
      <c r="BL87" s="16" t="s">
        <v>144</v>
      </c>
      <c r="BM87" s="182" t="s">
        <v>85</v>
      </c>
    </row>
    <row r="88" spans="1:65" s="2" customFormat="1" ht="48.75" x14ac:dyDescent="0.2">
      <c r="A88" s="33"/>
      <c r="B88" s="34"/>
      <c r="C88" s="35"/>
      <c r="D88" s="191" t="s">
        <v>293</v>
      </c>
      <c r="E88" s="35"/>
      <c r="F88" s="221" t="s">
        <v>641</v>
      </c>
      <c r="G88" s="35"/>
      <c r="H88" s="35"/>
      <c r="I88" s="228"/>
      <c r="J88" s="35"/>
      <c r="K88" s="35"/>
      <c r="L88" s="38"/>
      <c r="M88" s="187"/>
      <c r="N88" s="188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293</v>
      </c>
      <c r="AU88" s="16" t="s">
        <v>83</v>
      </c>
    </row>
    <row r="89" spans="1:65" s="2" customFormat="1" ht="16.5" customHeight="1" x14ac:dyDescent="0.2">
      <c r="A89" s="33"/>
      <c r="B89" s="34"/>
      <c r="C89" s="172" t="s">
        <v>85</v>
      </c>
      <c r="D89" s="172" t="s">
        <v>139</v>
      </c>
      <c r="E89" s="173" t="s">
        <v>642</v>
      </c>
      <c r="F89" s="174" t="s">
        <v>643</v>
      </c>
      <c r="G89" s="175" t="s">
        <v>436</v>
      </c>
      <c r="H89" s="176">
        <v>1</v>
      </c>
      <c r="I89" s="227">
        <v>0</v>
      </c>
      <c r="J89" s="176">
        <f>ROUND((ROUND(I89,2))*(ROUND(H89,2)),2)</f>
        <v>0</v>
      </c>
      <c r="K89" s="174" t="s">
        <v>214</v>
      </c>
      <c r="L89" s="38"/>
      <c r="M89" s="178" t="s">
        <v>18</v>
      </c>
      <c r="N89" s="179" t="s">
        <v>46</v>
      </c>
      <c r="O89" s="63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2" t="s">
        <v>144</v>
      </c>
      <c r="AT89" s="182" t="s">
        <v>139</v>
      </c>
      <c r="AU89" s="182" t="s">
        <v>83</v>
      </c>
      <c r="AY89" s="16" t="s">
        <v>136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6" t="s">
        <v>83</v>
      </c>
      <c r="BK89" s="183">
        <f>ROUND((ROUND(I89,2))*(ROUND(H89,2)),2)</f>
        <v>0</v>
      </c>
      <c r="BL89" s="16" t="s">
        <v>144</v>
      </c>
      <c r="BM89" s="182" t="s">
        <v>144</v>
      </c>
    </row>
    <row r="90" spans="1:65" s="2" customFormat="1" ht="58.5" x14ac:dyDescent="0.2">
      <c r="A90" s="33"/>
      <c r="B90" s="34"/>
      <c r="C90" s="35"/>
      <c r="D90" s="191" t="s">
        <v>293</v>
      </c>
      <c r="E90" s="35"/>
      <c r="F90" s="221" t="s">
        <v>644</v>
      </c>
      <c r="G90" s="35"/>
      <c r="H90" s="35"/>
      <c r="I90" s="228"/>
      <c r="J90" s="35"/>
      <c r="K90" s="35"/>
      <c r="L90" s="38"/>
      <c r="M90" s="187"/>
      <c r="N90" s="188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293</v>
      </c>
      <c r="AU90" s="16" t="s">
        <v>83</v>
      </c>
    </row>
    <row r="91" spans="1:65" s="2" customFormat="1" ht="16.5" customHeight="1" x14ac:dyDescent="0.2">
      <c r="A91" s="33"/>
      <c r="B91" s="34"/>
      <c r="C91" s="172" t="s">
        <v>156</v>
      </c>
      <c r="D91" s="172" t="s">
        <v>139</v>
      </c>
      <c r="E91" s="173" t="s">
        <v>645</v>
      </c>
      <c r="F91" s="174" t="s">
        <v>646</v>
      </c>
      <c r="G91" s="175" t="s">
        <v>436</v>
      </c>
      <c r="H91" s="176">
        <v>2</v>
      </c>
      <c r="I91" s="227">
        <v>0</v>
      </c>
      <c r="J91" s="176">
        <f>ROUND((ROUND(I91,2))*(ROUND(H91,2)),2)</f>
        <v>0</v>
      </c>
      <c r="K91" s="174" t="s">
        <v>214</v>
      </c>
      <c r="L91" s="38"/>
      <c r="M91" s="178" t="s">
        <v>18</v>
      </c>
      <c r="N91" s="179" t="s">
        <v>46</v>
      </c>
      <c r="O91" s="63"/>
      <c r="P91" s="180">
        <f>O91*H91</f>
        <v>0</v>
      </c>
      <c r="Q91" s="180">
        <v>0</v>
      </c>
      <c r="R91" s="180">
        <f>Q91*H91</f>
        <v>0</v>
      </c>
      <c r="S91" s="180">
        <v>0</v>
      </c>
      <c r="T91" s="18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2" t="s">
        <v>144</v>
      </c>
      <c r="AT91" s="182" t="s">
        <v>139</v>
      </c>
      <c r="AU91" s="182" t="s">
        <v>83</v>
      </c>
      <c r="AY91" s="16" t="s">
        <v>136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6" t="s">
        <v>83</v>
      </c>
      <c r="BK91" s="183">
        <f>ROUND((ROUND(I91,2))*(ROUND(H91,2)),2)</f>
        <v>0</v>
      </c>
      <c r="BL91" s="16" t="s">
        <v>144</v>
      </c>
      <c r="BM91" s="182" t="s">
        <v>137</v>
      </c>
    </row>
    <row r="92" spans="1:65" s="2" customFormat="1" ht="58.5" x14ac:dyDescent="0.2">
      <c r="A92" s="33"/>
      <c r="B92" s="34"/>
      <c r="C92" s="35"/>
      <c r="D92" s="191" t="s">
        <v>293</v>
      </c>
      <c r="E92" s="35"/>
      <c r="F92" s="221" t="s">
        <v>647</v>
      </c>
      <c r="G92" s="35"/>
      <c r="H92" s="35"/>
      <c r="I92" s="228"/>
      <c r="J92" s="35"/>
      <c r="K92" s="35"/>
      <c r="L92" s="38"/>
      <c r="M92" s="187"/>
      <c r="N92" s="188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293</v>
      </c>
      <c r="AU92" s="16" t="s">
        <v>83</v>
      </c>
    </row>
    <row r="93" spans="1:65" s="2" customFormat="1" ht="16.5" customHeight="1" x14ac:dyDescent="0.2">
      <c r="A93" s="33"/>
      <c r="B93" s="34"/>
      <c r="C93" s="172" t="s">
        <v>144</v>
      </c>
      <c r="D93" s="172" t="s">
        <v>139</v>
      </c>
      <c r="E93" s="173" t="s">
        <v>648</v>
      </c>
      <c r="F93" s="174" t="s">
        <v>649</v>
      </c>
      <c r="G93" s="175" t="s">
        <v>357</v>
      </c>
      <c r="H93" s="176">
        <v>1</v>
      </c>
      <c r="I93" s="227">
        <v>0</v>
      </c>
      <c r="J93" s="176">
        <f>ROUND((ROUND(I93,2))*(ROUND(H93,2)),2)</f>
        <v>0</v>
      </c>
      <c r="K93" s="174" t="s">
        <v>214</v>
      </c>
      <c r="L93" s="38"/>
      <c r="M93" s="178" t="s">
        <v>18</v>
      </c>
      <c r="N93" s="179" t="s">
        <v>46</v>
      </c>
      <c r="O93" s="63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2" t="s">
        <v>144</v>
      </c>
      <c r="AT93" s="182" t="s">
        <v>139</v>
      </c>
      <c r="AU93" s="182" t="s">
        <v>83</v>
      </c>
      <c r="AY93" s="16" t="s">
        <v>136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6" t="s">
        <v>83</v>
      </c>
      <c r="BK93" s="183">
        <f>ROUND((ROUND(I93,2))*(ROUND(H93,2)),2)</f>
        <v>0</v>
      </c>
      <c r="BL93" s="16" t="s">
        <v>144</v>
      </c>
      <c r="BM93" s="182" t="s">
        <v>190</v>
      </c>
    </row>
    <row r="94" spans="1:65" s="2" customFormat="1" ht="48.75" x14ac:dyDescent="0.2">
      <c r="A94" s="33"/>
      <c r="B94" s="34"/>
      <c r="C94" s="35"/>
      <c r="D94" s="191" t="s">
        <v>293</v>
      </c>
      <c r="E94" s="35"/>
      <c r="F94" s="221" t="s">
        <v>650</v>
      </c>
      <c r="G94" s="35"/>
      <c r="H94" s="35"/>
      <c r="I94" s="228"/>
      <c r="J94" s="35"/>
      <c r="K94" s="35"/>
      <c r="L94" s="38"/>
      <c r="M94" s="187"/>
      <c r="N94" s="188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293</v>
      </c>
      <c r="AU94" s="16" t="s">
        <v>83</v>
      </c>
    </row>
    <row r="95" spans="1:65" s="2" customFormat="1" ht="16.5" customHeight="1" x14ac:dyDescent="0.2">
      <c r="A95" s="33"/>
      <c r="B95" s="34"/>
      <c r="C95" s="172" t="s">
        <v>174</v>
      </c>
      <c r="D95" s="172" t="s">
        <v>139</v>
      </c>
      <c r="E95" s="173" t="s">
        <v>651</v>
      </c>
      <c r="F95" s="174" t="s">
        <v>652</v>
      </c>
      <c r="G95" s="175" t="s">
        <v>357</v>
      </c>
      <c r="H95" s="176">
        <v>1</v>
      </c>
      <c r="I95" s="227">
        <v>0</v>
      </c>
      <c r="J95" s="176">
        <f>ROUND((ROUND(I95,2))*(ROUND(H95,2)),2)</f>
        <v>0</v>
      </c>
      <c r="K95" s="174" t="s">
        <v>214</v>
      </c>
      <c r="L95" s="38"/>
      <c r="M95" s="178" t="s">
        <v>18</v>
      </c>
      <c r="N95" s="179" t="s">
        <v>46</v>
      </c>
      <c r="O95" s="63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2" t="s">
        <v>144</v>
      </c>
      <c r="AT95" s="182" t="s">
        <v>139</v>
      </c>
      <c r="AU95" s="182" t="s">
        <v>83</v>
      </c>
      <c r="AY95" s="16" t="s">
        <v>136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6" t="s">
        <v>83</v>
      </c>
      <c r="BK95" s="183">
        <f>ROUND((ROUND(I95,2))*(ROUND(H95,2)),2)</f>
        <v>0</v>
      </c>
      <c r="BL95" s="16" t="s">
        <v>144</v>
      </c>
      <c r="BM95" s="182" t="s">
        <v>201</v>
      </c>
    </row>
    <row r="96" spans="1:65" s="2" customFormat="1" ht="58.5" x14ac:dyDescent="0.2">
      <c r="A96" s="33"/>
      <c r="B96" s="34"/>
      <c r="C96" s="35"/>
      <c r="D96" s="191" t="s">
        <v>293</v>
      </c>
      <c r="E96" s="35"/>
      <c r="F96" s="221" t="s">
        <v>653</v>
      </c>
      <c r="G96" s="35"/>
      <c r="H96" s="35"/>
      <c r="I96" s="228"/>
      <c r="J96" s="35"/>
      <c r="K96" s="35"/>
      <c r="L96" s="38"/>
      <c r="M96" s="187"/>
      <c r="N96" s="188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293</v>
      </c>
      <c r="AU96" s="16" t="s">
        <v>83</v>
      </c>
    </row>
    <row r="97" spans="1:65" s="2" customFormat="1" ht="16.5" customHeight="1" x14ac:dyDescent="0.2">
      <c r="A97" s="33"/>
      <c r="B97" s="34"/>
      <c r="C97" s="172" t="s">
        <v>137</v>
      </c>
      <c r="D97" s="172" t="s">
        <v>139</v>
      </c>
      <c r="E97" s="173" t="s">
        <v>654</v>
      </c>
      <c r="F97" s="174" t="s">
        <v>655</v>
      </c>
      <c r="G97" s="175" t="s">
        <v>357</v>
      </c>
      <c r="H97" s="176">
        <v>1</v>
      </c>
      <c r="I97" s="227">
        <v>0</v>
      </c>
      <c r="J97" s="176">
        <f>ROUND((ROUND(I97,2))*(ROUND(H97,2)),2)</f>
        <v>0</v>
      </c>
      <c r="K97" s="174" t="s">
        <v>214</v>
      </c>
      <c r="L97" s="38"/>
      <c r="M97" s="178" t="s">
        <v>18</v>
      </c>
      <c r="N97" s="179" t="s">
        <v>46</v>
      </c>
      <c r="O97" s="63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2" t="s">
        <v>144</v>
      </c>
      <c r="AT97" s="182" t="s">
        <v>139</v>
      </c>
      <c r="AU97" s="182" t="s">
        <v>83</v>
      </c>
      <c r="AY97" s="16" t="s">
        <v>136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6" t="s">
        <v>83</v>
      </c>
      <c r="BK97" s="183">
        <f>ROUND((ROUND(I97,2))*(ROUND(H97,2)),2)</f>
        <v>0</v>
      </c>
      <c r="BL97" s="16" t="s">
        <v>144</v>
      </c>
      <c r="BM97" s="182" t="s">
        <v>217</v>
      </c>
    </row>
    <row r="98" spans="1:65" s="2" customFormat="1" ht="58.5" x14ac:dyDescent="0.2">
      <c r="A98" s="33"/>
      <c r="B98" s="34"/>
      <c r="C98" s="35"/>
      <c r="D98" s="191" t="s">
        <v>293</v>
      </c>
      <c r="E98" s="35"/>
      <c r="F98" s="221" t="s">
        <v>656</v>
      </c>
      <c r="G98" s="35"/>
      <c r="H98" s="35"/>
      <c r="I98" s="228"/>
      <c r="J98" s="35"/>
      <c r="K98" s="35"/>
      <c r="L98" s="38"/>
      <c r="M98" s="187"/>
      <c r="N98" s="188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293</v>
      </c>
      <c r="AU98" s="16" t="s">
        <v>83</v>
      </c>
    </row>
    <row r="99" spans="1:65" s="12" customFormat="1" ht="25.9" customHeight="1" x14ac:dyDescent="0.2">
      <c r="B99" s="156"/>
      <c r="C99" s="157"/>
      <c r="D99" s="158" t="s">
        <v>74</v>
      </c>
      <c r="E99" s="159" t="s">
        <v>657</v>
      </c>
      <c r="F99" s="159" t="s">
        <v>658</v>
      </c>
      <c r="G99" s="157"/>
      <c r="H99" s="157"/>
      <c r="I99" s="229"/>
      <c r="J99" s="161">
        <f>BK99</f>
        <v>0</v>
      </c>
      <c r="K99" s="157"/>
      <c r="L99" s="162"/>
      <c r="M99" s="163"/>
      <c r="N99" s="164"/>
      <c r="O99" s="164"/>
      <c r="P99" s="165">
        <f>SUM(P100:P107)</f>
        <v>0</v>
      </c>
      <c r="Q99" s="164"/>
      <c r="R99" s="165">
        <f>SUM(R100:R107)</f>
        <v>0</v>
      </c>
      <c r="S99" s="164"/>
      <c r="T99" s="166">
        <f>SUM(T100:T107)</f>
        <v>0</v>
      </c>
      <c r="AR99" s="167" t="s">
        <v>83</v>
      </c>
      <c r="AT99" s="168" t="s">
        <v>74</v>
      </c>
      <c r="AU99" s="168" t="s">
        <v>75</v>
      </c>
      <c r="AY99" s="167" t="s">
        <v>136</v>
      </c>
      <c r="BK99" s="169">
        <f>SUM(BK100:BK107)</f>
        <v>0</v>
      </c>
    </row>
    <row r="100" spans="1:65" s="2" customFormat="1" ht="16.5" customHeight="1" x14ac:dyDescent="0.2">
      <c r="A100" s="33"/>
      <c r="B100" s="34"/>
      <c r="C100" s="172" t="s">
        <v>184</v>
      </c>
      <c r="D100" s="172" t="s">
        <v>139</v>
      </c>
      <c r="E100" s="173" t="s">
        <v>659</v>
      </c>
      <c r="F100" s="174" t="s">
        <v>660</v>
      </c>
      <c r="G100" s="175" t="s">
        <v>436</v>
      </c>
      <c r="H100" s="176">
        <v>1</v>
      </c>
      <c r="I100" s="227">
        <v>0</v>
      </c>
      <c r="J100" s="176">
        <f>ROUND((ROUND(I100,2))*(ROUND(H100,2)),2)</f>
        <v>0</v>
      </c>
      <c r="K100" s="174" t="s">
        <v>214</v>
      </c>
      <c r="L100" s="38"/>
      <c r="M100" s="178" t="s">
        <v>18</v>
      </c>
      <c r="N100" s="179" t="s">
        <v>46</v>
      </c>
      <c r="O100" s="63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2" t="s">
        <v>144</v>
      </c>
      <c r="AT100" s="182" t="s">
        <v>139</v>
      </c>
      <c r="AU100" s="182" t="s">
        <v>83</v>
      </c>
      <c r="AY100" s="16" t="s">
        <v>136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6" t="s">
        <v>83</v>
      </c>
      <c r="BK100" s="183">
        <f>ROUND((ROUND(I100,2))*(ROUND(H100,2)),2)</f>
        <v>0</v>
      </c>
      <c r="BL100" s="16" t="s">
        <v>144</v>
      </c>
      <c r="BM100" s="182" t="s">
        <v>225</v>
      </c>
    </row>
    <row r="101" spans="1:65" s="2" customFormat="1" ht="29.25" x14ac:dyDescent="0.2">
      <c r="A101" s="33"/>
      <c r="B101" s="34"/>
      <c r="C101" s="35"/>
      <c r="D101" s="191" t="s">
        <v>293</v>
      </c>
      <c r="E101" s="35"/>
      <c r="F101" s="221" t="s">
        <v>661</v>
      </c>
      <c r="G101" s="35"/>
      <c r="H101" s="35"/>
      <c r="I101" s="230"/>
      <c r="J101" s="35"/>
      <c r="K101" s="35"/>
      <c r="L101" s="38"/>
      <c r="M101" s="187"/>
      <c r="N101" s="188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293</v>
      </c>
      <c r="AU101" s="16" t="s">
        <v>83</v>
      </c>
    </row>
    <row r="102" spans="1:65" s="2" customFormat="1" ht="16.5" customHeight="1" x14ac:dyDescent="0.2">
      <c r="A102" s="33"/>
      <c r="B102" s="34"/>
      <c r="C102" s="172" t="s">
        <v>190</v>
      </c>
      <c r="D102" s="172" t="s">
        <v>139</v>
      </c>
      <c r="E102" s="173" t="s">
        <v>662</v>
      </c>
      <c r="F102" s="174" t="s">
        <v>663</v>
      </c>
      <c r="G102" s="175" t="s">
        <v>436</v>
      </c>
      <c r="H102" s="176">
        <v>1</v>
      </c>
      <c r="I102" s="227">
        <v>0</v>
      </c>
      <c r="J102" s="176">
        <f>ROUND((ROUND(I102,2))*(ROUND(H102,2)),2)</f>
        <v>0</v>
      </c>
      <c r="K102" s="174" t="s">
        <v>214</v>
      </c>
      <c r="L102" s="38"/>
      <c r="M102" s="178" t="s">
        <v>18</v>
      </c>
      <c r="N102" s="179" t="s">
        <v>46</v>
      </c>
      <c r="O102" s="63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2" t="s">
        <v>144</v>
      </c>
      <c r="AT102" s="182" t="s">
        <v>139</v>
      </c>
      <c r="AU102" s="182" t="s">
        <v>83</v>
      </c>
      <c r="AY102" s="16" t="s">
        <v>136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6" t="s">
        <v>83</v>
      </c>
      <c r="BK102" s="183">
        <f>ROUND((ROUND(I102,2))*(ROUND(H102,2)),2)</f>
        <v>0</v>
      </c>
      <c r="BL102" s="16" t="s">
        <v>144</v>
      </c>
      <c r="BM102" s="182" t="s">
        <v>215</v>
      </c>
    </row>
    <row r="103" spans="1:65" s="2" customFormat="1" ht="39" x14ac:dyDescent="0.2">
      <c r="A103" s="33"/>
      <c r="B103" s="34"/>
      <c r="C103" s="35"/>
      <c r="D103" s="191" t="s">
        <v>293</v>
      </c>
      <c r="E103" s="35"/>
      <c r="F103" s="221" t="s">
        <v>664</v>
      </c>
      <c r="G103" s="35"/>
      <c r="H103" s="35"/>
      <c r="I103" s="230"/>
      <c r="J103" s="35"/>
      <c r="K103" s="35"/>
      <c r="L103" s="38"/>
      <c r="M103" s="187"/>
      <c r="N103" s="188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293</v>
      </c>
      <c r="AU103" s="16" t="s">
        <v>83</v>
      </c>
    </row>
    <row r="104" spans="1:65" s="2" customFormat="1" ht="16.5" customHeight="1" x14ac:dyDescent="0.2">
      <c r="A104" s="33"/>
      <c r="B104" s="34"/>
      <c r="C104" s="172" t="s">
        <v>154</v>
      </c>
      <c r="D104" s="172" t="s">
        <v>139</v>
      </c>
      <c r="E104" s="173" t="s">
        <v>665</v>
      </c>
      <c r="F104" s="174" t="s">
        <v>666</v>
      </c>
      <c r="G104" s="175" t="s">
        <v>436</v>
      </c>
      <c r="H104" s="176">
        <v>1</v>
      </c>
      <c r="I104" s="227">
        <v>0</v>
      </c>
      <c r="J104" s="176">
        <f>ROUND((ROUND(I104,2))*(ROUND(H104,2)),2)</f>
        <v>0</v>
      </c>
      <c r="K104" s="174" t="s">
        <v>214</v>
      </c>
      <c r="L104" s="38"/>
      <c r="M104" s="178" t="s">
        <v>18</v>
      </c>
      <c r="N104" s="179" t="s">
        <v>46</v>
      </c>
      <c r="O104" s="63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2" t="s">
        <v>144</v>
      </c>
      <c r="AT104" s="182" t="s">
        <v>139</v>
      </c>
      <c r="AU104" s="182" t="s">
        <v>83</v>
      </c>
      <c r="AY104" s="16" t="s">
        <v>136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6" t="s">
        <v>83</v>
      </c>
      <c r="BK104" s="183">
        <f>ROUND((ROUND(I104,2))*(ROUND(H104,2)),2)</f>
        <v>0</v>
      </c>
      <c r="BL104" s="16" t="s">
        <v>144</v>
      </c>
      <c r="BM104" s="182" t="s">
        <v>244</v>
      </c>
    </row>
    <row r="105" spans="1:65" s="2" customFormat="1" ht="58.5" x14ac:dyDescent="0.2">
      <c r="A105" s="33"/>
      <c r="B105" s="34"/>
      <c r="C105" s="35"/>
      <c r="D105" s="191" t="s">
        <v>293</v>
      </c>
      <c r="E105" s="35"/>
      <c r="F105" s="221" t="s">
        <v>667</v>
      </c>
      <c r="G105" s="35"/>
      <c r="H105" s="35"/>
      <c r="I105" s="230"/>
      <c r="J105" s="35"/>
      <c r="K105" s="35"/>
      <c r="L105" s="38"/>
      <c r="M105" s="187"/>
      <c r="N105" s="188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293</v>
      </c>
      <c r="AU105" s="16" t="s">
        <v>83</v>
      </c>
    </row>
    <row r="106" spans="1:65" s="2" customFormat="1" ht="16.5" customHeight="1" x14ac:dyDescent="0.2">
      <c r="A106" s="33"/>
      <c r="B106" s="34"/>
      <c r="C106" s="172" t="s">
        <v>201</v>
      </c>
      <c r="D106" s="172" t="s">
        <v>139</v>
      </c>
      <c r="E106" s="173" t="s">
        <v>668</v>
      </c>
      <c r="F106" s="174" t="s">
        <v>669</v>
      </c>
      <c r="G106" s="175" t="s">
        <v>436</v>
      </c>
      <c r="H106" s="176">
        <v>2</v>
      </c>
      <c r="I106" s="227">
        <v>0</v>
      </c>
      <c r="J106" s="176">
        <f>ROUND((ROUND(I106,2))*(ROUND(H106,2)),2)</f>
        <v>0</v>
      </c>
      <c r="K106" s="174" t="s">
        <v>214</v>
      </c>
      <c r="L106" s="38"/>
      <c r="M106" s="178" t="s">
        <v>18</v>
      </c>
      <c r="N106" s="179" t="s">
        <v>46</v>
      </c>
      <c r="O106" s="63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2" t="s">
        <v>144</v>
      </c>
      <c r="AT106" s="182" t="s">
        <v>139</v>
      </c>
      <c r="AU106" s="182" t="s">
        <v>83</v>
      </c>
      <c r="AY106" s="16" t="s">
        <v>136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6" t="s">
        <v>83</v>
      </c>
      <c r="BK106" s="183">
        <f>ROUND((ROUND(I106,2))*(ROUND(H106,2)),2)</f>
        <v>0</v>
      </c>
      <c r="BL106" s="16" t="s">
        <v>144</v>
      </c>
      <c r="BM106" s="182" t="s">
        <v>256</v>
      </c>
    </row>
    <row r="107" spans="1:65" s="2" customFormat="1" ht="48.75" x14ac:dyDescent="0.2">
      <c r="A107" s="33"/>
      <c r="B107" s="34"/>
      <c r="C107" s="35"/>
      <c r="D107" s="191" t="s">
        <v>293</v>
      </c>
      <c r="E107" s="35"/>
      <c r="F107" s="221" t="s">
        <v>670</v>
      </c>
      <c r="G107" s="35"/>
      <c r="H107" s="35"/>
      <c r="I107" s="228"/>
      <c r="J107" s="35"/>
      <c r="K107" s="35"/>
      <c r="L107" s="38"/>
      <c r="M107" s="187"/>
      <c r="N107" s="188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293</v>
      </c>
      <c r="AU107" s="16" t="s">
        <v>83</v>
      </c>
    </row>
    <row r="108" spans="1:65" s="12" customFormat="1" ht="25.9" customHeight="1" x14ac:dyDescent="0.2">
      <c r="B108" s="156"/>
      <c r="C108" s="157"/>
      <c r="D108" s="158" t="s">
        <v>74</v>
      </c>
      <c r="E108" s="159" t="s">
        <v>438</v>
      </c>
      <c r="F108" s="159" t="s">
        <v>594</v>
      </c>
      <c r="G108" s="157"/>
      <c r="H108" s="157"/>
      <c r="I108" s="229"/>
      <c r="J108" s="161">
        <f>BK108</f>
        <v>0</v>
      </c>
      <c r="K108" s="157"/>
      <c r="L108" s="162"/>
      <c r="M108" s="163"/>
      <c r="N108" s="164"/>
      <c r="O108" s="164"/>
      <c r="P108" s="165">
        <f>SUM(P109:P114)</f>
        <v>0</v>
      </c>
      <c r="Q108" s="164"/>
      <c r="R108" s="165">
        <f>SUM(R109:R114)</f>
        <v>0</v>
      </c>
      <c r="S108" s="164"/>
      <c r="T108" s="166">
        <f>SUM(T109:T114)</f>
        <v>0</v>
      </c>
      <c r="AR108" s="167" t="s">
        <v>83</v>
      </c>
      <c r="AT108" s="168" t="s">
        <v>74</v>
      </c>
      <c r="AU108" s="168" t="s">
        <v>75</v>
      </c>
      <c r="AY108" s="167" t="s">
        <v>136</v>
      </c>
      <c r="BK108" s="169">
        <f>SUM(BK109:BK114)</f>
        <v>0</v>
      </c>
    </row>
    <row r="109" spans="1:65" s="2" customFormat="1" ht="16.5" customHeight="1" x14ac:dyDescent="0.2">
      <c r="A109" s="33"/>
      <c r="B109" s="34"/>
      <c r="C109" s="172" t="s">
        <v>210</v>
      </c>
      <c r="D109" s="172" t="s">
        <v>139</v>
      </c>
      <c r="E109" s="173" t="s">
        <v>671</v>
      </c>
      <c r="F109" s="174" t="s">
        <v>672</v>
      </c>
      <c r="G109" s="175" t="s">
        <v>159</v>
      </c>
      <c r="H109" s="176">
        <v>282</v>
      </c>
      <c r="I109" s="227">
        <v>0</v>
      </c>
      <c r="J109" s="176">
        <f>ROUND((ROUND(I109,2))*(ROUND(H109,2)),2)</f>
        <v>0</v>
      </c>
      <c r="K109" s="174" t="s">
        <v>214</v>
      </c>
      <c r="L109" s="38"/>
      <c r="M109" s="178" t="s">
        <v>18</v>
      </c>
      <c r="N109" s="179" t="s">
        <v>46</v>
      </c>
      <c r="O109" s="63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2" t="s">
        <v>144</v>
      </c>
      <c r="AT109" s="182" t="s">
        <v>139</v>
      </c>
      <c r="AU109" s="182" t="s">
        <v>83</v>
      </c>
      <c r="AY109" s="16" t="s">
        <v>136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6" t="s">
        <v>83</v>
      </c>
      <c r="BK109" s="183">
        <f>ROUND((ROUND(I109,2))*(ROUND(H109,2)),2)</f>
        <v>0</v>
      </c>
      <c r="BL109" s="16" t="s">
        <v>144</v>
      </c>
      <c r="BM109" s="182" t="s">
        <v>265</v>
      </c>
    </row>
    <row r="110" spans="1:65" s="2" customFormat="1" ht="58.5" x14ac:dyDescent="0.2">
      <c r="A110" s="33"/>
      <c r="B110" s="34"/>
      <c r="C110" s="35"/>
      <c r="D110" s="191" t="s">
        <v>293</v>
      </c>
      <c r="E110" s="35"/>
      <c r="F110" s="221" t="s">
        <v>673</v>
      </c>
      <c r="G110" s="35"/>
      <c r="H110" s="35"/>
      <c r="I110" s="228"/>
      <c r="J110" s="35"/>
      <c r="K110" s="35"/>
      <c r="L110" s="38"/>
      <c r="M110" s="187"/>
      <c r="N110" s="188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293</v>
      </c>
      <c r="AU110" s="16" t="s">
        <v>83</v>
      </c>
    </row>
    <row r="111" spans="1:65" s="2" customFormat="1" ht="16.5" customHeight="1" x14ac:dyDescent="0.2">
      <c r="A111" s="33"/>
      <c r="B111" s="34"/>
      <c r="C111" s="172" t="s">
        <v>217</v>
      </c>
      <c r="D111" s="172" t="s">
        <v>139</v>
      </c>
      <c r="E111" s="173" t="s">
        <v>674</v>
      </c>
      <c r="F111" s="174" t="s">
        <v>675</v>
      </c>
      <c r="G111" s="175" t="s">
        <v>159</v>
      </c>
      <c r="H111" s="176">
        <v>82</v>
      </c>
      <c r="I111" s="227">
        <v>0</v>
      </c>
      <c r="J111" s="176">
        <f>ROUND((ROUND(I111,2))*(ROUND(H111,2)),2)</f>
        <v>0</v>
      </c>
      <c r="K111" s="174" t="s">
        <v>214</v>
      </c>
      <c r="L111" s="38"/>
      <c r="M111" s="178" t="s">
        <v>18</v>
      </c>
      <c r="N111" s="179" t="s">
        <v>46</v>
      </c>
      <c r="O111" s="63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2" t="s">
        <v>144</v>
      </c>
      <c r="AT111" s="182" t="s">
        <v>139</v>
      </c>
      <c r="AU111" s="182" t="s">
        <v>83</v>
      </c>
      <c r="AY111" s="16" t="s">
        <v>136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6" t="s">
        <v>83</v>
      </c>
      <c r="BK111" s="183">
        <f>ROUND((ROUND(I111,2))*(ROUND(H111,2)),2)</f>
        <v>0</v>
      </c>
      <c r="BL111" s="16" t="s">
        <v>144</v>
      </c>
      <c r="BM111" s="182" t="s">
        <v>248</v>
      </c>
    </row>
    <row r="112" spans="1:65" s="2" customFormat="1" ht="48.75" x14ac:dyDescent="0.2">
      <c r="A112" s="33"/>
      <c r="B112" s="34"/>
      <c r="C112" s="35"/>
      <c r="D112" s="191" t="s">
        <v>293</v>
      </c>
      <c r="E112" s="35"/>
      <c r="F112" s="221" t="s">
        <v>676</v>
      </c>
      <c r="G112" s="35"/>
      <c r="H112" s="35"/>
      <c r="I112" s="228"/>
      <c r="J112" s="35"/>
      <c r="K112" s="35"/>
      <c r="L112" s="38"/>
      <c r="M112" s="187"/>
      <c r="N112" s="188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293</v>
      </c>
      <c r="AU112" s="16" t="s">
        <v>83</v>
      </c>
    </row>
    <row r="113" spans="1:65" s="2" customFormat="1" ht="16.5" customHeight="1" x14ac:dyDescent="0.2">
      <c r="A113" s="33"/>
      <c r="B113" s="34"/>
      <c r="C113" s="172" t="s">
        <v>221</v>
      </c>
      <c r="D113" s="172" t="s">
        <v>139</v>
      </c>
      <c r="E113" s="173" t="s">
        <v>677</v>
      </c>
      <c r="F113" s="174" t="s">
        <v>678</v>
      </c>
      <c r="G113" s="175" t="s">
        <v>159</v>
      </c>
      <c r="H113" s="176">
        <v>40</v>
      </c>
      <c r="I113" s="227">
        <v>0</v>
      </c>
      <c r="J113" s="176">
        <f>ROUND((ROUND(I113,2))*(ROUND(H113,2)),2)</f>
        <v>0</v>
      </c>
      <c r="K113" s="174" t="s">
        <v>214</v>
      </c>
      <c r="L113" s="38"/>
      <c r="M113" s="178" t="s">
        <v>18</v>
      </c>
      <c r="N113" s="179" t="s">
        <v>46</v>
      </c>
      <c r="O113" s="63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2" t="s">
        <v>144</v>
      </c>
      <c r="AT113" s="182" t="s">
        <v>139</v>
      </c>
      <c r="AU113" s="182" t="s">
        <v>83</v>
      </c>
      <c r="AY113" s="16" t="s">
        <v>136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6" t="s">
        <v>83</v>
      </c>
      <c r="BK113" s="183">
        <f>ROUND((ROUND(I113,2))*(ROUND(H113,2)),2)</f>
        <v>0</v>
      </c>
      <c r="BL113" s="16" t="s">
        <v>144</v>
      </c>
      <c r="BM113" s="182" t="s">
        <v>339</v>
      </c>
    </row>
    <row r="114" spans="1:65" s="2" customFormat="1" ht="78" x14ac:dyDescent="0.2">
      <c r="A114" s="33"/>
      <c r="B114" s="34"/>
      <c r="C114" s="35"/>
      <c r="D114" s="191" t="s">
        <v>293</v>
      </c>
      <c r="E114" s="35"/>
      <c r="F114" s="221" t="s">
        <v>679</v>
      </c>
      <c r="G114" s="35"/>
      <c r="H114" s="35"/>
      <c r="I114" s="228"/>
      <c r="J114" s="35"/>
      <c r="K114" s="35"/>
      <c r="L114" s="38"/>
      <c r="M114" s="187"/>
      <c r="N114" s="188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293</v>
      </c>
      <c r="AU114" s="16" t="s">
        <v>83</v>
      </c>
    </row>
    <row r="115" spans="1:65" s="12" customFormat="1" ht="25.9" customHeight="1" x14ac:dyDescent="0.2">
      <c r="B115" s="156"/>
      <c r="C115" s="157"/>
      <c r="D115" s="158" t="s">
        <v>74</v>
      </c>
      <c r="E115" s="159" t="s">
        <v>601</v>
      </c>
      <c r="F115" s="159" t="s">
        <v>574</v>
      </c>
      <c r="G115" s="157"/>
      <c r="H115" s="157"/>
      <c r="I115" s="229"/>
      <c r="J115" s="161">
        <f>BK115</f>
        <v>0</v>
      </c>
      <c r="K115" s="157"/>
      <c r="L115" s="162"/>
      <c r="M115" s="163"/>
      <c r="N115" s="164"/>
      <c r="O115" s="164"/>
      <c r="P115" s="165">
        <f>SUM(P116:P121)</f>
        <v>0</v>
      </c>
      <c r="Q115" s="164"/>
      <c r="R115" s="165">
        <f>SUM(R116:R121)</f>
        <v>0</v>
      </c>
      <c r="S115" s="164"/>
      <c r="T115" s="166">
        <f>SUM(T116:T121)</f>
        <v>0</v>
      </c>
      <c r="AR115" s="167" t="s">
        <v>83</v>
      </c>
      <c r="AT115" s="168" t="s">
        <v>74</v>
      </c>
      <c r="AU115" s="168" t="s">
        <v>75</v>
      </c>
      <c r="AY115" s="167" t="s">
        <v>136</v>
      </c>
      <c r="BK115" s="169">
        <f>SUM(BK116:BK121)</f>
        <v>0</v>
      </c>
    </row>
    <row r="116" spans="1:65" s="2" customFormat="1" ht="16.5" customHeight="1" x14ac:dyDescent="0.2">
      <c r="A116" s="33"/>
      <c r="B116" s="34"/>
      <c r="C116" s="172" t="s">
        <v>225</v>
      </c>
      <c r="D116" s="172" t="s">
        <v>139</v>
      </c>
      <c r="E116" s="173" t="s">
        <v>680</v>
      </c>
      <c r="F116" s="174" t="s">
        <v>681</v>
      </c>
      <c r="G116" s="175" t="s">
        <v>159</v>
      </c>
      <c r="H116" s="176">
        <v>10</v>
      </c>
      <c r="I116" s="227">
        <v>0</v>
      </c>
      <c r="J116" s="176">
        <f>ROUND((ROUND(I116,2))*(ROUND(H116,2)),2)</f>
        <v>0</v>
      </c>
      <c r="K116" s="174" t="s">
        <v>214</v>
      </c>
      <c r="L116" s="38"/>
      <c r="M116" s="178" t="s">
        <v>18</v>
      </c>
      <c r="N116" s="179" t="s">
        <v>46</v>
      </c>
      <c r="O116" s="63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2" t="s">
        <v>144</v>
      </c>
      <c r="AT116" s="182" t="s">
        <v>139</v>
      </c>
      <c r="AU116" s="182" t="s">
        <v>83</v>
      </c>
      <c r="AY116" s="16" t="s">
        <v>136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6" t="s">
        <v>83</v>
      </c>
      <c r="BK116" s="183">
        <f>ROUND((ROUND(I116,2))*(ROUND(H116,2)),2)</f>
        <v>0</v>
      </c>
      <c r="BL116" s="16" t="s">
        <v>144</v>
      </c>
      <c r="BM116" s="182" t="s">
        <v>354</v>
      </c>
    </row>
    <row r="117" spans="1:65" s="2" customFormat="1" ht="39" x14ac:dyDescent="0.2">
      <c r="A117" s="33"/>
      <c r="B117" s="34"/>
      <c r="C117" s="35"/>
      <c r="D117" s="191" t="s">
        <v>293</v>
      </c>
      <c r="E117" s="35"/>
      <c r="F117" s="221" t="s">
        <v>682</v>
      </c>
      <c r="G117" s="35"/>
      <c r="H117" s="35"/>
      <c r="I117" s="228"/>
      <c r="J117" s="35"/>
      <c r="K117" s="35"/>
      <c r="L117" s="38"/>
      <c r="M117" s="187"/>
      <c r="N117" s="188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293</v>
      </c>
      <c r="AU117" s="16" t="s">
        <v>83</v>
      </c>
    </row>
    <row r="118" spans="1:65" s="2" customFormat="1" ht="16.5" customHeight="1" x14ac:dyDescent="0.2">
      <c r="A118" s="33"/>
      <c r="B118" s="34"/>
      <c r="C118" s="172" t="s">
        <v>8</v>
      </c>
      <c r="D118" s="172" t="s">
        <v>139</v>
      </c>
      <c r="E118" s="173" t="s">
        <v>683</v>
      </c>
      <c r="F118" s="174" t="s">
        <v>684</v>
      </c>
      <c r="G118" s="175" t="s">
        <v>159</v>
      </c>
      <c r="H118" s="176">
        <v>12</v>
      </c>
      <c r="I118" s="227">
        <v>0</v>
      </c>
      <c r="J118" s="176">
        <f>ROUND((ROUND(I118,2))*(ROUND(H118,2)),2)</f>
        <v>0</v>
      </c>
      <c r="K118" s="174" t="s">
        <v>214</v>
      </c>
      <c r="L118" s="38"/>
      <c r="M118" s="178" t="s">
        <v>18</v>
      </c>
      <c r="N118" s="179" t="s">
        <v>46</v>
      </c>
      <c r="O118" s="63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2" t="s">
        <v>144</v>
      </c>
      <c r="AT118" s="182" t="s">
        <v>139</v>
      </c>
      <c r="AU118" s="182" t="s">
        <v>83</v>
      </c>
      <c r="AY118" s="16" t="s">
        <v>136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6" t="s">
        <v>83</v>
      </c>
      <c r="BK118" s="183">
        <f>ROUND((ROUND(I118,2))*(ROUND(H118,2)),2)</f>
        <v>0</v>
      </c>
      <c r="BL118" s="16" t="s">
        <v>144</v>
      </c>
      <c r="BM118" s="182" t="s">
        <v>370</v>
      </c>
    </row>
    <row r="119" spans="1:65" s="2" customFormat="1" ht="58.5" x14ac:dyDescent="0.2">
      <c r="A119" s="33"/>
      <c r="B119" s="34"/>
      <c r="C119" s="35"/>
      <c r="D119" s="191" t="s">
        <v>293</v>
      </c>
      <c r="E119" s="35"/>
      <c r="F119" s="221" t="s">
        <v>685</v>
      </c>
      <c r="G119" s="35"/>
      <c r="H119" s="35"/>
      <c r="I119" s="228"/>
      <c r="J119" s="35"/>
      <c r="K119" s="35"/>
      <c r="L119" s="38"/>
      <c r="M119" s="187"/>
      <c r="N119" s="188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293</v>
      </c>
      <c r="AU119" s="16" t="s">
        <v>83</v>
      </c>
    </row>
    <row r="120" spans="1:65" s="2" customFormat="1" ht="16.5" customHeight="1" x14ac:dyDescent="0.2">
      <c r="A120" s="33"/>
      <c r="B120" s="34"/>
      <c r="C120" s="172" t="s">
        <v>215</v>
      </c>
      <c r="D120" s="172" t="s">
        <v>139</v>
      </c>
      <c r="E120" s="173" t="s">
        <v>686</v>
      </c>
      <c r="F120" s="174" t="s">
        <v>687</v>
      </c>
      <c r="G120" s="175" t="s">
        <v>436</v>
      </c>
      <c r="H120" s="176">
        <v>6</v>
      </c>
      <c r="I120" s="227">
        <v>0</v>
      </c>
      <c r="J120" s="176">
        <f>ROUND((ROUND(I120,2))*(ROUND(H120,2)),2)</f>
        <v>0</v>
      </c>
      <c r="K120" s="174" t="s">
        <v>214</v>
      </c>
      <c r="L120" s="38"/>
      <c r="M120" s="178" t="s">
        <v>18</v>
      </c>
      <c r="N120" s="179" t="s">
        <v>46</v>
      </c>
      <c r="O120" s="63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2" t="s">
        <v>144</v>
      </c>
      <c r="AT120" s="182" t="s">
        <v>139</v>
      </c>
      <c r="AU120" s="182" t="s">
        <v>83</v>
      </c>
      <c r="AY120" s="16" t="s">
        <v>136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83</v>
      </c>
      <c r="BK120" s="183">
        <f>ROUND((ROUND(I120,2))*(ROUND(H120,2)),2)</f>
        <v>0</v>
      </c>
      <c r="BL120" s="16" t="s">
        <v>144</v>
      </c>
      <c r="BM120" s="182" t="s">
        <v>384</v>
      </c>
    </row>
    <row r="121" spans="1:65" s="2" customFormat="1" ht="58.5" x14ac:dyDescent="0.2">
      <c r="A121" s="33"/>
      <c r="B121" s="34"/>
      <c r="C121" s="35"/>
      <c r="D121" s="191" t="s">
        <v>293</v>
      </c>
      <c r="E121" s="35"/>
      <c r="F121" s="221" t="s">
        <v>688</v>
      </c>
      <c r="G121" s="35"/>
      <c r="H121" s="35"/>
      <c r="I121" s="228"/>
      <c r="J121" s="35"/>
      <c r="K121" s="35"/>
      <c r="L121" s="38"/>
      <c r="M121" s="187"/>
      <c r="N121" s="188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293</v>
      </c>
      <c r="AU121" s="16" t="s">
        <v>83</v>
      </c>
    </row>
    <row r="122" spans="1:65" s="12" customFormat="1" ht="25.9" customHeight="1" x14ac:dyDescent="0.2">
      <c r="B122" s="156"/>
      <c r="C122" s="157"/>
      <c r="D122" s="158" t="s">
        <v>74</v>
      </c>
      <c r="E122" s="159" t="s">
        <v>443</v>
      </c>
      <c r="F122" s="159" t="s">
        <v>689</v>
      </c>
      <c r="G122" s="157"/>
      <c r="H122" s="157"/>
      <c r="I122" s="229"/>
      <c r="J122" s="161">
        <f>BK122</f>
        <v>0</v>
      </c>
      <c r="K122" s="157"/>
      <c r="L122" s="162"/>
      <c r="M122" s="163"/>
      <c r="N122" s="164"/>
      <c r="O122" s="164"/>
      <c r="P122" s="165">
        <f>SUM(P123:P135)</f>
        <v>0</v>
      </c>
      <c r="Q122" s="164"/>
      <c r="R122" s="165">
        <f>SUM(R123:R135)</f>
        <v>0</v>
      </c>
      <c r="S122" s="164"/>
      <c r="T122" s="166">
        <f>SUM(T123:T135)</f>
        <v>0</v>
      </c>
      <c r="AR122" s="167" t="s">
        <v>83</v>
      </c>
      <c r="AT122" s="168" t="s">
        <v>74</v>
      </c>
      <c r="AU122" s="168" t="s">
        <v>75</v>
      </c>
      <c r="AY122" s="167" t="s">
        <v>136</v>
      </c>
      <c r="BK122" s="169">
        <f>SUM(BK123:BK135)</f>
        <v>0</v>
      </c>
    </row>
    <row r="123" spans="1:65" s="2" customFormat="1" ht="16.5" customHeight="1" x14ac:dyDescent="0.2">
      <c r="A123" s="33"/>
      <c r="B123" s="34"/>
      <c r="C123" s="172" t="s">
        <v>239</v>
      </c>
      <c r="D123" s="172" t="s">
        <v>139</v>
      </c>
      <c r="E123" s="173" t="s">
        <v>690</v>
      </c>
      <c r="F123" s="174" t="s">
        <v>691</v>
      </c>
      <c r="G123" s="175" t="s">
        <v>357</v>
      </c>
      <c r="H123" s="176">
        <v>1</v>
      </c>
      <c r="I123" s="227">
        <v>0</v>
      </c>
      <c r="J123" s="176">
        <f>ROUND((ROUND(I123,2))*(ROUND(H123,2)),2)</f>
        <v>0</v>
      </c>
      <c r="K123" s="174" t="s">
        <v>214</v>
      </c>
      <c r="L123" s="38"/>
      <c r="M123" s="178" t="s">
        <v>18</v>
      </c>
      <c r="N123" s="179" t="s">
        <v>46</v>
      </c>
      <c r="O123" s="63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2" t="s">
        <v>144</v>
      </c>
      <c r="AT123" s="182" t="s">
        <v>139</v>
      </c>
      <c r="AU123" s="182" t="s">
        <v>83</v>
      </c>
      <c r="AY123" s="16" t="s">
        <v>136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6" t="s">
        <v>83</v>
      </c>
      <c r="BK123" s="183">
        <f>ROUND((ROUND(I123,2))*(ROUND(H123,2)),2)</f>
        <v>0</v>
      </c>
      <c r="BL123" s="16" t="s">
        <v>144</v>
      </c>
      <c r="BM123" s="182" t="s">
        <v>395</v>
      </c>
    </row>
    <row r="124" spans="1:65" s="2" customFormat="1" ht="19.5" x14ac:dyDescent="0.2">
      <c r="A124" s="33"/>
      <c r="B124" s="34"/>
      <c r="C124" s="35"/>
      <c r="D124" s="191" t="s">
        <v>293</v>
      </c>
      <c r="E124" s="35"/>
      <c r="F124" s="221" t="s">
        <v>692</v>
      </c>
      <c r="G124" s="35"/>
      <c r="H124" s="35"/>
      <c r="I124" s="228"/>
      <c r="J124" s="35"/>
      <c r="K124" s="35"/>
      <c r="L124" s="38"/>
      <c r="M124" s="187"/>
      <c r="N124" s="188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293</v>
      </c>
      <c r="AU124" s="16" t="s">
        <v>83</v>
      </c>
    </row>
    <row r="125" spans="1:65" s="2" customFormat="1" ht="16.5" customHeight="1" x14ac:dyDescent="0.2">
      <c r="A125" s="33"/>
      <c r="B125" s="34"/>
      <c r="C125" s="172" t="s">
        <v>244</v>
      </c>
      <c r="D125" s="172" t="s">
        <v>139</v>
      </c>
      <c r="E125" s="173" t="s">
        <v>693</v>
      </c>
      <c r="F125" s="174" t="s">
        <v>694</v>
      </c>
      <c r="G125" s="175" t="s">
        <v>357</v>
      </c>
      <c r="H125" s="176">
        <v>1</v>
      </c>
      <c r="I125" s="227">
        <v>0</v>
      </c>
      <c r="J125" s="176">
        <f>ROUND((ROUND(I125,2))*(ROUND(H125,2)),2)</f>
        <v>0</v>
      </c>
      <c r="K125" s="174" t="s">
        <v>214</v>
      </c>
      <c r="L125" s="38"/>
      <c r="M125" s="178" t="s">
        <v>18</v>
      </c>
      <c r="N125" s="179" t="s">
        <v>46</v>
      </c>
      <c r="O125" s="63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2" t="s">
        <v>144</v>
      </c>
      <c r="AT125" s="182" t="s">
        <v>139</v>
      </c>
      <c r="AU125" s="182" t="s">
        <v>83</v>
      </c>
      <c r="AY125" s="16" t="s">
        <v>136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83</v>
      </c>
      <c r="BK125" s="183">
        <f>ROUND((ROUND(I125,2))*(ROUND(H125,2)),2)</f>
        <v>0</v>
      </c>
      <c r="BL125" s="16" t="s">
        <v>144</v>
      </c>
      <c r="BM125" s="182" t="s">
        <v>407</v>
      </c>
    </row>
    <row r="126" spans="1:65" s="2" customFormat="1" ht="29.25" x14ac:dyDescent="0.2">
      <c r="A126" s="33"/>
      <c r="B126" s="34"/>
      <c r="C126" s="35"/>
      <c r="D126" s="191" t="s">
        <v>293</v>
      </c>
      <c r="E126" s="35"/>
      <c r="F126" s="221" t="s">
        <v>695</v>
      </c>
      <c r="G126" s="35"/>
      <c r="H126" s="35"/>
      <c r="I126" s="228"/>
      <c r="J126" s="35"/>
      <c r="K126" s="35"/>
      <c r="L126" s="38"/>
      <c r="M126" s="187"/>
      <c r="N126" s="188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293</v>
      </c>
      <c r="AU126" s="16" t="s">
        <v>83</v>
      </c>
    </row>
    <row r="127" spans="1:65" s="2" customFormat="1" ht="16.5" customHeight="1" x14ac:dyDescent="0.2">
      <c r="A127" s="33"/>
      <c r="B127" s="34"/>
      <c r="C127" s="172" t="s">
        <v>251</v>
      </c>
      <c r="D127" s="172" t="s">
        <v>139</v>
      </c>
      <c r="E127" s="173" t="s">
        <v>696</v>
      </c>
      <c r="F127" s="174" t="s">
        <v>567</v>
      </c>
      <c r="G127" s="175" t="s">
        <v>357</v>
      </c>
      <c r="H127" s="176">
        <v>1</v>
      </c>
      <c r="I127" s="227">
        <v>0</v>
      </c>
      <c r="J127" s="176">
        <f>ROUND((ROUND(I127,2))*(ROUND(H127,2)),2)</f>
        <v>0</v>
      </c>
      <c r="K127" s="174" t="s">
        <v>214</v>
      </c>
      <c r="L127" s="38"/>
      <c r="M127" s="178" t="s">
        <v>18</v>
      </c>
      <c r="N127" s="179" t="s">
        <v>46</v>
      </c>
      <c r="O127" s="63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2" t="s">
        <v>144</v>
      </c>
      <c r="AT127" s="182" t="s">
        <v>139</v>
      </c>
      <c r="AU127" s="182" t="s">
        <v>83</v>
      </c>
      <c r="AY127" s="16" t="s">
        <v>136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83</v>
      </c>
      <c r="BK127" s="183">
        <f>ROUND((ROUND(I127,2))*(ROUND(H127,2)),2)</f>
        <v>0</v>
      </c>
      <c r="BL127" s="16" t="s">
        <v>144</v>
      </c>
      <c r="BM127" s="182" t="s">
        <v>510</v>
      </c>
    </row>
    <row r="128" spans="1:65" s="2" customFormat="1" ht="19.5" x14ac:dyDescent="0.2">
      <c r="A128" s="33"/>
      <c r="B128" s="34"/>
      <c r="C128" s="35"/>
      <c r="D128" s="191" t="s">
        <v>293</v>
      </c>
      <c r="E128" s="35"/>
      <c r="F128" s="221" t="s">
        <v>697</v>
      </c>
      <c r="G128" s="35"/>
      <c r="H128" s="35"/>
      <c r="I128" s="228"/>
      <c r="J128" s="35"/>
      <c r="K128" s="35"/>
      <c r="L128" s="38"/>
      <c r="M128" s="187"/>
      <c r="N128" s="188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293</v>
      </c>
      <c r="AU128" s="16" t="s">
        <v>83</v>
      </c>
    </row>
    <row r="129" spans="1:65" s="2" customFormat="1" ht="16.5" customHeight="1" x14ac:dyDescent="0.2">
      <c r="A129" s="33"/>
      <c r="B129" s="34"/>
      <c r="C129" s="172" t="s">
        <v>256</v>
      </c>
      <c r="D129" s="172" t="s">
        <v>139</v>
      </c>
      <c r="E129" s="173" t="s">
        <v>698</v>
      </c>
      <c r="F129" s="174" t="s">
        <v>699</v>
      </c>
      <c r="G129" s="175" t="s">
        <v>357</v>
      </c>
      <c r="H129" s="176">
        <v>1</v>
      </c>
      <c r="I129" s="227">
        <v>0</v>
      </c>
      <c r="J129" s="176">
        <f>ROUND((ROUND(I129,2))*(ROUND(H129,2)),2)</f>
        <v>0</v>
      </c>
      <c r="K129" s="174" t="s">
        <v>214</v>
      </c>
      <c r="L129" s="38"/>
      <c r="M129" s="178" t="s">
        <v>18</v>
      </c>
      <c r="N129" s="179" t="s">
        <v>46</v>
      </c>
      <c r="O129" s="63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2" t="s">
        <v>144</v>
      </c>
      <c r="AT129" s="182" t="s">
        <v>139</v>
      </c>
      <c r="AU129" s="182" t="s">
        <v>83</v>
      </c>
      <c r="AY129" s="16" t="s">
        <v>136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83</v>
      </c>
      <c r="BK129" s="183">
        <f>ROUND((ROUND(I129,2))*(ROUND(H129,2)),2)</f>
        <v>0</v>
      </c>
      <c r="BL129" s="16" t="s">
        <v>144</v>
      </c>
      <c r="BM129" s="182" t="s">
        <v>514</v>
      </c>
    </row>
    <row r="130" spans="1:65" s="2" customFormat="1" ht="19.5" x14ac:dyDescent="0.2">
      <c r="A130" s="33"/>
      <c r="B130" s="34"/>
      <c r="C130" s="35"/>
      <c r="D130" s="191" t="s">
        <v>293</v>
      </c>
      <c r="E130" s="35"/>
      <c r="F130" s="221" t="s">
        <v>700</v>
      </c>
      <c r="G130" s="35"/>
      <c r="H130" s="35"/>
      <c r="I130" s="228"/>
      <c r="J130" s="35"/>
      <c r="K130" s="35"/>
      <c r="L130" s="38"/>
      <c r="M130" s="187"/>
      <c r="N130" s="188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293</v>
      </c>
      <c r="AU130" s="16" t="s">
        <v>83</v>
      </c>
    </row>
    <row r="131" spans="1:65" s="2" customFormat="1" ht="16.5" customHeight="1" x14ac:dyDescent="0.2">
      <c r="A131" s="33"/>
      <c r="B131" s="34"/>
      <c r="C131" s="172" t="s">
        <v>7</v>
      </c>
      <c r="D131" s="172" t="s">
        <v>139</v>
      </c>
      <c r="E131" s="173" t="s">
        <v>701</v>
      </c>
      <c r="F131" s="174" t="s">
        <v>702</v>
      </c>
      <c r="G131" s="175" t="s">
        <v>357</v>
      </c>
      <c r="H131" s="176">
        <v>1</v>
      </c>
      <c r="I131" s="227">
        <v>0</v>
      </c>
      <c r="J131" s="176">
        <f>ROUND((ROUND(I131,2))*(ROUND(H131,2)),2)</f>
        <v>0</v>
      </c>
      <c r="K131" s="174" t="s">
        <v>214</v>
      </c>
      <c r="L131" s="38"/>
      <c r="M131" s="178" t="s">
        <v>18</v>
      </c>
      <c r="N131" s="179" t="s">
        <v>46</v>
      </c>
      <c r="O131" s="63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2" t="s">
        <v>144</v>
      </c>
      <c r="AT131" s="182" t="s">
        <v>139</v>
      </c>
      <c r="AU131" s="182" t="s">
        <v>83</v>
      </c>
      <c r="AY131" s="16" t="s">
        <v>136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83</v>
      </c>
      <c r="BK131" s="183">
        <f>ROUND((ROUND(I131,2))*(ROUND(H131,2)),2)</f>
        <v>0</v>
      </c>
      <c r="BL131" s="16" t="s">
        <v>144</v>
      </c>
      <c r="BM131" s="182" t="s">
        <v>518</v>
      </c>
    </row>
    <row r="132" spans="1:65" s="2" customFormat="1" ht="19.5" x14ac:dyDescent="0.2">
      <c r="A132" s="33"/>
      <c r="B132" s="34"/>
      <c r="C132" s="35"/>
      <c r="D132" s="191" t="s">
        <v>293</v>
      </c>
      <c r="E132" s="35"/>
      <c r="F132" s="221" t="s">
        <v>703</v>
      </c>
      <c r="G132" s="35"/>
      <c r="H132" s="35"/>
      <c r="I132" s="228"/>
      <c r="J132" s="35"/>
      <c r="K132" s="35"/>
      <c r="L132" s="38"/>
      <c r="M132" s="187"/>
      <c r="N132" s="188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293</v>
      </c>
      <c r="AU132" s="16" t="s">
        <v>83</v>
      </c>
    </row>
    <row r="133" spans="1:65" s="2" customFormat="1" ht="16.5" customHeight="1" x14ac:dyDescent="0.2">
      <c r="A133" s="33"/>
      <c r="B133" s="34"/>
      <c r="C133" s="172" t="s">
        <v>265</v>
      </c>
      <c r="D133" s="172" t="s">
        <v>139</v>
      </c>
      <c r="E133" s="173" t="s">
        <v>704</v>
      </c>
      <c r="F133" s="174" t="s">
        <v>705</v>
      </c>
      <c r="G133" s="175" t="s">
        <v>357</v>
      </c>
      <c r="H133" s="176">
        <v>1</v>
      </c>
      <c r="I133" s="227">
        <v>0</v>
      </c>
      <c r="J133" s="176">
        <f>ROUND((ROUND(I133,2))*(ROUND(H133,2)),2)</f>
        <v>0</v>
      </c>
      <c r="K133" s="174" t="s">
        <v>214</v>
      </c>
      <c r="L133" s="38"/>
      <c r="M133" s="178" t="s">
        <v>18</v>
      </c>
      <c r="N133" s="179" t="s">
        <v>46</v>
      </c>
      <c r="O133" s="63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2" t="s">
        <v>144</v>
      </c>
      <c r="AT133" s="182" t="s">
        <v>139</v>
      </c>
      <c r="AU133" s="182" t="s">
        <v>83</v>
      </c>
      <c r="AY133" s="16" t="s">
        <v>136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6" t="s">
        <v>83</v>
      </c>
      <c r="BK133" s="183">
        <f>ROUND((ROUND(I133,2))*(ROUND(H133,2)),2)</f>
        <v>0</v>
      </c>
      <c r="BL133" s="16" t="s">
        <v>144</v>
      </c>
      <c r="BM133" s="182" t="s">
        <v>521</v>
      </c>
    </row>
    <row r="134" spans="1:65" s="2" customFormat="1" ht="19.5" x14ac:dyDescent="0.2">
      <c r="A134" s="33"/>
      <c r="B134" s="34"/>
      <c r="C134" s="35"/>
      <c r="D134" s="191" t="s">
        <v>293</v>
      </c>
      <c r="E134" s="35"/>
      <c r="F134" s="221" t="s">
        <v>706</v>
      </c>
      <c r="G134" s="35"/>
      <c r="H134" s="35"/>
      <c r="I134" s="228"/>
      <c r="J134" s="35"/>
      <c r="K134" s="35"/>
      <c r="L134" s="38"/>
      <c r="M134" s="187"/>
      <c r="N134" s="188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293</v>
      </c>
      <c r="AU134" s="16" t="s">
        <v>83</v>
      </c>
    </row>
    <row r="135" spans="1:65" s="2" customFormat="1" ht="16.5" customHeight="1" x14ac:dyDescent="0.2">
      <c r="A135" s="33"/>
      <c r="B135" s="34"/>
      <c r="C135" s="172" t="s">
        <v>270</v>
      </c>
      <c r="D135" s="172" t="s">
        <v>139</v>
      </c>
      <c r="E135" s="173" t="s">
        <v>707</v>
      </c>
      <c r="F135" s="174" t="s">
        <v>708</v>
      </c>
      <c r="G135" s="175" t="s">
        <v>357</v>
      </c>
      <c r="H135" s="176">
        <v>1</v>
      </c>
      <c r="I135" s="227">
        <v>0</v>
      </c>
      <c r="J135" s="176">
        <f>ROUND((ROUND(I135,2))*(ROUND(H135,2)),2)</f>
        <v>0</v>
      </c>
      <c r="K135" s="174" t="s">
        <v>214</v>
      </c>
      <c r="L135" s="38"/>
      <c r="M135" s="178" t="s">
        <v>18</v>
      </c>
      <c r="N135" s="179" t="s">
        <v>46</v>
      </c>
      <c r="O135" s="63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2" t="s">
        <v>144</v>
      </c>
      <c r="AT135" s="182" t="s">
        <v>139</v>
      </c>
      <c r="AU135" s="182" t="s">
        <v>83</v>
      </c>
      <c r="AY135" s="16" t="s">
        <v>136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83</v>
      </c>
      <c r="BK135" s="183">
        <f>ROUND((ROUND(I135,2))*(ROUND(H135,2)),2)</f>
        <v>0</v>
      </c>
      <c r="BL135" s="16" t="s">
        <v>144</v>
      </c>
      <c r="BM135" s="182" t="s">
        <v>524</v>
      </c>
    </row>
    <row r="136" spans="1:65" s="12" customFormat="1" ht="25.9" customHeight="1" x14ac:dyDescent="0.2">
      <c r="B136" s="156"/>
      <c r="C136" s="157"/>
      <c r="D136" s="158" t="s">
        <v>74</v>
      </c>
      <c r="E136" s="159" t="s">
        <v>576</v>
      </c>
      <c r="F136" s="159" t="s">
        <v>577</v>
      </c>
      <c r="G136" s="157"/>
      <c r="H136" s="157"/>
      <c r="I136" s="229"/>
      <c r="J136" s="161">
        <f>BK136</f>
        <v>0</v>
      </c>
      <c r="K136" s="157"/>
      <c r="L136" s="162"/>
      <c r="M136" s="163"/>
      <c r="N136" s="164"/>
      <c r="O136" s="164"/>
      <c r="P136" s="165">
        <f>SUM(P137:P138)</f>
        <v>0</v>
      </c>
      <c r="Q136" s="164"/>
      <c r="R136" s="165">
        <f>SUM(R137:R138)</f>
        <v>0</v>
      </c>
      <c r="S136" s="164"/>
      <c r="T136" s="166">
        <f>SUM(T137:T138)</f>
        <v>0</v>
      </c>
      <c r="AR136" s="167" t="s">
        <v>144</v>
      </c>
      <c r="AT136" s="168" t="s">
        <v>74</v>
      </c>
      <c r="AU136" s="168" t="s">
        <v>75</v>
      </c>
      <c r="AY136" s="167" t="s">
        <v>136</v>
      </c>
      <c r="BK136" s="169">
        <f>SUM(BK137:BK138)</f>
        <v>0</v>
      </c>
    </row>
    <row r="137" spans="1:65" s="2" customFormat="1" ht="37.9" customHeight="1" x14ac:dyDescent="0.2">
      <c r="A137" s="33"/>
      <c r="B137" s="34"/>
      <c r="C137" s="172" t="s">
        <v>277</v>
      </c>
      <c r="D137" s="172" t="s">
        <v>139</v>
      </c>
      <c r="E137" s="173" t="s">
        <v>578</v>
      </c>
      <c r="F137" s="174" t="s">
        <v>579</v>
      </c>
      <c r="G137" s="175" t="s">
        <v>580</v>
      </c>
      <c r="H137" s="176">
        <v>24</v>
      </c>
      <c r="I137" s="227">
        <v>0</v>
      </c>
      <c r="J137" s="176">
        <f>ROUND((ROUND(I137,2))*(ROUND(H137,2)),2)</f>
        <v>0</v>
      </c>
      <c r="K137" s="174" t="s">
        <v>143</v>
      </c>
      <c r="L137" s="38"/>
      <c r="M137" s="178" t="s">
        <v>18</v>
      </c>
      <c r="N137" s="179" t="s">
        <v>46</v>
      </c>
      <c r="O137" s="63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2" t="s">
        <v>581</v>
      </c>
      <c r="AT137" s="182" t="s">
        <v>139</v>
      </c>
      <c r="AU137" s="182" t="s">
        <v>83</v>
      </c>
      <c r="AY137" s="16" t="s">
        <v>136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83</v>
      </c>
      <c r="BK137" s="183">
        <f>ROUND((ROUND(I137,2))*(ROUND(H137,2)),2)</f>
        <v>0</v>
      </c>
      <c r="BL137" s="16" t="s">
        <v>581</v>
      </c>
      <c r="BM137" s="182" t="s">
        <v>709</v>
      </c>
    </row>
    <row r="138" spans="1:65" s="2" customFormat="1" x14ac:dyDescent="0.2">
      <c r="A138" s="33"/>
      <c r="B138" s="34"/>
      <c r="C138" s="35"/>
      <c r="D138" s="184" t="s">
        <v>146</v>
      </c>
      <c r="E138" s="35"/>
      <c r="F138" s="185" t="s">
        <v>583</v>
      </c>
      <c r="G138" s="35"/>
      <c r="H138" s="35"/>
      <c r="I138" s="186"/>
      <c r="J138" s="35"/>
      <c r="K138" s="35"/>
      <c r="L138" s="38"/>
      <c r="M138" s="222"/>
      <c r="N138" s="223"/>
      <c r="O138" s="224"/>
      <c r="P138" s="224"/>
      <c r="Q138" s="224"/>
      <c r="R138" s="224"/>
      <c r="S138" s="224"/>
      <c r="T138" s="225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146</v>
      </c>
      <c r="AU138" s="16" t="s">
        <v>83</v>
      </c>
    </row>
    <row r="139" spans="1:65" s="2" customFormat="1" ht="6.95" customHeight="1" x14ac:dyDescent="0.2">
      <c r="A139" s="33"/>
      <c r="B139" s="46"/>
      <c r="C139" s="47"/>
      <c r="D139" s="47"/>
      <c r="E139" s="47"/>
      <c r="F139" s="47"/>
      <c r="G139" s="47"/>
      <c r="H139" s="47"/>
      <c r="I139" s="47"/>
      <c r="J139" s="47"/>
      <c r="K139" s="47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HrBGqelK+hlxXqcEKlfkyp2SkRVkYV63bd5pxNWV9nE3/N9FK4JRtqrPrc+xx2lZD3yao8QN23GRuO3cmzT96Q==" saltValue="ZUqiRCQVAhu6EXtDR5pP2A==" spinCount="100000" sheet="1" objects="1" scenarios="1"/>
  <autoFilter ref="C84:K138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138" r:id="rId1" xr:uid="{00000000-0004-0000-04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Rekapitulace stavby</vt:lpstr>
      <vt:lpstr>D1.1 - Stavba - DP02</vt:lpstr>
      <vt:lpstr>D1.4.2 - Chlazení - DP02</vt:lpstr>
      <vt:lpstr>D1.4.4 - Elektroinstalace...</vt:lpstr>
      <vt:lpstr>D1.4.5 - Měření a regulac...</vt:lpstr>
      <vt:lpstr>'D1.1 - Stavba - DP02'!Print_Area</vt:lpstr>
      <vt:lpstr>'D1.4.2 - Chlazení - DP02'!Print_Area</vt:lpstr>
      <vt:lpstr>'D1.4.4 - Elektroinstalace...'!Print_Area</vt:lpstr>
      <vt:lpstr>'D1.4.5 - Měření a regulac...'!Print_Area</vt:lpstr>
      <vt:lpstr>'Rekapitulace stavby'!Print_Area</vt:lpstr>
      <vt:lpstr>'D1.1 - Stavba - DP02'!Print_Titles</vt:lpstr>
      <vt:lpstr>'D1.4.2 - Chlazení - DP02'!Print_Titles</vt:lpstr>
      <vt:lpstr>'D1.4.4 - Elektroinstalace...'!Print_Titles</vt:lpstr>
      <vt:lpstr>'D1.4.5 - Měření a regulac...'!Print_Titles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Bohemik Dobříš</cp:lastModifiedBy>
  <dcterms:created xsi:type="dcterms:W3CDTF">2023-12-14T07:43:20Z</dcterms:created>
  <dcterms:modified xsi:type="dcterms:W3CDTF">2023-12-15T16:51:47Z</dcterms:modified>
</cp:coreProperties>
</file>