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6 - PO - Realizace úpravy toalet ve vstupní hale objektu ČNB\K Uveřejnění\"/>
    </mc:Choice>
  </mc:AlternateContent>
  <bookViews>
    <workbookView xWindow="-120" yWindow="-16320" windowWidth="29040" windowHeight="15230"/>
  </bookViews>
  <sheets>
    <sheet name="pokyny" sheetId="17" r:id="rId1"/>
    <sheet name="Rekapitulace" sheetId="1" r:id="rId2"/>
    <sheet name="VzorPolozky" sheetId="10" state="hidden" r:id="rId3"/>
    <sheet name="ASŘ" sheetId="19" r:id="rId4"/>
    <sheet name="ZTI" sheetId="14" r:id="rId5"/>
    <sheet name="VZT" sheetId="13" r:id="rId6"/>
    <sheet name="El" sheetId="15" r:id="rId7"/>
    <sheet name="VN+ON" sheetId="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 localSheetId="3">#REF!</definedName>
    <definedName name="_" localSheetId="7">#REF!</definedName>
    <definedName name="_">#REF!</definedName>
    <definedName name="__" localSheetId="3">#REF!</definedName>
    <definedName name="__" localSheetId="7">#REF!</definedName>
    <definedName name="__">#REF!</definedName>
    <definedName name="_____SO16" localSheetId="3" hidden="1">{#N/A,#N/A,TRUE,"Krycí list"}</definedName>
    <definedName name="_____SO16" localSheetId="7" hidden="1">{#N/A,#N/A,TRUE,"Krycí list"}</definedName>
    <definedName name="_____SO16" hidden="1">{#N/A,#N/A,TRUE,"Krycí list"}</definedName>
    <definedName name="___SO16" localSheetId="3" hidden="1">{#N/A,#N/A,TRUE,"Krycí list"}</definedName>
    <definedName name="___SO16" localSheetId="7" hidden="1">{#N/A,#N/A,TRUE,"Krycí list"}</definedName>
    <definedName name="___SO16" hidden="1">{#N/A,#N/A,TRUE,"Krycí list"}</definedName>
    <definedName name="__CENA__">#REF!</definedName>
    <definedName name="__dfb1" localSheetId="3" hidden="1">{#N/A,#N/A,TRUE,"Krycí list"}</definedName>
    <definedName name="__dfb1" localSheetId="7" hidden="1">{#N/A,#N/A,TRUE,"Krycí list"}</definedName>
    <definedName name="__dfb1" hidden="1">{#N/A,#N/A,TRUE,"Krycí list"}</definedName>
    <definedName name="__dfb2" localSheetId="3" hidden="1">{#N/A,#N/A,TRUE,"Krycí list"}</definedName>
    <definedName name="__dfb2" localSheetId="7" hidden="1">{#N/A,#N/A,TRUE,"Krycí list"}</definedName>
    <definedName name="__dfb2" hidden="1">{#N/A,#N/A,TRUE,"Krycí list"}</definedName>
    <definedName name="__dfb3" localSheetId="3" hidden="1">{#N/A,#N/A,TRUE,"Krycí list"}</definedName>
    <definedName name="__dfb3" localSheetId="7" hidden="1">{#N/A,#N/A,TRUE,"Krycí list"}</definedName>
    <definedName name="__dfb3" hidden="1">{#N/A,#N/A,TRUE,"Krycí list"}</definedName>
    <definedName name="__dfb5" localSheetId="3" hidden="1">{#N/A,#N/A,TRUE,"Krycí list"}</definedName>
    <definedName name="__dfb5" localSheetId="7" hidden="1">{#N/A,#N/A,TRUE,"Krycí list"}</definedName>
    <definedName name="__dfb5" hidden="1">{#N/A,#N/A,TRUE,"Krycí list"}</definedName>
    <definedName name="__MAIN__">#REF!</definedName>
    <definedName name="__MAIN___3">#REF!</definedName>
    <definedName name="__MAIN2__">#REF!</definedName>
    <definedName name="__MAIN2___2">#REF!</definedName>
    <definedName name="__MAIN3__">#REF!</definedName>
    <definedName name="__SAZBA__">#REF!</definedName>
    <definedName name="__SO01" localSheetId="3" hidden="1">{#N/A,#N/A,TRUE,"Krycí list"}</definedName>
    <definedName name="__SO01" localSheetId="7" hidden="1">{#N/A,#N/A,TRUE,"Krycí list"}</definedName>
    <definedName name="__SO01" hidden="1">{#N/A,#N/A,TRUE,"Krycí list"}</definedName>
    <definedName name="__SO02" localSheetId="3" hidden="1">{#N/A,#N/A,TRUE,"Krycí list"}</definedName>
    <definedName name="__SO02" localSheetId="7" hidden="1">{#N/A,#N/A,TRUE,"Krycí list"}</definedName>
    <definedName name="__SO02" hidden="1">{#N/A,#N/A,TRUE,"Krycí list"}</definedName>
    <definedName name="__SO03" localSheetId="3" hidden="1">{#N/A,#N/A,TRUE,"Krycí list"}</definedName>
    <definedName name="__SO03" localSheetId="7" hidden="1">{#N/A,#N/A,TRUE,"Krycí list"}</definedName>
    <definedName name="__SO03" hidden="1">{#N/A,#N/A,TRUE,"Krycí list"}</definedName>
    <definedName name="__soo2" localSheetId="3" hidden="1">{#N/A,#N/A,TRUE,"Krycí list"}</definedName>
    <definedName name="__soo2" localSheetId="7" hidden="1">{#N/A,#N/A,TRUE,"Krycí list"}</definedName>
    <definedName name="__soo2" hidden="1">{#N/A,#N/A,TRUE,"Krycí list"}</definedName>
    <definedName name="__soo3" localSheetId="3" hidden="1">{#N/A,#N/A,TRUE,"Krycí list"}</definedName>
    <definedName name="__soo3" localSheetId="7" hidden="1">{#N/A,#N/A,TRUE,"Krycí list"}</definedName>
    <definedName name="__soo3" hidden="1">{#N/A,#N/A,TRUE,"Krycí list"}</definedName>
    <definedName name="__soo4" localSheetId="3" hidden="1">{#N/A,#N/A,TRUE,"Krycí list"}</definedName>
    <definedName name="__soo4" localSheetId="7" hidden="1">{#N/A,#N/A,TRUE,"Krycí list"}</definedName>
    <definedName name="__soo4" hidden="1">{#N/A,#N/A,TRUE,"Krycí list"}</definedName>
    <definedName name="__soo7" localSheetId="3" hidden="1">{#N/A,#N/A,TRUE,"Krycí list"}</definedName>
    <definedName name="__soo7" localSheetId="7" hidden="1">{#N/A,#N/A,TRUE,"Krycí list"}</definedName>
    <definedName name="__soo7" hidden="1">{#N/A,#N/A,TRUE,"Krycí list"}</definedName>
    <definedName name="__soo8" localSheetId="3" hidden="1">{#N/A,#N/A,TRUE,"Krycí list"}</definedName>
    <definedName name="__soo8" localSheetId="7" hidden="1">{#N/A,#N/A,TRUE,"Krycí list"}</definedName>
    <definedName name="__soo8" hidden="1">{#N/A,#N/A,TRUE,"Krycí list"}</definedName>
    <definedName name="__T0__">#REF!</definedName>
    <definedName name="__T0___3">#REF!</definedName>
    <definedName name="__T1__">#REF!</definedName>
    <definedName name="__T1___3">#REF!</definedName>
    <definedName name="__T2__">#REF!</definedName>
    <definedName name="__T2___1">'[1]Výkaz výměr'!#REF!</definedName>
    <definedName name="__T2___3">#REF!</definedName>
    <definedName name="__T3__">#REF!</definedName>
    <definedName name="__T3___1">'[1]Výkaz výměr'!#REF!</definedName>
    <definedName name="__T3___3">#REF!</definedName>
    <definedName name="__T4__">#REF!</definedName>
    <definedName name="__T4___3">#REF!</definedName>
    <definedName name="__T5__">#REF!</definedName>
    <definedName name="__T6__">#REF!</definedName>
    <definedName name="__T7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0___2">[2]Rekapitulace!#REF!</definedName>
    <definedName name="__TR1__">#REF!</definedName>
    <definedName name="__TR1___2">[2]Rekapitulace!#REF!</definedName>
    <definedName name="__TR2__">#REF!</definedName>
    <definedName name="__TR2___2">#REF!</definedName>
    <definedName name="__TR3__">#REF!</definedName>
    <definedName name="__TR4__">#REF!</definedName>
    <definedName name="__TR5__">#REF!</definedName>
    <definedName name="__xlnm.Print_Titles">"#REF!"</definedName>
    <definedName name="_1Excel_BuiltIn_Print_Area_1_1">#REF!</definedName>
    <definedName name="_dfb1" localSheetId="3" hidden="1">{#N/A,#N/A,TRUE,"Krycí list"}</definedName>
    <definedName name="_dfb1" localSheetId="7" hidden="1">{#N/A,#N/A,TRUE,"Krycí list"}</definedName>
    <definedName name="_dfb1" hidden="1">{#N/A,#N/A,TRUE,"Krycí list"}</definedName>
    <definedName name="_dfb2" localSheetId="3" hidden="1">{#N/A,#N/A,TRUE,"Krycí list"}</definedName>
    <definedName name="_dfb2" localSheetId="7" hidden="1">{#N/A,#N/A,TRUE,"Krycí list"}</definedName>
    <definedName name="_dfb2" hidden="1">{#N/A,#N/A,TRUE,"Krycí list"}</definedName>
    <definedName name="_dfb3" localSheetId="3" hidden="1">{#N/A,#N/A,TRUE,"Krycí list"}</definedName>
    <definedName name="_dfb3" localSheetId="7" hidden="1">{#N/A,#N/A,TRUE,"Krycí list"}</definedName>
    <definedName name="_dfb3" hidden="1">{#N/A,#N/A,TRUE,"Krycí list"}</definedName>
    <definedName name="_dfb5" localSheetId="3" hidden="1">{#N/A,#N/A,TRUE,"Krycí list"}</definedName>
    <definedName name="_dfb5" localSheetId="7" hidden="1">{#N/A,#N/A,TRUE,"Krycí list"}</definedName>
    <definedName name="_dfb5" hidden="1">{#N/A,#N/A,TRUE,"Krycí list"}</definedName>
    <definedName name="_info">#REF!</definedName>
    <definedName name="_obl11" localSheetId="6">#REF!</definedName>
    <definedName name="_obl11" localSheetId="0">#REF!</definedName>
    <definedName name="_obl11" localSheetId="7">#REF!</definedName>
    <definedName name="_obl11">#REF!</definedName>
    <definedName name="_obl12" localSheetId="6">#REF!</definedName>
    <definedName name="_obl12" localSheetId="0">#REF!</definedName>
    <definedName name="_obl12" localSheetId="7">#REF!</definedName>
    <definedName name="_obl12">#REF!</definedName>
    <definedName name="_obl13" localSheetId="6">#REF!</definedName>
    <definedName name="_obl13" localSheetId="0">#REF!</definedName>
    <definedName name="_obl13" localSheetId="7">#REF!</definedName>
    <definedName name="_obl13">#REF!</definedName>
    <definedName name="_obl14" localSheetId="6">#REF!</definedName>
    <definedName name="_obl14" localSheetId="0">#REF!</definedName>
    <definedName name="_obl14" localSheetId="7">#REF!</definedName>
    <definedName name="_obl14">#REF!</definedName>
    <definedName name="_obl15" localSheetId="6">#REF!</definedName>
    <definedName name="_obl15" localSheetId="0">#REF!</definedName>
    <definedName name="_obl15" localSheetId="7">#REF!</definedName>
    <definedName name="_obl15">#REF!</definedName>
    <definedName name="_obl16" localSheetId="6">#REF!</definedName>
    <definedName name="_obl16" localSheetId="0">#REF!</definedName>
    <definedName name="_obl16" localSheetId="7">#REF!</definedName>
    <definedName name="_obl16">#REF!</definedName>
    <definedName name="_obl17" localSheetId="6">#REF!</definedName>
    <definedName name="_obl17" localSheetId="0">#REF!</definedName>
    <definedName name="_obl17" localSheetId="7">#REF!</definedName>
    <definedName name="_obl17">#REF!</definedName>
    <definedName name="_obl1710" localSheetId="6">#REF!</definedName>
    <definedName name="_obl1710" localSheetId="0">#REF!</definedName>
    <definedName name="_obl1710" localSheetId="7">#REF!</definedName>
    <definedName name="_obl1710">#REF!</definedName>
    <definedName name="_obl1711" localSheetId="6">#REF!</definedName>
    <definedName name="_obl1711" localSheetId="0">#REF!</definedName>
    <definedName name="_obl1711" localSheetId="7">#REF!</definedName>
    <definedName name="_obl1711">#REF!</definedName>
    <definedName name="_obl1712" localSheetId="6">#REF!</definedName>
    <definedName name="_obl1712" localSheetId="0">#REF!</definedName>
    <definedName name="_obl1712" localSheetId="7">#REF!</definedName>
    <definedName name="_obl1712">#REF!</definedName>
    <definedName name="_obl1713" localSheetId="6">#REF!</definedName>
    <definedName name="_obl1713" localSheetId="0">#REF!</definedName>
    <definedName name="_obl1713" localSheetId="7">#REF!</definedName>
    <definedName name="_obl1713">#REF!</definedName>
    <definedName name="_obl1714" localSheetId="6">#REF!</definedName>
    <definedName name="_obl1714" localSheetId="0">#REF!</definedName>
    <definedName name="_obl1714" localSheetId="7">#REF!</definedName>
    <definedName name="_obl1714">#REF!</definedName>
    <definedName name="_obl1715" localSheetId="6">#REF!</definedName>
    <definedName name="_obl1715" localSheetId="0">#REF!</definedName>
    <definedName name="_obl1715" localSheetId="7">#REF!</definedName>
    <definedName name="_obl1715">#REF!</definedName>
    <definedName name="_obl1716" localSheetId="6">#REF!</definedName>
    <definedName name="_obl1716" localSheetId="0">#REF!</definedName>
    <definedName name="_obl1716" localSheetId="7">#REF!</definedName>
    <definedName name="_obl1716">#REF!</definedName>
    <definedName name="_obl1717" localSheetId="6">#REF!</definedName>
    <definedName name="_obl1717" localSheetId="0">#REF!</definedName>
    <definedName name="_obl1717" localSheetId="7">#REF!</definedName>
    <definedName name="_obl1717">#REF!</definedName>
    <definedName name="_obl1718" localSheetId="6">#REF!</definedName>
    <definedName name="_obl1718" localSheetId="0">#REF!</definedName>
    <definedName name="_obl1718" localSheetId="7">#REF!</definedName>
    <definedName name="_obl1718">#REF!</definedName>
    <definedName name="_obl1719" localSheetId="6">#REF!</definedName>
    <definedName name="_obl1719" localSheetId="0">#REF!</definedName>
    <definedName name="_obl1719" localSheetId="7">#REF!</definedName>
    <definedName name="_obl1719">#REF!</definedName>
    <definedName name="_obl173" localSheetId="6">#REF!</definedName>
    <definedName name="_obl173" localSheetId="0">#REF!</definedName>
    <definedName name="_obl173" localSheetId="7">#REF!</definedName>
    <definedName name="_obl173">#REF!</definedName>
    <definedName name="_obl174" localSheetId="6">#REF!</definedName>
    <definedName name="_obl174" localSheetId="0">#REF!</definedName>
    <definedName name="_obl174" localSheetId="7">#REF!</definedName>
    <definedName name="_obl174">#REF!</definedName>
    <definedName name="_obl175" localSheetId="6">#REF!</definedName>
    <definedName name="_obl175" localSheetId="0">#REF!</definedName>
    <definedName name="_obl175" localSheetId="7">#REF!</definedName>
    <definedName name="_obl175">#REF!</definedName>
    <definedName name="_obl176" localSheetId="6">#REF!</definedName>
    <definedName name="_obl176" localSheetId="0">#REF!</definedName>
    <definedName name="_obl176" localSheetId="7">#REF!</definedName>
    <definedName name="_obl176">#REF!</definedName>
    <definedName name="_obl177" localSheetId="6">#REF!</definedName>
    <definedName name="_obl177" localSheetId="0">#REF!</definedName>
    <definedName name="_obl177" localSheetId="7">#REF!</definedName>
    <definedName name="_obl177">#REF!</definedName>
    <definedName name="_obl178" localSheetId="6">#REF!</definedName>
    <definedName name="_obl178" localSheetId="0">#REF!</definedName>
    <definedName name="_obl178" localSheetId="7">#REF!</definedName>
    <definedName name="_obl178">#REF!</definedName>
    <definedName name="_obl179" localSheetId="6">#REF!</definedName>
    <definedName name="_obl179" localSheetId="0">#REF!</definedName>
    <definedName name="_obl179" localSheetId="7">#REF!</definedName>
    <definedName name="_obl179">#REF!</definedName>
    <definedName name="_obl18" localSheetId="6">#REF!</definedName>
    <definedName name="_obl18" localSheetId="0">#REF!</definedName>
    <definedName name="_obl18" localSheetId="7">#REF!</definedName>
    <definedName name="_obl18">#REF!</definedName>
    <definedName name="_obl181" localSheetId="6">#REF!</definedName>
    <definedName name="_obl181" localSheetId="0">#REF!</definedName>
    <definedName name="_obl181" localSheetId="7">#REF!</definedName>
    <definedName name="_obl181">#REF!</definedName>
    <definedName name="_obl1816" localSheetId="6">#REF!</definedName>
    <definedName name="_obl1816" localSheetId="0">#REF!</definedName>
    <definedName name="_obl1816" localSheetId="7">#REF!</definedName>
    <definedName name="_obl1816">#REF!</definedName>
    <definedName name="_obl1820" localSheetId="6">#REF!</definedName>
    <definedName name="_obl1820" localSheetId="0">#REF!</definedName>
    <definedName name="_obl1820" localSheetId="7">#REF!</definedName>
    <definedName name="_obl1820">#REF!</definedName>
    <definedName name="_obl1821" localSheetId="6">#REF!</definedName>
    <definedName name="_obl1821" localSheetId="0">#REF!</definedName>
    <definedName name="_obl1821" localSheetId="7">#REF!</definedName>
    <definedName name="_obl1821">#REF!</definedName>
    <definedName name="_obl1822" localSheetId="6">#REF!</definedName>
    <definedName name="_obl1822" localSheetId="0">#REF!</definedName>
    <definedName name="_obl1822" localSheetId="7">#REF!</definedName>
    <definedName name="_obl1822">#REF!</definedName>
    <definedName name="_obl1823" localSheetId="6">#REF!</definedName>
    <definedName name="_obl1823" localSheetId="0">#REF!</definedName>
    <definedName name="_obl1823" localSheetId="7">#REF!</definedName>
    <definedName name="_obl1823">#REF!</definedName>
    <definedName name="_obl1824" localSheetId="6">#REF!</definedName>
    <definedName name="_obl1824" localSheetId="0">#REF!</definedName>
    <definedName name="_obl1824" localSheetId="7">#REF!</definedName>
    <definedName name="_obl1824">#REF!</definedName>
    <definedName name="_obl1825" localSheetId="6">#REF!</definedName>
    <definedName name="_obl1825" localSheetId="0">#REF!</definedName>
    <definedName name="_obl1825" localSheetId="7">#REF!</definedName>
    <definedName name="_obl1825">#REF!</definedName>
    <definedName name="_obl1826" localSheetId="6">#REF!</definedName>
    <definedName name="_obl1826" localSheetId="0">#REF!</definedName>
    <definedName name="_obl1826" localSheetId="7">#REF!</definedName>
    <definedName name="_obl1826">#REF!</definedName>
    <definedName name="_obl1827" localSheetId="6">#REF!</definedName>
    <definedName name="_obl1827" localSheetId="0">#REF!</definedName>
    <definedName name="_obl1827" localSheetId="7">#REF!</definedName>
    <definedName name="_obl1827">#REF!</definedName>
    <definedName name="_obl1828" localSheetId="6">#REF!</definedName>
    <definedName name="_obl1828" localSheetId="0">#REF!</definedName>
    <definedName name="_obl1828" localSheetId="7">#REF!</definedName>
    <definedName name="_obl1828">#REF!</definedName>
    <definedName name="_obl1829" localSheetId="6">#REF!</definedName>
    <definedName name="_obl1829" localSheetId="0">#REF!</definedName>
    <definedName name="_obl1829" localSheetId="7">#REF!</definedName>
    <definedName name="_obl1829">#REF!</definedName>
    <definedName name="_obl183" localSheetId="6">#REF!</definedName>
    <definedName name="_obl183" localSheetId="0">#REF!</definedName>
    <definedName name="_obl183" localSheetId="7">#REF!</definedName>
    <definedName name="_obl183">#REF!</definedName>
    <definedName name="_obl1831" localSheetId="6">#REF!</definedName>
    <definedName name="_obl1831" localSheetId="0">#REF!</definedName>
    <definedName name="_obl1831" localSheetId="7">#REF!</definedName>
    <definedName name="_obl1831">#REF!</definedName>
    <definedName name="_obl1832" localSheetId="6">#REF!</definedName>
    <definedName name="_obl1832" localSheetId="0">#REF!</definedName>
    <definedName name="_obl1832" localSheetId="7">#REF!</definedName>
    <definedName name="_obl1832">#REF!</definedName>
    <definedName name="_obl184" localSheetId="6">#REF!</definedName>
    <definedName name="_obl184" localSheetId="0">#REF!</definedName>
    <definedName name="_obl184" localSheetId="7">#REF!</definedName>
    <definedName name="_obl184">#REF!</definedName>
    <definedName name="_obl185" localSheetId="6">#REF!</definedName>
    <definedName name="_obl185" localSheetId="0">#REF!</definedName>
    <definedName name="_obl185" localSheetId="7">#REF!</definedName>
    <definedName name="_obl185">#REF!</definedName>
    <definedName name="_obl186" localSheetId="6">#REF!</definedName>
    <definedName name="_obl186" localSheetId="0">#REF!</definedName>
    <definedName name="_obl186" localSheetId="7">#REF!</definedName>
    <definedName name="_obl186">#REF!</definedName>
    <definedName name="_obl187" localSheetId="6">#REF!</definedName>
    <definedName name="_obl187" localSheetId="0">#REF!</definedName>
    <definedName name="_obl187" localSheetId="7">#REF!</definedName>
    <definedName name="_obl187">#REF!</definedName>
    <definedName name="_SO01" localSheetId="3" hidden="1">{#N/A,#N/A,TRUE,"Krycí list"}</definedName>
    <definedName name="_SO01" localSheetId="7" hidden="1">{#N/A,#N/A,TRUE,"Krycí list"}</definedName>
    <definedName name="_SO01" hidden="1">{#N/A,#N/A,TRUE,"Krycí list"}</definedName>
    <definedName name="_SO02" localSheetId="3" hidden="1">{#N/A,#N/A,TRUE,"Krycí list"}</definedName>
    <definedName name="_SO02" localSheetId="7" hidden="1">{#N/A,#N/A,TRUE,"Krycí list"}</definedName>
    <definedName name="_SO02" hidden="1">{#N/A,#N/A,TRUE,"Krycí list"}</definedName>
    <definedName name="_SO03" localSheetId="3" hidden="1">{#N/A,#N/A,TRUE,"Krycí list"}</definedName>
    <definedName name="_SO03" localSheetId="7" hidden="1">{#N/A,#N/A,TRUE,"Krycí list"}</definedName>
    <definedName name="_SO03" hidden="1">{#N/A,#N/A,TRUE,"Krycí list"}</definedName>
    <definedName name="_SO16" localSheetId="3" hidden="1">{#N/A,#N/A,TRUE,"Krycí list"}</definedName>
    <definedName name="_SO16" localSheetId="7" hidden="1">{#N/A,#N/A,TRUE,"Krycí list"}</definedName>
    <definedName name="_SO16" hidden="1">{#N/A,#N/A,TRUE,"Krycí list"}</definedName>
    <definedName name="_soo2" localSheetId="3" hidden="1">{#N/A,#N/A,TRUE,"Krycí list"}</definedName>
    <definedName name="_soo2" localSheetId="7" hidden="1">{#N/A,#N/A,TRUE,"Krycí list"}</definedName>
    <definedName name="_soo2" hidden="1">{#N/A,#N/A,TRUE,"Krycí list"}</definedName>
    <definedName name="_soo3" localSheetId="3" hidden="1">{#N/A,#N/A,TRUE,"Krycí list"}</definedName>
    <definedName name="_soo3" localSheetId="7" hidden="1">{#N/A,#N/A,TRUE,"Krycí list"}</definedName>
    <definedName name="_soo3" hidden="1">{#N/A,#N/A,TRUE,"Krycí list"}</definedName>
    <definedName name="_soo4" localSheetId="3" hidden="1">{#N/A,#N/A,TRUE,"Krycí list"}</definedName>
    <definedName name="_soo4" localSheetId="7" hidden="1">{#N/A,#N/A,TRUE,"Krycí list"}</definedName>
    <definedName name="_soo4" hidden="1">{#N/A,#N/A,TRUE,"Krycí list"}</definedName>
    <definedName name="_soo7" localSheetId="3" hidden="1">{#N/A,#N/A,TRUE,"Krycí list"}</definedName>
    <definedName name="_soo7" localSheetId="7" hidden="1">{#N/A,#N/A,TRUE,"Krycí list"}</definedName>
    <definedName name="_soo7" hidden="1">{#N/A,#N/A,TRUE,"Krycí list"}</definedName>
    <definedName name="_soo8" localSheetId="3" hidden="1">{#N/A,#N/A,TRUE,"Krycí list"}</definedName>
    <definedName name="_soo8" localSheetId="7" hidden="1">{#N/A,#N/A,TRUE,"Krycí list"}</definedName>
    <definedName name="_soo8" hidden="1">{#N/A,#N/A,TRUE,"Krycí list"}</definedName>
    <definedName name="_T1">#REF!</definedName>
    <definedName name="a" localSheetId="3" hidden="1">{#N/A,#N/A,TRUE,"Krycí list"}</definedName>
    <definedName name="a" localSheetId="7" hidden="1">{#N/A,#N/A,TRUE,"Krycí list"}</definedName>
    <definedName name="a" hidden="1">{#N/A,#N/A,TRUE,"Krycí list"}</definedName>
    <definedName name="aaaa">'[3]Hydrotechnické výpočty'!#REF!</definedName>
    <definedName name="aaaaa">'[3]Hydrotechnické výpočty'!#REF!</definedName>
    <definedName name="aaaaaaa">'[3]Hydrotechnické výpočty'!#REF!</definedName>
    <definedName name="aaaaaaaa" localSheetId="3" hidden="1">{#N/A,#N/A,TRUE,"Krycí list"}</definedName>
    <definedName name="aaaaaaaa" localSheetId="7" hidden="1">{#N/A,#N/A,TRUE,"Krycí list"}</definedName>
    <definedName name="aaaaaaaa" hidden="1">{#N/A,#N/A,TRUE,"Krycí list"}</definedName>
    <definedName name="Accounts">'[4]Medical Dep.'!#REF!</definedName>
    <definedName name="ákýák" localSheetId="3" hidden="1">{#N/A,#N/A,TRUE,"Krycí list"}</definedName>
    <definedName name="ákýák" localSheetId="7" hidden="1">{#N/A,#N/A,TRUE,"Krycí list"}</definedName>
    <definedName name="ákýák" hidden="1">{#N/A,#N/A,TRUE,"Krycí list"}</definedName>
    <definedName name="AL_obvodový_plášť">'[5]SO 11.1A Výkaz výměr'!#REF!</definedName>
    <definedName name="Albertovec" localSheetId="3" hidden="1">{#N/A,#N/A,TRUE,"Krycí list"}</definedName>
    <definedName name="Albertovec" localSheetId="7" hidden="1">{#N/A,#N/A,TRUE,"Krycí list"}</definedName>
    <definedName name="Albertovec" hidden="1">{#N/A,#N/A,TRUE,"Krycí list"}</definedName>
    <definedName name="ANO__NE">#REF!</definedName>
    <definedName name="ANO_NE">#REF!</definedName>
    <definedName name="arrg" localSheetId="3" hidden="1">{#N/A,#N/A,TRUE,"Krycí list"}</definedName>
    <definedName name="arrg" localSheetId="7" hidden="1">{#N/A,#N/A,TRUE,"Krycí list"}</definedName>
    <definedName name="arrg" hidden="1">{#N/A,#N/A,TRUE,"Krycí list"}</definedName>
    <definedName name="ats">#REF!</definedName>
    <definedName name="áý" localSheetId="3" hidden="1">{#N/A,#N/A,TRUE,"Krycí list"}</definedName>
    <definedName name="áý" localSheetId="7" hidden="1">{#N/A,#N/A,TRUE,"Krycí list"}</definedName>
    <definedName name="áý" hidden="1">{#N/A,#N/A,TRUE,"Krycí list"}</definedName>
    <definedName name="ážžáý" localSheetId="3" hidden="1">{#N/A,#N/A,TRUE,"Krycí list"}</definedName>
    <definedName name="ážžáý" localSheetId="7" hidden="1">{#N/A,#N/A,TRUE,"Krycí list"}</definedName>
    <definedName name="ážžáý" hidden="1">{#N/A,#N/A,TRUE,"Krycí list"}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bbb" localSheetId="3" hidden="1">{#N/A,#N/A,TRUE,"Krycí list"}</definedName>
    <definedName name="bbbb" localSheetId="7" hidden="1">{#N/A,#N/A,TRUE,"Krycí list"}</definedName>
    <definedName name="bbbb" hidden="1">{#N/A,#N/A,TRUE,"Krycí list"}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 localSheetId="0">#REF!</definedName>
    <definedName name="bghrerr" localSheetId="7">#REF!</definedName>
    <definedName name="bghrerr">#REF!</definedName>
    <definedName name="bhvfdgvf" localSheetId="0">#REF!</definedName>
    <definedName name="bhvfdgvf" localSheetId="7">#REF!</definedName>
    <definedName name="bhvfdgvf">#REF!</definedName>
    <definedName name="BuiltIn_Print_Area___1">"$List1.$A$#REF!:$F$#REF!"</definedName>
    <definedName name="Calculate.Calculate">[6]!Calculate.Calculate</definedName>
    <definedName name="cascasd">#REF!</definedName>
    <definedName name="CC">#REF!</definedName>
    <definedName name="CC_12">#REF!</definedName>
    <definedName name="CC_34">#REF!</definedName>
    <definedName name="CC_50">#REF!</definedName>
    <definedName name="CelkemDPHVypocet" localSheetId="1">Rekapitulace!$H$42</definedName>
    <definedName name="celkrozp" localSheetId="6">#REF!</definedName>
    <definedName name="celkrozp" localSheetId="0">#REF!</definedName>
    <definedName name="celkrozp" localSheetId="7">#REF!</definedName>
    <definedName name="celkrozp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enaCelkem">Rekapitulace!$G$31</definedName>
    <definedName name="CenaCelkemBezDPH" localSheetId="0">[7]Rekapitulace!$G$26</definedName>
    <definedName name="CenaCelkemBezDPH">Rekapitulace!$G$29</definedName>
    <definedName name="CenaCelkemVypocet" localSheetId="1">Rekapitulace!$I$42</definedName>
    <definedName name="cisloobjektu" localSheetId="7">[8]Rekapitulace!#REF!</definedName>
    <definedName name="cisloobjektu">Rekapitulace!$C$3</definedName>
    <definedName name="CisloRozpoctu" localSheetId="0">'[9]Krycí list'!$C$2</definedName>
    <definedName name="CisloRozpoctu" localSheetId="7">'[10]Krycí list'!$C$2</definedName>
    <definedName name="CisloRozpoctu">'[9]Krycí list'!$C$2</definedName>
    <definedName name="cislostavby" localSheetId="0">'[9]Krycí list'!$A$7</definedName>
    <definedName name="CisloStavby" localSheetId="1">Rekapitulace!$C$2</definedName>
    <definedName name="cislostavby" localSheetId="7">'[10]Krycí list'!$A$7</definedName>
    <definedName name="cislostavby">'[9]Krycí list'!$A$7</definedName>
    <definedName name="CisloStavebnihoRozpoctu" localSheetId="7">[8]Rekapitulace!#REF!</definedName>
    <definedName name="CisloStavebnihoRozpoctu">Rekapitulace!$D$4</definedName>
    <definedName name="ČÁST_DOKUMENTACE">#REF!</definedName>
    <definedName name="čhřwhčř" localSheetId="3" hidden="1">{#N/A,#N/A,TRUE,"Krycí list"}</definedName>
    <definedName name="čhřwhčř" localSheetId="7" hidden="1">{#N/A,#N/A,TRUE,"Krycí list"}</definedName>
    <definedName name="čhřwhčř" hidden="1">{#N/A,#N/A,TRUE,"Krycí list"}</definedName>
    <definedName name="čhwčh" localSheetId="3" hidden="1">{#N/A,#N/A,TRUE,"Krycí list"}</definedName>
    <definedName name="čhwčh" localSheetId="7" hidden="1">{#N/A,#N/A,TRUE,"Krycí list"}</definedName>
    <definedName name="čhwčh" hidden="1">{#N/A,#N/A,TRUE,"Krycí list"}</definedName>
    <definedName name="čřýý" localSheetId="3" hidden="1">{#N/A,#N/A,TRUE,"Krycí list"}</definedName>
    <definedName name="čřýý" localSheetId="7" hidden="1">{#N/A,#N/A,TRUE,"Krycí list"}</definedName>
    <definedName name="čřýý" hidden="1">{#N/A,#N/A,TRUE,"Krycí list"}</definedName>
    <definedName name="čřzřz" localSheetId="3" hidden="1">{#N/A,#N/A,TRUE,"Krycí list"}</definedName>
    <definedName name="čřzřz" localSheetId="7" hidden="1">{#N/A,#N/A,TRUE,"Krycí list"}</definedName>
    <definedName name="čřzřz" hidden="1">{#N/A,#N/A,TRUE,"Krycí list"}</definedName>
    <definedName name="čřzwz" localSheetId="3" hidden="1">{#N/A,#N/A,TRUE,"Krycí list"}</definedName>
    <definedName name="čřzwz" localSheetId="7" hidden="1">{#N/A,#N/A,TRUE,"Krycí list"}</definedName>
    <definedName name="čřzwz" hidden="1">{#N/A,#N/A,TRUE,"Krycí list"}</definedName>
    <definedName name="čřzz" localSheetId="3" hidden="1">{#N/A,#N/A,TRUE,"Krycí list"}</definedName>
    <definedName name="čřzz" localSheetId="7" hidden="1">{#N/A,#N/A,TRUE,"Krycí list"}</definedName>
    <definedName name="čřzz" hidden="1">{#N/A,#N/A,TRUE,"Krycí list"}</definedName>
    <definedName name="dadasdas" localSheetId="3" hidden="1">{#N/A,#N/A,TRUE,"Krycí list"}</definedName>
    <definedName name="dadasdas" localSheetId="7" hidden="1">{#N/A,#N/A,TRUE,"Krycí list"}</definedName>
    <definedName name="dadasdas" hidden="1">{#N/A,#N/A,TRUE,"Krycí list"}</definedName>
    <definedName name="dadresa" localSheetId="7">[11]Rekapitulace!#REF!</definedName>
    <definedName name="dadresa">Rekapitulace!$D$12:$G$12</definedName>
    <definedName name="dasda" localSheetId="3" hidden="1">{#N/A,#N/A,TRUE,"Krycí list"}</definedName>
    <definedName name="dasda" localSheetId="7" hidden="1">{#N/A,#N/A,TRUE,"Krycí list"}</definedName>
    <definedName name="dasda" hidden="1">{#N/A,#N/A,TRUE,"Krycí list"}</definedName>
    <definedName name="dasdas" localSheetId="3" hidden="1">{#N/A,#N/A,TRUE,"Krycí list"}</definedName>
    <definedName name="dasdas" localSheetId="7" hidden="1">{#N/A,#N/A,TRUE,"Krycí list"}</definedName>
    <definedName name="dasdas" hidden="1">{#N/A,#N/A,TRUE,"Krycí list"}</definedName>
    <definedName name="Datum">[12]MaR!#REF!</definedName>
    <definedName name="Datum_2">[12]MaR!#REF!</definedName>
    <definedName name="dd" localSheetId="3" hidden="1">{#N/A,#N/A,TRUE,"Krycí list"}</definedName>
    <definedName name="dd" localSheetId="7" hidden="1">{#N/A,#N/A,TRUE,"Krycí list"}</definedName>
    <definedName name="dd" hidden="1">{#N/A,#N/A,TRUE,"Krycí list"}</definedName>
    <definedName name="ddadfsd">#REF!</definedName>
    <definedName name="dddddd" localSheetId="3" hidden="1">{#N/A,#N/A,TRUE,"Krycí list"}</definedName>
    <definedName name="dddddd" localSheetId="7" hidden="1">{#N/A,#N/A,TRUE,"Krycí list"}</definedName>
    <definedName name="dddddd" hidden="1">{#N/A,#N/A,TRUE,"Krycí list"}</definedName>
    <definedName name="ddddddddas">#REF!</definedName>
    <definedName name="dddddddddd">#REF!</definedName>
    <definedName name="DĚLENÍ_PROFESNÍHO_DILU">#REF!</definedName>
    <definedName name="dem">#REF!</definedName>
    <definedName name="df" localSheetId="3" hidden="1">{#N/A,#N/A,TRUE,"Krycí list"}</definedName>
    <definedName name="df" localSheetId="7" hidden="1">{#N/A,#N/A,TRUE,"Krycí list"}</definedName>
    <definedName name="df" hidden="1">{#N/A,#N/A,TRUE,"Krycí list"}</definedName>
    <definedName name="dfb" localSheetId="3" hidden="1">{#N/A,#N/A,TRUE,"Krycí list"}</definedName>
    <definedName name="dfb" localSheetId="7" hidden="1">{#N/A,#N/A,TRUE,"Krycí list"}</definedName>
    <definedName name="dfb" hidden="1">{#N/A,#N/A,TRUE,"Krycí list"}</definedName>
    <definedName name="dfdaf" localSheetId="0">#REF!</definedName>
    <definedName name="dfdaf" localSheetId="7">#REF!</definedName>
    <definedName name="dfdaf">#REF!</definedName>
    <definedName name="dfh" localSheetId="3" hidden="1">{#N/A,#N/A,TRUE,"Krycí list"}</definedName>
    <definedName name="dfh" localSheetId="7" hidden="1">{#N/A,#N/A,TRUE,"Krycí list"}</definedName>
    <definedName name="dfh" hidden="1">{#N/A,#N/A,TRUE,"Krycí list"}</definedName>
    <definedName name="dfhghh">#REF!</definedName>
    <definedName name="dfsrgrg" localSheetId="3" hidden="1">{#N/A,#N/A,TRUE,"Krycí list"}</definedName>
    <definedName name="dfsrgrg" localSheetId="7" hidden="1">{#N/A,#N/A,TRUE,"Krycí list"}</definedName>
    <definedName name="dfsrgrg" hidden="1">{#N/A,#N/A,TRUE,"Krycí list"}</definedName>
    <definedName name="dfsrgrg3" localSheetId="3" hidden="1">{#N/A,#N/A,TRUE,"Krycí list"}</definedName>
    <definedName name="dfsrgrg3" localSheetId="7" hidden="1">{#N/A,#N/A,TRUE,"Krycí list"}</definedName>
    <definedName name="dfsrgrg3" hidden="1">{#N/A,#N/A,TRUE,"Krycí list"}</definedName>
    <definedName name="dfsrgrg6" localSheetId="3" hidden="1">{#N/A,#N/A,TRUE,"Krycí list"}</definedName>
    <definedName name="dfsrgrg6" localSheetId="7" hidden="1">{#N/A,#N/A,TRUE,"Krycí list"}</definedName>
    <definedName name="dfsrgrg6" hidden="1">{#N/A,#N/A,TRUE,"Krycí list"}</definedName>
    <definedName name="DIČ" localSheetId="1">Rekapitulace!$I$12</definedName>
    <definedName name="DÍLČÍ_ČLENĚNÍ">#REF!</definedName>
    <definedName name="Dispečink">[12]MaR!#REF!</definedName>
    <definedName name="Dispečink_2">[12]MaR!#REF!</definedName>
    <definedName name="dižtžtžti" localSheetId="3" hidden="1">{#N/A,#N/A,TRUE,"Krycí list"}</definedName>
    <definedName name="dižtžtžti" localSheetId="7" hidden="1">{#N/A,#N/A,TRUE,"Krycí list"}</definedName>
    <definedName name="dižtžtžti" hidden="1">{#N/A,#N/A,TRUE,"Krycí list"}</definedName>
    <definedName name="DKGJSDGS" localSheetId="0">#REF!</definedName>
    <definedName name="DKGJSDGS" localSheetId="7">#REF!</definedName>
    <definedName name="DKGJSDGS">#REF!</definedName>
    <definedName name="dmisto" localSheetId="7">[11]Rekapitulace!#REF!</definedName>
    <definedName name="dmisto">Rekapitulace!$D$13:$G$13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[13]Rekapitulace!$G$31</definedName>
    <definedName name="Dodavka0">[13]Archstav!#REF!</definedName>
    <definedName name="DPHSni" localSheetId="3">[14]Rekapitulace!$G$25</definedName>
    <definedName name="DPHSni" localSheetId="0">[15]Rekapitulace!$G$24</definedName>
    <definedName name="DPHSni" localSheetId="7">[16]Rekapitulace!$F$24</definedName>
    <definedName name="DPHSni">Rekapitulace!$G$25</definedName>
    <definedName name="DPHZakl" localSheetId="3">[14]Rekapitulace!$G$27</definedName>
    <definedName name="DPHZakl" localSheetId="0">[17]Rekapitulace!$G$24</definedName>
    <definedName name="DPHZakl" localSheetId="7">[8]Rekapitulace!$G$16</definedName>
    <definedName name="DPHZakl">Rekapitulace!$G$27</definedName>
    <definedName name="DPJ">#REF!</definedName>
    <definedName name="DPJ_12">#REF!</definedName>
    <definedName name="DPJ_34">#REF!</definedName>
    <definedName name="DPJ_50">#REF!</definedName>
    <definedName name="dpsc" localSheetId="1">Rekapitulace!$C$13</definedName>
    <definedName name="dsfbhbg" localSheetId="0">#REF!</definedName>
    <definedName name="dsfbhbg" localSheetId="7">#REF!</definedName>
    <definedName name="dsfbhbg">#REF!</definedName>
    <definedName name="dtktkk" localSheetId="3" hidden="1">{#N/A,#N/A,TRUE,"Krycí list"}</definedName>
    <definedName name="dtktkk" localSheetId="7" hidden="1">{#N/A,#N/A,TRUE,"Krycí list"}</definedName>
    <definedName name="dtktkk" hidden="1">{#N/A,#N/A,TRUE,"Krycí list"}</definedName>
    <definedName name="dvdsvg">#REF!</definedName>
    <definedName name="dwerwrwerwer" localSheetId="3" hidden="1">{#N/A,#N/A,TRUE,"Krycí list"}</definedName>
    <definedName name="dwerwrwerwer" localSheetId="7" hidden="1">{#N/A,#N/A,TRUE,"Krycí list"}</definedName>
    <definedName name="dwerwrwerwer" hidden="1">{#N/A,#N/A,TRUE,"Krycí list"}</definedName>
    <definedName name="džižižd" localSheetId="3" hidden="1">{#N/A,#N/A,TRUE,"Krycí list"}</definedName>
    <definedName name="džižižd" localSheetId="7" hidden="1">{#N/A,#N/A,TRUE,"Krycí list"}</definedName>
    <definedName name="džižižd" hidden="1">{#N/A,#N/A,TRUE,"Krycí list"}</definedName>
    <definedName name="eařýýř" localSheetId="3" hidden="1">{#N/A,#N/A,TRUE,"Krycí list"}</definedName>
    <definedName name="eařýýř" localSheetId="7" hidden="1">{#N/A,#N/A,TRUE,"Krycí list"}</definedName>
    <definedName name="eařýýř" hidden="1">{#N/A,#N/A,TRUE,"Krycí list"}</definedName>
    <definedName name="edp">'[4]Medical Dep.'!#REF!</definedName>
    <definedName name="ee">#REF!</definedName>
    <definedName name="eeeeee">#REF!</definedName>
    <definedName name="efwae" localSheetId="3" hidden="1">{#N/A,#N/A,TRUE,"Krycí list"}</definedName>
    <definedName name="efwae" localSheetId="7" hidden="1">{#N/A,#N/A,TRUE,"Krycí list"}</definedName>
    <definedName name="efwae" hidden="1">{#N/A,#N/A,TRUE,"Krycí list"}</definedName>
    <definedName name="ehrhr" localSheetId="3" hidden="1">{#N/A,#N/A,TRUE,"Krycí list"}</definedName>
    <definedName name="ehrhr" localSheetId="7" hidden="1">{#N/A,#N/A,TRUE,"Krycí list"}</definedName>
    <definedName name="ehrhr" hidden="1">{#N/A,#N/A,TRUE,"Krycí list"}</definedName>
    <definedName name="ehrhrre" localSheetId="3" hidden="1">{#N/A,#N/A,TRUE,"Krycí list"}</definedName>
    <definedName name="ehrhrre" localSheetId="7" hidden="1">{#N/A,#N/A,TRUE,"Krycí list"}</definedName>
    <definedName name="ehrhrre" hidden="1">{#N/A,#N/A,TRUE,"Krycí list"}</definedName>
    <definedName name="elktro_1" localSheetId="3" hidden="1">{#N/A,#N/A,TRUE,"Krycí list"}</definedName>
    <definedName name="elktro_1" localSheetId="7" hidden="1">{#N/A,#N/A,TRUE,"Krycí list"}</definedName>
    <definedName name="elktro_1" hidden="1">{#N/A,#N/A,TRUE,"Krycí list"}</definedName>
    <definedName name="ererwerqwtrwet" localSheetId="3" hidden="1">{#N/A,#N/A,TRUE,"Krycí list"}</definedName>
    <definedName name="ererwerqwtrwet" localSheetId="7" hidden="1">{#N/A,#N/A,TRUE,"Krycí list"}</definedName>
    <definedName name="ererwerqwtrwet" hidden="1">{#N/A,#N/A,TRUE,"Krycí list"}</definedName>
    <definedName name="erhhrreh" localSheetId="3" hidden="1">{#N/A,#N/A,TRUE,"Krycí list"}</definedName>
    <definedName name="erhhrreh" localSheetId="7" hidden="1">{#N/A,#N/A,TRUE,"Krycí list"}</definedName>
    <definedName name="erhhrreh" hidden="1">{#N/A,#N/A,TRUE,"Krycí list"}</definedName>
    <definedName name="ERRGEE" localSheetId="3" hidden="1">{#N/A,#N/A,TRUE,"Krycí list"}</definedName>
    <definedName name="ERRGEE" localSheetId="7" hidden="1">{#N/A,#N/A,TRUE,"Krycí list"}</definedName>
    <definedName name="ERRGEE" hidden="1">{#N/A,#N/A,TRUE,"Krycí list"}</definedName>
    <definedName name="ertfw" localSheetId="3" hidden="1">{#N/A,#N/A,TRUE,"Krycí list"}</definedName>
    <definedName name="ertfw" localSheetId="7" hidden="1">{#N/A,#N/A,TRUE,"Krycí list"}</definedName>
    <definedName name="ertfw" hidden="1">{#N/A,#N/A,TRUE,"Krycí list"}</definedName>
    <definedName name="ertfw2" localSheetId="3" hidden="1">{#N/A,#N/A,TRUE,"Krycí list"}</definedName>
    <definedName name="ertfw2" localSheetId="7" hidden="1">{#N/A,#N/A,TRUE,"Krycí list"}</definedName>
    <definedName name="ertfw2" hidden="1">{#N/A,#N/A,TRUE,"Krycí list"}</definedName>
    <definedName name="ertfw55" localSheetId="3" hidden="1">{#N/A,#N/A,TRUE,"Krycí list"}</definedName>
    <definedName name="ertfw55" localSheetId="7" hidden="1">{#N/A,#N/A,TRUE,"Krycí list"}</definedName>
    <definedName name="ertfw55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_11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2_1">#REF!</definedName>
    <definedName name="Excel_BuiltIn_Print_Area_3_1">#REF!</definedName>
    <definedName name="Excel_BuiltIn_Print_Titles">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4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patCAest.">'[18]Contract Administration-Dep.'!$T$132</definedName>
    <definedName name="ExpatCAreq.">'[18]Contract Administration-Dep.'!$M$132</definedName>
    <definedName name="ExpatCMest.">'[19]Commercial-Dep. (Acc, PP etc.)'!$T$316</definedName>
    <definedName name="ExpatCMreq.">'[19]Commercial-Dep. (Acc, PP etc.)'!$M$316</definedName>
    <definedName name="ExpatCocoEst.">'[19]Commercial-Dep. (Acc, PP etc.)'!$T$149</definedName>
    <definedName name="ExpatCocoReq.">'[19]Commercial-Dep. (Acc, PP etc.)'!$M$149</definedName>
    <definedName name="ExpatCOMest.">#REF!</definedName>
    <definedName name="ExpatCOMreq.">#REF!</definedName>
    <definedName name="ExpatENest.">'[20]Engineering Department  '!$T$303</definedName>
    <definedName name="ExpatENreq.">'[20]Engineering Department  '!$M$303</definedName>
    <definedName name="ExpatMaEst.">'[19]Commercial-Dep. (Acc, PP etc.)'!$T$373</definedName>
    <definedName name="ExpatMaReq.">'[19]Commercial-Dep. (Acc, PP etc.)'!$M$373</definedName>
    <definedName name="ExpatProcEst.">'[19]Commercial-Dep. (Acc, PP etc.)'!$T$92</definedName>
    <definedName name="ExpatProcReq.">'[19]Commercial-Dep. (Acc, PP etc.)'!$M$92</definedName>
    <definedName name="ExpatQAest.">#REF!</definedName>
    <definedName name="ExpatQAreq.">#REF!</definedName>
    <definedName name="ExpatSDest.">'[21]Shopdrawing Dep. (Sub-Dep.)'!$T$113</definedName>
    <definedName name="ExpatSDreq.">'[21]Shopdrawing Dep. (Sub-Dep.)'!$M$113</definedName>
    <definedName name="exter1" localSheetId="6">#REF!</definedName>
    <definedName name="exter1" localSheetId="0">#REF!</definedName>
    <definedName name="exter1" localSheetId="7">#REF!</definedName>
    <definedName name="exter1">#REF!</definedName>
    <definedName name="ezřz" localSheetId="3" hidden="1">{#N/A,#N/A,TRUE,"Krycí list"}</definedName>
    <definedName name="ezřz" localSheetId="7" hidden="1">{#N/A,#N/A,TRUE,"Krycí list"}</definedName>
    <definedName name="ezřz" hidden="1">{#N/A,#N/A,TRUE,"Krycí list"}</definedName>
    <definedName name="f">'[22]Hydrotechnické výpočty'!#REF!</definedName>
    <definedName name="fakt">[23]App_6!#REF!</definedName>
    <definedName name="fbbf">#REF!</definedName>
    <definedName name="fde" localSheetId="3" hidden="1">{#N/A,#N/A,TRUE,"Krycí list"}</definedName>
    <definedName name="fde" localSheetId="7" hidden="1">{#N/A,#N/A,TRUE,"Krycí list"}</definedName>
    <definedName name="fde" hidden="1">{#N/A,#N/A,TRUE,"Krycí list"}</definedName>
    <definedName name="fdhfd" localSheetId="3" hidden="1">{#N/A,#N/A,TRUE,"Krycí list"}</definedName>
    <definedName name="fdhfd" localSheetId="7" hidden="1">{#N/A,#N/A,TRUE,"Krycí list"}</definedName>
    <definedName name="fdhfd" hidden="1">{#N/A,#N/A,TRUE,"Krycí list"}</definedName>
    <definedName name="fdhfh" localSheetId="3" hidden="1">{#N/A,#N/A,TRUE,"Krycí list"}</definedName>
    <definedName name="fdhfh" localSheetId="7" hidden="1">{#N/A,#N/A,TRUE,"Krycí list"}</definedName>
    <definedName name="fdhfh" hidden="1">{#N/A,#N/A,TRUE,"Krycí list"}</definedName>
    <definedName name="fewafwe" localSheetId="3" hidden="1">{#N/A,#N/A,TRUE,"Krycí list"}</definedName>
    <definedName name="fewafwe" localSheetId="7" hidden="1">{#N/A,#N/A,TRUE,"Krycí list"}</definedName>
    <definedName name="fewafwe" hidden="1">{#N/A,#N/A,TRUE,"Krycí list"}</definedName>
    <definedName name="fgh" localSheetId="3" hidden="1">{#N/A,#N/A,TRUE,"Krycí list"}</definedName>
    <definedName name="fgh" localSheetId="7" hidden="1">{#N/A,#N/A,TRUE,"Krycí list"}</definedName>
    <definedName name="fgh" hidden="1">{#N/A,#N/A,TRUE,"Krycí list"}</definedName>
    <definedName name="fhdd" localSheetId="3" hidden="1">{#N/A,#N/A,TRUE,"Krycí list"}</definedName>
    <definedName name="fhdd" localSheetId="7" hidden="1">{#N/A,#N/A,TRUE,"Krycí list"}</definedName>
    <definedName name="fhdd" hidden="1">{#N/A,#N/A,TRUE,"Krycí list"}</definedName>
    <definedName name="fhddfh" localSheetId="3" hidden="1">{#N/A,#N/A,TRUE,"Krycí list"}</definedName>
    <definedName name="fhddfh" localSheetId="7" hidden="1">{#N/A,#N/A,TRUE,"Krycí list"}</definedName>
    <definedName name="fhddfh" hidden="1">{#N/A,#N/A,TRUE,"Krycí list"}</definedName>
    <definedName name="fhdfh" localSheetId="3" hidden="1">{#N/A,#N/A,TRUE,"Krycí list"}</definedName>
    <definedName name="fhdfh" localSheetId="7" hidden="1">{#N/A,#N/A,TRUE,"Krycí list"}</definedName>
    <definedName name="fhdfh" hidden="1">{#N/A,#N/A,TRUE,"Krycí list"}</definedName>
    <definedName name="fhdfhdh" localSheetId="3" hidden="1">{#N/A,#N/A,TRUE,"Krycí list"}</definedName>
    <definedName name="fhdfhdh" localSheetId="7" hidden="1">{#N/A,#N/A,TRUE,"Krycí list"}</definedName>
    <definedName name="fhdfhdh" hidden="1">{#N/A,#N/A,TRUE,"Krycí list"}</definedName>
    <definedName name="fhdh" localSheetId="3" hidden="1">{#N/A,#N/A,TRUE,"Krycí list"}</definedName>
    <definedName name="fhdh" localSheetId="7" hidden="1">{#N/A,#N/A,TRUE,"Krycí list"}</definedName>
    <definedName name="fhdh" hidden="1">{#N/A,#N/A,TRUE,"Krycí list"}</definedName>
    <definedName name="fhdhdf" localSheetId="3" hidden="1">{#N/A,#N/A,TRUE,"Krycí list"}</definedName>
    <definedName name="fhdhdf" localSheetId="7" hidden="1">{#N/A,#N/A,TRUE,"Krycí list"}</definedName>
    <definedName name="fhdhdf" hidden="1">{#N/A,#N/A,TRUE,"Krycí list"}</definedName>
    <definedName name="fhdhfd" localSheetId="3" hidden="1">{#N/A,#N/A,TRUE,"Krycí list"}</definedName>
    <definedName name="fhdhfd" localSheetId="7" hidden="1">{#N/A,#N/A,TRUE,"Krycí list"}</definedName>
    <definedName name="fhdhfd" hidden="1">{#N/A,#N/A,TRUE,"Krycí list"}</definedName>
    <definedName name="fhfh" localSheetId="3" hidden="1">{#N/A,#N/A,TRUE,"Krycí list"}</definedName>
    <definedName name="fhfh" localSheetId="7" hidden="1">{#N/A,#N/A,TRUE,"Krycí list"}</definedName>
    <definedName name="fhfh" hidden="1">{#N/A,#N/A,TRUE,"Krycí list"}</definedName>
    <definedName name="fhfhfh" localSheetId="3" hidden="1">{#N/A,#N/A,TRUE,"Krycí list"}</definedName>
    <definedName name="fhfhfh" localSheetId="7" hidden="1">{#N/A,#N/A,TRUE,"Krycí list"}</definedName>
    <definedName name="fhfhfh" hidden="1">{#N/A,#N/A,TRUE,"Krycí list"}</definedName>
    <definedName name="fhfhhf" localSheetId="3" hidden="1">{#N/A,#N/A,TRUE,"Krycí list"}</definedName>
    <definedName name="fhfhhf" localSheetId="7" hidden="1">{#N/A,#N/A,TRUE,"Krycí list"}</definedName>
    <definedName name="fhfhhf" hidden="1">{#N/A,#N/A,TRUE,"Krycí list"}</definedName>
    <definedName name="fhhf" localSheetId="3" hidden="1">{#N/A,#N/A,TRUE,"Krycí list"}</definedName>
    <definedName name="fhhf" localSheetId="7" hidden="1">{#N/A,#N/A,TRUE,"Krycí list"}</definedName>
    <definedName name="fhhf" hidden="1">{#N/A,#N/A,TRUE,"Krycí list"}</definedName>
    <definedName name="fhhfhf" localSheetId="3" hidden="1">{#N/A,#N/A,TRUE,"Krycí list"}</definedName>
    <definedName name="fhhfhf" localSheetId="7" hidden="1">{#N/A,#N/A,TRUE,"Krycí list"}</definedName>
    <definedName name="fhhfhf" hidden="1">{#N/A,#N/A,TRUE,"Krycí list"}</definedName>
    <definedName name="fllllzu" localSheetId="3" hidden="1">{#N/A,#N/A,TRUE,"Krycí list"}</definedName>
    <definedName name="fllllzu" localSheetId="7" hidden="1">{#N/A,#N/A,TRUE,"Krycí list"}</definedName>
    <definedName name="fllllzu" hidden="1">{#N/A,#N/A,TRUE,"Krycí list"}</definedName>
    <definedName name="foot_Validity">#REF!</definedName>
    <definedName name="frqwčqčg" localSheetId="3" hidden="1">{#N/A,#N/A,TRUE,"Krycí list"}</definedName>
    <definedName name="frqwčqčg" localSheetId="7" hidden="1">{#N/A,#N/A,TRUE,"Krycí list"}</definedName>
    <definedName name="frqwčqčg" hidden="1">{#N/A,#N/A,TRUE,"Krycí list"}</definedName>
    <definedName name="frqwčqčg2" localSheetId="3" hidden="1">{#N/A,#N/A,TRUE,"Krycí list"}</definedName>
    <definedName name="frqwčqčg2" localSheetId="7" hidden="1">{#N/A,#N/A,TRUE,"Krycí list"}</definedName>
    <definedName name="frqwčqčg2" hidden="1">{#N/A,#N/A,TRUE,"Krycí list"}</definedName>
    <definedName name="frqwčqčg52" localSheetId="3" hidden="1">{#N/A,#N/A,TRUE,"Krycí list"}</definedName>
    <definedName name="frqwčqčg52" localSheetId="7" hidden="1">{#N/A,#N/A,TRUE,"Krycí list"}</definedName>
    <definedName name="frqwčqčg52" hidden="1">{#N/A,#N/A,TRUE,"Krycí list"}</definedName>
    <definedName name="frqwčqčg67" localSheetId="3" hidden="1">{#N/A,#N/A,TRUE,"Krycí list"}</definedName>
    <definedName name="frqwčqčg67" localSheetId="7" hidden="1">{#N/A,#N/A,TRUE,"Krycí list"}</definedName>
    <definedName name="frqwčqčg67" hidden="1">{#N/A,#N/A,TRUE,"Krycí list"}</definedName>
    <definedName name="frqwčqčq3" localSheetId="3" hidden="1">{#N/A,#N/A,TRUE,"Krycí list"}</definedName>
    <definedName name="frqwčqčq3" localSheetId="7" hidden="1">{#N/A,#N/A,TRUE,"Krycí list"}</definedName>
    <definedName name="frqwčqčq3" hidden="1">{#N/A,#N/A,TRUE,"Krycí list"}</definedName>
    <definedName name="FSERGERG" localSheetId="3" hidden="1">{#N/A,#N/A,TRUE,"Krycí list"}</definedName>
    <definedName name="FSERGERG" localSheetId="7" hidden="1">{#N/A,#N/A,TRUE,"Krycí list"}</definedName>
    <definedName name="FSERGERG" hidden="1">{#N/A,#N/A,TRUE,"Krycí list"}</definedName>
    <definedName name="FSERGERG2" localSheetId="3" hidden="1">{#N/A,#N/A,TRUE,"Krycí list"}</definedName>
    <definedName name="FSERGERG2" localSheetId="7" hidden="1">{#N/A,#N/A,TRUE,"Krycí list"}</definedName>
    <definedName name="FSERGERG2" hidden="1">{#N/A,#N/A,TRUE,"Krycí list"}</definedName>
    <definedName name="FSERGERG25" localSheetId="3" hidden="1">{#N/A,#N/A,TRUE,"Krycí list"}</definedName>
    <definedName name="FSERGERG25" localSheetId="7" hidden="1">{#N/A,#N/A,TRUE,"Krycí list"}</definedName>
    <definedName name="FSERGERG25" hidden="1">{#N/A,#N/A,TRUE,"Krycí list"}</definedName>
    <definedName name="fughwtge2" localSheetId="3" hidden="1">{#N/A,#N/A,TRUE,"Krycí list"}</definedName>
    <definedName name="fughwtge2" localSheetId="7" hidden="1">{#N/A,#N/A,TRUE,"Krycí list"}</definedName>
    <definedName name="fughwtge2" hidden="1">{#N/A,#N/A,TRUE,"Krycí list"}</definedName>
    <definedName name="fuhfn" localSheetId="3" hidden="1">{#N/A,#N/A,TRUE,"Krycí list"}</definedName>
    <definedName name="fuhfn" localSheetId="7" hidden="1">{#N/A,#N/A,TRUE,"Krycí list"}</definedName>
    <definedName name="fuhfn" hidden="1">{#N/A,#N/A,TRUE,"Krycí list"}</definedName>
    <definedName name="fuhfn2" localSheetId="3" hidden="1">{#N/A,#N/A,TRUE,"Krycí list"}</definedName>
    <definedName name="fuhfn2" localSheetId="7" hidden="1">{#N/A,#N/A,TRUE,"Krycí list"}</definedName>
    <definedName name="fuhfn2" hidden="1">{#N/A,#N/A,TRUE,"Krycí list"}</definedName>
    <definedName name="fuhfn3" localSheetId="3" hidden="1">{#N/A,#N/A,TRUE,"Krycí list"}</definedName>
    <definedName name="fuhfn3" localSheetId="7" hidden="1">{#N/A,#N/A,TRUE,"Krycí list"}</definedName>
    <definedName name="fuhfn3" hidden="1">{#N/A,#N/A,TRUE,"Krycí list"}</definedName>
    <definedName name="fuhfn31" localSheetId="3" hidden="1">{#N/A,#N/A,TRUE,"Krycí list"}</definedName>
    <definedName name="fuhfn31" localSheetId="7" hidden="1">{#N/A,#N/A,TRUE,"Krycí list"}</definedName>
    <definedName name="fuhfn31" hidden="1">{#N/A,#N/A,TRUE,"Krycí list"}</definedName>
    <definedName name="fuhfn42" localSheetId="3" hidden="1">{#N/A,#N/A,TRUE,"Krycí list"}</definedName>
    <definedName name="fuhfn42" localSheetId="7" hidden="1">{#N/A,#N/A,TRUE,"Krycí list"}</definedName>
    <definedName name="fuhfn42" hidden="1">{#N/A,#N/A,TRUE,"Krycí list"}</definedName>
    <definedName name="fuhwtge" localSheetId="3" hidden="1">{#N/A,#N/A,TRUE,"Krycí list"}</definedName>
    <definedName name="fuhwtge" localSheetId="7" hidden="1">{#N/A,#N/A,TRUE,"Krycí list"}</definedName>
    <definedName name="fuhwtge" hidden="1">{#N/A,#N/A,TRUE,"Krycí list"}</definedName>
    <definedName name="fuhwtge71" localSheetId="3" hidden="1">{#N/A,#N/A,TRUE,"Krycí list"}</definedName>
    <definedName name="fuhwtge71" localSheetId="7" hidden="1">{#N/A,#N/A,TRUE,"Krycí list"}</definedName>
    <definedName name="fuhwtge71" hidden="1">{#N/A,#N/A,TRUE,"Krycí list"}</definedName>
    <definedName name="FUNKCNI_CLENENI">#REF!</definedName>
    <definedName name="fuwtge3" localSheetId="3" hidden="1">{#N/A,#N/A,TRUE,"Krycí list"}</definedName>
    <definedName name="fuwtge3" localSheetId="7" hidden="1">{#N/A,#N/A,TRUE,"Krycí list"}</definedName>
    <definedName name="fuwtge3" hidden="1">{#N/A,#N/A,TRUE,"Krycí list"}</definedName>
    <definedName name="fuwtge6" localSheetId="3" hidden="1">{#N/A,#N/A,TRUE,"Krycí list"}</definedName>
    <definedName name="fuwtge6" localSheetId="7" hidden="1">{#N/A,#N/A,TRUE,"Krycí list"}</definedName>
    <definedName name="fuwtge6" hidden="1">{#N/A,#N/A,TRUE,"Krycí list"}</definedName>
    <definedName name="FVCWREC" localSheetId="3" hidden="1">{#N/A,#N/A,TRUE,"Krycí list"}</definedName>
    <definedName name="FVCWREC" localSheetId="7" hidden="1">{#N/A,#N/A,TRUE,"Krycí list"}</definedName>
    <definedName name="FVCWREC" hidden="1">{#N/A,#N/A,TRUE,"Krycí list"}</definedName>
    <definedName name="fwef" localSheetId="3" hidden="1">{#N/A,#N/A,TRUE,"Krycí list"}</definedName>
    <definedName name="fwef" localSheetId="7" hidden="1">{#N/A,#N/A,TRUE,"Krycí list"}</definedName>
    <definedName name="fwef" hidden="1">{#N/A,#N/A,TRUE,"Krycí list"}</definedName>
    <definedName name="fwef3" localSheetId="3" hidden="1">{#N/A,#N/A,TRUE,"Krycí list"}</definedName>
    <definedName name="fwef3" localSheetId="7" hidden="1">{#N/A,#N/A,TRUE,"Krycí list"}</definedName>
    <definedName name="fwef3" hidden="1">{#N/A,#N/A,TRUE,"Krycí list"}</definedName>
    <definedName name="fwef46" localSheetId="3" hidden="1">{#N/A,#N/A,TRUE,"Krycí list"}</definedName>
    <definedName name="fwef46" localSheetId="7" hidden="1">{#N/A,#N/A,TRUE,"Krycí list"}</definedName>
    <definedName name="fwef46" hidden="1">{#N/A,#N/A,TRUE,"Krycí list"}</definedName>
    <definedName name="fwewef" localSheetId="3" hidden="1">{#N/A,#N/A,TRUE,"Krycí list"}</definedName>
    <definedName name="fwewef" localSheetId="7" hidden="1">{#N/A,#N/A,TRUE,"Krycí list"}</definedName>
    <definedName name="fwewef" hidden="1">{#N/A,#N/A,TRUE,"Krycí list"}</definedName>
    <definedName name="fzilizfil" localSheetId="3" hidden="1">{#N/A,#N/A,TRUE,"Krycí list"}</definedName>
    <definedName name="fzilizfil" localSheetId="7" hidden="1">{#N/A,#N/A,TRUE,"Krycí list"}</definedName>
    <definedName name="fzilizfil" hidden="1">{#N/A,#N/A,TRUE,"Krycí list"}</definedName>
    <definedName name="fzulzulzl" localSheetId="3" hidden="1">{#N/A,#N/A,TRUE,"Krycí list"}</definedName>
    <definedName name="fzulzulzl" localSheetId="7" hidden="1">{#N/A,#N/A,TRUE,"Krycí list"}</definedName>
    <definedName name="fzulzulzl" hidden="1">{#N/A,#N/A,TRUE,"Krycí list"}</definedName>
    <definedName name="gbp">#REF!</definedName>
    <definedName name="GEG" localSheetId="3" hidden="1">{#N/A,#N/A,TRUE,"Krycí list"}</definedName>
    <definedName name="GEG" localSheetId="7" hidden="1">{#N/A,#N/A,TRUE,"Krycí list"}</definedName>
    <definedName name="GEG" hidden="1">{#N/A,#N/A,TRUE,"Krycí list"}</definedName>
    <definedName name="GEKO_chlazeni">'[24]FCU-objemový průtok'!$B$42:$B$48</definedName>
    <definedName name="genadm">'[4]Medical Dep.'!#REF!</definedName>
    <definedName name="genadmin">'[4]Medical Dep.'!#REF!</definedName>
    <definedName name="gggg">#REF!</definedName>
    <definedName name="ggrg" localSheetId="3" hidden="1">{#N/A,#N/A,TRUE,"Krycí list"}</definedName>
    <definedName name="ggrg" localSheetId="7" hidden="1">{#N/A,#N/A,TRUE,"Krycí list"}</definedName>
    <definedName name="ggrg" hidden="1">{#N/A,#N/A,TRUE,"Krycí list"}</definedName>
    <definedName name="ggrg24" localSheetId="3" hidden="1">{#N/A,#N/A,TRUE,"Krycí list"}</definedName>
    <definedName name="ggrg24" localSheetId="7" hidden="1">{#N/A,#N/A,TRUE,"Krycí list"}</definedName>
    <definedName name="ggrg24" hidden="1">{#N/A,#N/A,TRUE,"Krycí list"}</definedName>
    <definedName name="ggrg3" localSheetId="3" hidden="1">{#N/A,#N/A,TRUE,"Krycí list"}</definedName>
    <definedName name="ggrg3" localSheetId="7" hidden="1">{#N/A,#N/A,TRUE,"Krycí list"}</definedName>
    <definedName name="ggrg3" hidden="1">{#N/A,#N/A,TRUE,"Krycí list"}</definedName>
    <definedName name="ggrg5" localSheetId="3" hidden="1">{#N/A,#N/A,TRUE,"Krycí list"}</definedName>
    <definedName name="ggrg5" localSheetId="7" hidden="1">{#N/A,#N/A,TRUE,"Krycí list"}</definedName>
    <definedName name="ggrg5" hidden="1">{#N/A,#N/A,TRUE,"Krycí list"}</definedName>
    <definedName name="ggrg8" localSheetId="3" hidden="1">{#N/A,#N/A,TRUE,"Krycí list"}</definedName>
    <definedName name="ggrg8" localSheetId="7" hidden="1">{#N/A,#N/A,TRUE,"Krycí list"}</definedName>
    <definedName name="ggrg8" hidden="1">{#N/A,#N/A,TRUE,"Krycí list"}</definedName>
    <definedName name="greg" localSheetId="3" hidden="1">{#N/A,#N/A,TRUE,"Krycí list"}</definedName>
    <definedName name="greg" localSheetId="7" hidden="1">{#N/A,#N/A,TRUE,"Krycí list"}</definedName>
    <definedName name="greg" hidden="1">{#N/A,#N/A,TRUE,"Krycí list"}</definedName>
    <definedName name="grergr" localSheetId="3" hidden="1">{#N/A,#N/A,TRUE,"Krycí list"}</definedName>
    <definedName name="grergr" localSheetId="7" hidden="1">{#N/A,#N/A,TRUE,"Krycí list"}</definedName>
    <definedName name="grergr" hidden="1">{#N/A,#N/A,TRUE,"Krycí list"}</definedName>
    <definedName name="grrgeger" localSheetId="3" hidden="1">{#N/A,#N/A,TRUE,"Krycí list"}</definedName>
    <definedName name="grrgeger" localSheetId="7" hidden="1">{#N/A,#N/A,TRUE,"Krycí list"}</definedName>
    <definedName name="grrgeger" hidden="1">{#N/A,#N/A,TRUE,"Krycí list"}</definedName>
    <definedName name="grrgeger3" localSheetId="3" hidden="1">{#N/A,#N/A,TRUE,"Krycí list"}</definedName>
    <definedName name="grrgeger3" localSheetId="7" hidden="1">{#N/A,#N/A,TRUE,"Krycí list"}</definedName>
    <definedName name="grrgeger3" hidden="1">{#N/A,#N/A,TRUE,"Krycí list"}</definedName>
    <definedName name="grrgeger44" localSheetId="3" hidden="1">{#N/A,#N/A,TRUE,"Krycí list"}</definedName>
    <definedName name="grrgeger44" localSheetId="7" hidden="1">{#N/A,#N/A,TRUE,"Krycí list"}</definedName>
    <definedName name="grrgeger44" hidden="1">{#N/A,#N/A,TRUE,"Krycí list"}</definedName>
    <definedName name="grrgr" localSheetId="3" hidden="1">{#N/A,#N/A,TRUE,"Krycí list"}</definedName>
    <definedName name="grrgr" localSheetId="7" hidden="1">{#N/A,#N/A,TRUE,"Krycí list"}</definedName>
    <definedName name="grrgr" hidden="1">{#N/A,#N/A,TRUE,"Krycí list"}</definedName>
    <definedName name="grweg" localSheetId="3" hidden="1">{#N/A,#N/A,TRUE,"Krycí list"}</definedName>
    <definedName name="grweg" localSheetId="7" hidden="1">{#N/A,#N/A,TRUE,"Krycí list"}</definedName>
    <definedName name="grweg" hidden="1">{#N/A,#N/A,TRUE,"Krycí list"}</definedName>
    <definedName name="gwqf" localSheetId="3" hidden="1">{#N/A,#N/A,TRUE,"Krycí list"}</definedName>
    <definedName name="gwqf" localSheetId="7" hidden="1">{#N/A,#N/A,TRUE,"Krycí list"}</definedName>
    <definedName name="gwqf" hidden="1">{#N/A,#N/A,TRUE,"Krycí list"}</definedName>
    <definedName name="gwqf11" localSheetId="3" hidden="1">{#N/A,#N/A,TRUE,"Krycí list"}</definedName>
    <definedName name="gwqf11" localSheetId="7" hidden="1">{#N/A,#N/A,TRUE,"Krycí list"}</definedName>
    <definedName name="gwqf11" hidden="1">{#N/A,#N/A,TRUE,"Krycí list"}</definedName>
    <definedName name="gwqf2" localSheetId="3" hidden="1">{#N/A,#N/A,TRUE,"Krycí list"}</definedName>
    <definedName name="gwqf2" localSheetId="7" hidden="1">{#N/A,#N/A,TRUE,"Krycí list"}</definedName>
    <definedName name="gwqf2" hidden="1">{#N/A,#N/A,TRUE,"Krycí list"}</definedName>
    <definedName name="gwqf3" localSheetId="3" hidden="1">{#N/A,#N/A,TRUE,"Krycí list"}</definedName>
    <definedName name="gwqf3" localSheetId="7" hidden="1">{#N/A,#N/A,TRUE,"Krycí list"}</definedName>
    <definedName name="gwqf3" hidden="1">{#N/A,#N/A,TRUE,"Krycí list"}</definedName>
    <definedName name="gwqf6" localSheetId="3" hidden="1">{#N/A,#N/A,TRUE,"Krycí list"}</definedName>
    <definedName name="gwqf6" localSheetId="7" hidden="1">{#N/A,#N/A,TRUE,"Krycí list"}</definedName>
    <definedName name="gwqf6" hidden="1">{#N/A,#N/A,TRUE,"Krycí list"}</definedName>
    <definedName name="hčřwhčř" localSheetId="3" hidden="1">{#N/A,#N/A,TRUE,"Krycí list"}</definedName>
    <definedName name="hčřwhčř" localSheetId="7" hidden="1">{#N/A,#N/A,TRUE,"Krycí list"}</definedName>
    <definedName name="hčřwhčř" hidden="1">{#N/A,#N/A,TRUE,"Krycí list"}</definedName>
    <definedName name="hdffh" localSheetId="3" hidden="1">{#N/A,#N/A,TRUE,"Krycí list"}</definedName>
    <definedName name="hdffh" localSheetId="7" hidden="1">{#N/A,#N/A,TRUE,"Krycí list"}</definedName>
    <definedName name="hdffh" hidden="1">{#N/A,#N/A,TRUE,"Krycí list"}</definedName>
    <definedName name="hdfhfd" localSheetId="3" hidden="1">{#N/A,#N/A,TRUE,"Krycí list"}</definedName>
    <definedName name="hdfhfd" localSheetId="7" hidden="1">{#N/A,#N/A,TRUE,"Krycí list"}</definedName>
    <definedName name="hdfhfd" hidden="1">{#N/A,#N/A,TRUE,"Krycí list"}</definedName>
    <definedName name="header_Date">#REF!</definedName>
    <definedName name="header_Firm">#REF!</definedName>
    <definedName name="header_Hicom">#REF!</definedName>
    <definedName name="header_Person">#REF!</definedName>
    <definedName name="herhre" localSheetId="3" hidden="1">{#N/A,#N/A,TRUE,"Krycí list"}</definedName>
    <definedName name="herhre" localSheetId="7" hidden="1">{#N/A,#N/A,TRUE,"Krycí list"}</definedName>
    <definedName name="herhre" hidden="1">{#N/A,#N/A,TRUE,"Krycí list"}</definedName>
    <definedName name="hfdhd" localSheetId="3" hidden="1">{#N/A,#N/A,TRUE,"Krycí list"}</definedName>
    <definedName name="hfdhd" localSheetId="7" hidden="1">{#N/A,#N/A,TRUE,"Krycí list"}</definedName>
    <definedName name="hfdhd" hidden="1">{#N/A,#N/A,TRUE,"Krycí list"}</definedName>
    <definedName name="hffdh" localSheetId="3" hidden="1">{#N/A,#N/A,TRUE,"Krycí list"}</definedName>
    <definedName name="hffdh" localSheetId="7" hidden="1">{#N/A,#N/A,TRUE,"Krycí list"}</definedName>
    <definedName name="hffdh" hidden="1">{#N/A,#N/A,TRUE,"Krycí list"}</definedName>
    <definedName name="hh">#REF!</definedName>
    <definedName name="hide_original">[6]!hide_original</definedName>
    <definedName name="hide_site">[6]!hide_site</definedName>
    <definedName name="hkdkdz" localSheetId="3" hidden="1">{#N/A,#N/A,TRUE,"Krycí list"}</definedName>
    <definedName name="hkdkdz" localSheetId="7" hidden="1">{#N/A,#N/A,TRUE,"Krycí list"}</definedName>
    <definedName name="hkdkdz" hidden="1">{#N/A,#N/A,TRUE,"Krycí list"}</definedName>
    <definedName name="hkghkgk" localSheetId="3" hidden="1">{#N/A,#N/A,TRUE,"Krycí list"}</definedName>
    <definedName name="hkghkgk" localSheetId="7" hidden="1">{#N/A,#N/A,TRUE,"Krycí list"}</definedName>
    <definedName name="hkghkgk" hidden="1">{#N/A,#N/A,TRUE,"Krycí list"}</definedName>
    <definedName name="Hlavička">[12]MaR!#REF!</definedName>
    <definedName name="Hlavička_2">[12]MaR!#REF!</definedName>
    <definedName name="hovno" localSheetId="6">#REF!</definedName>
    <definedName name="hovno" localSheetId="0">#REF!</definedName>
    <definedName name="hovno" localSheetId="7">#REF!</definedName>
    <definedName name="hovno">#REF!</definedName>
    <definedName name="hrehre" localSheetId="3" hidden="1">{#N/A,#N/A,TRUE,"Krycí list"}</definedName>
    <definedName name="hrehre" localSheetId="7" hidden="1">{#N/A,#N/A,TRUE,"Krycí list"}</definedName>
    <definedName name="hrehre" hidden="1">{#N/A,#N/A,TRUE,"Krycí list"}</definedName>
    <definedName name="HSV">[13]Rekapitulace!$E$31</definedName>
    <definedName name="HSV0">[13]Archstav!#REF!</definedName>
    <definedName name="htčwh" localSheetId="3" hidden="1">{#N/A,#N/A,TRUE,"Krycí list"}</definedName>
    <definedName name="htčwh" localSheetId="7" hidden="1">{#N/A,#N/A,TRUE,"Krycí list"}</definedName>
    <definedName name="htčwh" hidden="1">{#N/A,#N/A,TRUE,"Krycí list"}</definedName>
    <definedName name="HTML_CodePage" hidden="1">1250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io" localSheetId="3" hidden="1">{#N/A,#N/A,TRUE,"Krycí list"}</definedName>
    <definedName name="huio" localSheetId="7" hidden="1">{#N/A,#N/A,TRUE,"Krycí list"}</definedName>
    <definedName name="huio" hidden="1">{#N/A,#N/A,TRUE,"Krycí list"}</definedName>
    <definedName name="hulhulhul" localSheetId="3" hidden="1">{#N/A,#N/A,TRUE,"Krycí list"}</definedName>
    <definedName name="hulhulhul" localSheetId="7" hidden="1">{#N/A,#N/A,TRUE,"Krycí list"}</definedName>
    <definedName name="hulhulhul" hidden="1">{#N/A,#N/A,TRUE,"Krycí list"}</definedName>
    <definedName name="hydro">'[3]Hydrotechnické výpočty'!#REF!</definedName>
    <definedName name="hydrom">'[3]Hydrotechnické výpočty'!#REF!</definedName>
    <definedName name="Hydrotechnické_výpočty">'[3]Hydrotechnické výpočty'!#REF!</definedName>
    <definedName name="HZS">[13]Rekapitulace!$I$31</definedName>
    <definedName name="HZS0">[13]Archstav!#REF!</definedName>
    <definedName name="chf">#REF!</definedName>
    <definedName name="IČO" localSheetId="1">Rekapitulace!$I$11</definedName>
    <definedName name="idižiž" localSheetId="3" hidden="1">{#N/A,#N/A,TRUE,"Krycí list"}</definedName>
    <definedName name="idižiž" localSheetId="7" hidden="1">{#N/A,#N/A,TRUE,"Krycí list"}</definedName>
    <definedName name="idižiž" hidden="1">{#N/A,#N/A,TRUE,"Krycí list"}</definedName>
    <definedName name="idtii" localSheetId="3" hidden="1">{#N/A,#N/A,TRUE,"Krycí list"}</definedName>
    <definedName name="idtii" localSheetId="7" hidden="1">{#N/A,#N/A,TRUE,"Krycí list"}</definedName>
    <definedName name="idtii" hidden="1">{#N/A,#N/A,TRUE,"Krycí list"}</definedName>
    <definedName name="idtižtžti" localSheetId="3" hidden="1">{#N/A,#N/A,TRUE,"Krycí list"}</definedName>
    <definedName name="idtižtžti" localSheetId="7" hidden="1">{#N/A,#N/A,TRUE,"Krycí list"}</definedName>
    <definedName name="idtižtžti" hidden="1">{#N/A,#N/A,TRUE,"Krycí list"}</definedName>
    <definedName name="idtztzitzi" localSheetId="3" hidden="1">{#N/A,#N/A,TRUE,"Krycí list"}</definedName>
    <definedName name="idtztzitzi" localSheetId="7" hidden="1">{#N/A,#N/A,TRUE,"Krycí list"}</definedName>
    <definedName name="idtztzitzi" hidden="1">{#N/A,#N/A,TRUE,"Krycí list"}</definedName>
    <definedName name="idžtžitdižt" localSheetId="3" hidden="1">{#N/A,#N/A,TRUE,"Krycí list"}</definedName>
    <definedName name="idžtžitdižt" localSheetId="7" hidden="1">{#N/A,#N/A,TRUE,"Krycí list"}</definedName>
    <definedName name="idžtžitdižt" hidden="1">{#N/A,#N/A,TRUE,"Krycí list"}</definedName>
    <definedName name="iitzzz" localSheetId="3" hidden="1">{#N/A,#N/A,TRUE,"Krycí list"}</definedName>
    <definedName name="iitzzz" localSheetId="7" hidden="1">{#N/A,#N/A,TRUE,"Krycí list"}</definedName>
    <definedName name="iitzzz" hidden="1">{#N/A,#N/A,TRUE,"Krycí list"}</definedName>
    <definedName name="ilfzil" localSheetId="3" hidden="1">{#N/A,#N/A,TRUE,"Krycí list"}</definedName>
    <definedName name="ilfzil" localSheetId="7" hidden="1">{#N/A,#N/A,TRUE,"Krycí list"}</definedName>
    <definedName name="ilfzil" hidden="1">{#N/A,#N/A,TRUE,"Krycí list"}</definedName>
    <definedName name="Integr_poslední">#REF!</definedName>
    <definedName name="inter1" localSheetId="6">#REF!</definedName>
    <definedName name="inter1" localSheetId="0">#REF!</definedName>
    <definedName name="inter1" localSheetId="7">#REF!</definedName>
    <definedName name="inter1">#REF!</definedName>
    <definedName name="irufhnurfh" localSheetId="3" hidden="1">{#N/A,#N/A,TRUE,"Krycí list"}</definedName>
    <definedName name="irufhnurfh" localSheetId="7" hidden="1">{#N/A,#N/A,TRUE,"Krycí list"}</definedName>
    <definedName name="irufhnurfh" hidden="1">{#N/A,#N/A,TRUE,"Krycí list"}</definedName>
    <definedName name="irufhnurfh3" localSheetId="3" hidden="1">{#N/A,#N/A,TRUE,"Krycí list"}</definedName>
    <definedName name="irufhnurfh3" localSheetId="7" hidden="1">{#N/A,#N/A,TRUE,"Krycí list"}</definedName>
    <definedName name="irufhnurfh3" hidden="1">{#N/A,#N/A,TRUE,"Krycí list"}</definedName>
    <definedName name="irufhnurfh4" localSheetId="3" hidden="1">{#N/A,#N/A,TRUE,"Krycí list"}</definedName>
    <definedName name="irufhnurfh4" localSheetId="7" hidden="1">{#N/A,#N/A,TRUE,"Krycí list"}</definedName>
    <definedName name="irufhnurfh4" hidden="1">{#N/A,#N/A,TRUE,"Krycí list"}</definedName>
    <definedName name="irufhnurfh55" localSheetId="3" hidden="1">{#N/A,#N/A,TRUE,"Krycí list"}</definedName>
    <definedName name="irufhnurfh55" localSheetId="7" hidden="1">{#N/A,#N/A,TRUE,"Krycí list"}</definedName>
    <definedName name="irufhnurfh55" hidden="1">{#N/A,#N/A,TRUE,"Krycí list"}</definedName>
    <definedName name="irufhnurfh66" localSheetId="3" hidden="1">{#N/A,#N/A,TRUE,"Krycí list"}</definedName>
    <definedName name="irufhnurfh66" localSheetId="7" hidden="1">{#N/A,#N/A,TRUE,"Krycí list"}</definedName>
    <definedName name="irufhnurfh66" hidden="1">{#N/A,#N/A,TRUE,"Krycí list"}</definedName>
    <definedName name="izizililz" localSheetId="3" hidden="1">{#N/A,#N/A,TRUE,"Krycí list"}</definedName>
    <definedName name="izizililz" localSheetId="7" hidden="1">{#N/A,#N/A,TRUE,"Krycí list"}</definedName>
    <definedName name="izizililz" hidden="1">{#N/A,#N/A,TRUE,"Krycí list"}</definedName>
    <definedName name="Izolace_akustické">'[5]SO 11.1A Výkaz výměr'!#REF!</definedName>
    <definedName name="Izolace_proti_vodě">'[5]SO 11.1A Výkaz výměr'!#REF!</definedName>
    <definedName name="ižtdžitži" localSheetId="3" hidden="1">{#N/A,#N/A,TRUE,"Krycí list"}</definedName>
    <definedName name="ižtdžitži" localSheetId="7" hidden="1">{#N/A,#N/A,TRUE,"Krycí list"}</definedName>
    <definedName name="ižtdžitži" hidden="1">{#N/A,#N/A,TRUE,"Krycí list"}</definedName>
    <definedName name="JET" localSheetId="3" hidden="1">{#N/A,#N/A,TRUE,"Krycí list"}</definedName>
    <definedName name="JET" localSheetId="7" hidden="1">{#N/A,#N/A,TRUE,"Krycí list"}</definedName>
    <definedName name="JET" hidden="1">{#N/A,#N/A,TRUE,"Krycí list"}</definedName>
    <definedName name="jjj">#REF!</definedName>
    <definedName name="jrtrt" localSheetId="3" hidden="1">{#N/A,#N/A,TRUE,"Krycí list"}</definedName>
    <definedName name="jrtrt" localSheetId="7" hidden="1">{#N/A,#N/A,TRUE,"Krycí list"}</definedName>
    <definedName name="jrtrt" hidden="1">{#N/A,#N/A,TRUE,"Krycí list"}</definedName>
    <definedName name="jtr" localSheetId="3" hidden="1">{#N/A,#N/A,TRUE,"Krycí list"}</definedName>
    <definedName name="jtr" localSheetId="7" hidden="1">{#N/A,#N/A,TRUE,"Krycí list"}</definedName>
    <definedName name="jtr" hidden="1">{#N/A,#N/A,TRUE,"Krycí list"}</definedName>
    <definedName name="JZEJ" localSheetId="3" hidden="1">{#N/A,#N/A,TRUE,"Krycí list"}</definedName>
    <definedName name="JZEJ" localSheetId="7" hidden="1">{#N/A,#N/A,TRUE,"Krycí list"}</definedName>
    <definedName name="JZEJ" hidden="1">{#N/A,#N/A,TRUE,"Krycí list"}</definedName>
    <definedName name="jzzuggt" localSheetId="0">#REF!</definedName>
    <definedName name="jzzuggt" localSheetId="7">#REF!</definedName>
    <definedName name="jzzuggt">#REF!</definedName>
    <definedName name="K">'[25]Hydrotechnické výpočty I.E'!#REF!</definedName>
    <definedName name="k_6_ko">#REF!</definedName>
    <definedName name="k_6_sz">#REF!</definedName>
    <definedName name="k_8_ko">#REF!</definedName>
    <definedName name="k_8_sz">#REF!</definedName>
    <definedName name="Kan.pří.B2">#REF!</definedName>
    <definedName name="kážýrt" localSheetId="3" hidden="1">{#N/A,#N/A,TRUE,"Krycí list"}</definedName>
    <definedName name="kážýrt" localSheetId="7" hidden="1">{#N/A,#N/A,TRUE,"Krycí list"}</definedName>
    <definedName name="kážýrt" hidden="1">{#N/A,#N/A,TRUE,"Krycí list"}</definedName>
    <definedName name="kk">#REF!</definedName>
    <definedName name="kkáá" localSheetId="3" hidden="1">{#N/A,#N/A,TRUE,"Krycí list"}</definedName>
    <definedName name="kkáá" localSheetId="7" hidden="1">{#N/A,#N/A,TRUE,"Krycí list"}</definedName>
    <definedName name="kkáá" hidden="1">{#N/A,#N/A,TRUE,"Krycí list"}</definedName>
    <definedName name="kkk" localSheetId="3" hidden="1">{#N/A,#N/A,TRUE,"Krycí list"}</definedName>
    <definedName name="kkk" localSheetId="7" hidden="1">{#N/A,#N/A,TRUE,"Krycí list"}</definedName>
    <definedName name="kkk" hidden="1">{#N/A,#N/A,TRUE,"Krycí list"}</definedName>
    <definedName name="Kod">#REF!</definedName>
    <definedName name="Kod_2">#REF!</definedName>
    <definedName name="koef">[26]koef!$A$2</definedName>
    <definedName name="kokot">#REF!</definedName>
    <definedName name="KOM__RS">#REF!</definedName>
    <definedName name="KOM_RS">#REF!</definedName>
    <definedName name="Komunikace">#REF!</definedName>
    <definedName name="Komunikace_">#REF!</definedName>
    <definedName name="Konstrukce_klempířské">'[5]SO 11.1A Výkaz výměr'!#REF!</definedName>
    <definedName name="Konstrukce_tesařské">'[27]SO 51.4 Výkaz výměr'!#REF!</definedName>
    <definedName name="Konstrukce_truhlářské">'[5]SO 11.1A Výkaz výměr'!#REF!</definedName>
    <definedName name="Kovové_stavební_doplňkové_konstrukce">'[5]SO 11.1A Výkaz výměr'!#REF!</definedName>
    <definedName name="kr_15">#REF!</definedName>
    <definedName name="kr_15_ła">#REF!</definedName>
    <definedName name="KS">#REF!</definedName>
    <definedName name="KS_">#REF!</definedName>
    <definedName name="KSDK">'[27]SO 51.4 Výkaz výměr'!#REF!</definedName>
    <definedName name="ktukd" localSheetId="3" hidden="1">{#N/A,#N/A,TRUE,"Krycí list"}</definedName>
    <definedName name="ktukd" localSheetId="7" hidden="1">{#N/A,#N/A,TRUE,"Krycí list"}</definedName>
    <definedName name="ktukd" hidden="1">{#N/A,#N/A,TRUE,"Krycí list"}</definedName>
    <definedName name="ktzkzulzul" localSheetId="3" hidden="1">{#N/A,#N/A,TRUE,"Krycí list"}</definedName>
    <definedName name="ktzkzulzul" localSheetId="7" hidden="1">{#N/A,#N/A,TRUE,"Krycí list"}</definedName>
    <definedName name="ktzkzulzul" hidden="1">{#N/A,#N/A,TRUE,"Krycí list"}</definedName>
    <definedName name="kudkdtktk" localSheetId="3" hidden="1">{#N/A,#N/A,TRUE,"Krycí list"}</definedName>
    <definedName name="kudkdtktk" localSheetId="7" hidden="1">{#N/A,#N/A,TRUE,"Krycí list"}</definedName>
    <definedName name="kudkdtktk" hidden="1">{#N/A,#N/A,TRUE,"Krycí list"}</definedName>
    <definedName name="KZEKK" localSheetId="3" hidden="1">{#N/A,#N/A,TRUE,"Krycí list"}</definedName>
    <definedName name="KZEKK" localSheetId="7" hidden="1">{#N/A,#N/A,TRUE,"Krycí list"}</definedName>
    <definedName name="KZEKK" hidden="1">{#N/A,#N/A,TRUE,"Krycí list"}</definedName>
    <definedName name="kztzktzk" localSheetId="3" hidden="1">{#N/A,#N/A,TRUE,"Krycí list"}</definedName>
    <definedName name="kztzktzk" localSheetId="7" hidden="1">{#N/A,#N/A,TRUE,"Krycí list"}</definedName>
    <definedName name="kztzktzk" hidden="1">{#N/A,#N/A,TRUE,"Krycí list"}</definedName>
    <definedName name="L">#REF!</definedName>
    <definedName name="la">#REF!</definedName>
    <definedName name="lhuulhullu" localSheetId="3" hidden="1">{#N/A,#N/A,TRUE,"Krycí list"}</definedName>
    <definedName name="lhuulhullu" localSheetId="7" hidden="1">{#N/A,#N/A,TRUE,"Krycí list"}</definedName>
    <definedName name="lhuulhullu" hidden="1">{#N/A,#N/A,TRUE,"Krycí list"}</definedName>
    <definedName name="liiliii" localSheetId="3" hidden="1">{#N/A,#N/A,TRUE,"Krycí list"}</definedName>
    <definedName name="liiliii" localSheetId="7" hidden="1">{#N/A,#N/A,TRUE,"Krycí list"}</definedName>
    <definedName name="liiliii" hidden="1">{#N/A,#N/A,TRUE,"Krycí list"}</definedName>
    <definedName name="lililiůůípt" localSheetId="3" hidden="1">{#N/A,#N/A,TRUE,"Krycí list"}</definedName>
    <definedName name="lililiůůípt" localSheetId="7" hidden="1">{#N/A,#N/A,TRUE,"Krycí list"}</definedName>
    <definedName name="lililiůůípt" hidden="1">{#N/A,#N/A,TRUE,"Krycí list"}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llhlul" localSheetId="3" hidden="1">{#N/A,#N/A,TRUE,"Krycí list"}</definedName>
    <definedName name="llhlul" localSheetId="7" hidden="1">{#N/A,#N/A,TRUE,"Krycí list"}</definedName>
    <definedName name="llhlul" hidden="1">{#N/A,#N/A,TRUE,"Krycí list"}</definedName>
    <definedName name="LocalCAest.">'[18]Contract Administration-Dep.'!$T$133</definedName>
    <definedName name="LocalCAreq.">'[18]Contract Administration-Dep.'!$M$133</definedName>
    <definedName name="LocalCMest.">'[19]Commercial-Dep. (Acc, PP etc.)'!$T$317</definedName>
    <definedName name="LocalCMreq.">'[19]Commercial-Dep. (Acc, PP etc.)'!$M$317</definedName>
    <definedName name="LocalCocoEst.">'[19]Commercial-Dep. (Acc, PP etc.)'!$T$150</definedName>
    <definedName name="LocalCocoReq.">'[19]Commercial-Dep. (Acc, PP etc.)'!$M$150</definedName>
    <definedName name="LocalCOMest.">#REF!</definedName>
    <definedName name="LocalCOMreq.">#REF!</definedName>
    <definedName name="LocalENest.">'[20]Engineering Department  '!$T$304</definedName>
    <definedName name="LocalENreq.">'[20]Engineering Department  '!$M$304</definedName>
    <definedName name="LocalMaEst.">'[19]Commercial-Dep. (Acc, PP etc.)'!$T$374</definedName>
    <definedName name="LocalMaReq.">'[19]Commercial-Dep. (Acc, PP etc.)'!$M$374</definedName>
    <definedName name="LocalProcEst.">'[19]Commercial-Dep. (Acc, PP etc.)'!$T$93</definedName>
    <definedName name="LocalProcReq.">'[19]Commercial-Dep. (Acc, PP etc.)'!$M$93</definedName>
    <definedName name="LocalQAest.">#REF!</definedName>
    <definedName name="LocalQAreq.">#REF!</definedName>
    <definedName name="LocalSDest.">'[21]Shopdrawing Dep. (Sub-Dep.)'!$T$114</definedName>
    <definedName name="LocalSDreq.">'[21]Shopdrawing Dep. (Sub-Dep.)'!$M$114</definedName>
    <definedName name="luhuluhl" localSheetId="3" hidden="1">{#N/A,#N/A,TRUE,"Krycí list"}</definedName>
    <definedName name="luhuluhl" localSheetId="7" hidden="1">{#N/A,#N/A,TRUE,"Krycí list"}</definedName>
    <definedName name="luhuluhl" hidden="1">{#N/A,#N/A,TRUE,"Krycí list"}</definedName>
    <definedName name="luluhlhu" localSheetId="3" hidden="1">{#N/A,#N/A,TRUE,"Krycí list"}</definedName>
    <definedName name="luluhlhu" localSheetId="7" hidden="1">{#N/A,#N/A,TRUE,"Krycí list"}</definedName>
    <definedName name="luluhlhu" hidden="1">{#N/A,#N/A,TRUE,"Krycí list"}</definedName>
    <definedName name="LV_obsluha_hs_pripojka_nn">'[3]Hydrotechnické výpočty'!#REF!</definedName>
    <definedName name="lzl" localSheetId="3" hidden="1">{#N/A,#N/A,TRUE,"Krycí list"}</definedName>
    <definedName name="lzl" localSheetId="7" hidden="1">{#N/A,#N/A,TRUE,"Krycí list"}</definedName>
    <definedName name="lzl" hidden="1">{#N/A,#N/A,TRUE,"Krycí list"}</definedName>
    <definedName name="lzulzuulz" localSheetId="3" hidden="1">{#N/A,#N/A,TRUE,"Krycí list"}</definedName>
    <definedName name="lzulzuulz" localSheetId="7" hidden="1">{#N/A,#N/A,TRUE,"Krycí list"}</definedName>
    <definedName name="lzulzuulz" hidden="1">{#N/A,#N/A,TRUE,"Krycí list"}</definedName>
    <definedName name="m">'[3]Hydrotechnické výpočty'!#REF!</definedName>
    <definedName name="Malby__tapety__nátěry__nástřiky">'[5]SO 11.1A Výkaz výměr'!#REF!</definedName>
    <definedName name="maxId">#REF!</definedName>
    <definedName name="Mena" localSheetId="3">[14]Rekapitulace!$J$30</definedName>
    <definedName name="Mena" localSheetId="0">[28]Rekapitulace!$J$28</definedName>
    <definedName name="Mena" localSheetId="7">[11]Rekapitulace!$J$17</definedName>
    <definedName name="Mena">Rekapitulace!$J$31</definedName>
    <definedName name="mila" localSheetId="3" hidden="1">{#N/A,#N/A,TRUE,"Krycí list"}</definedName>
    <definedName name="mila" localSheetId="7" hidden="1">{#N/A,#N/A,TRUE,"Krycí list"}</definedName>
    <definedName name="mila" hidden="1">{#N/A,#N/A,TRUE,"Krycí list"}</definedName>
    <definedName name="MistoStavby" localSheetId="7">[8]Rekapitulace!#REF!</definedName>
    <definedName name="MistoStavby">Rekapitulace!$D$4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[13]Rekapitulace!$H$31</definedName>
    <definedName name="MONT_12">#REF!</definedName>
    <definedName name="MONT_34">#REF!</definedName>
    <definedName name="MONT_50">#REF!</definedName>
    <definedName name="Montaz0">[13]Archstav!#REF!</definedName>
    <definedName name="mts" localSheetId="6">#REF!</definedName>
    <definedName name="mts" localSheetId="0">#REF!</definedName>
    <definedName name="mts" localSheetId="7">#REF!</definedName>
    <definedName name="mts">#REF!</definedName>
    <definedName name="nazevobjektu" localSheetId="7">[8]Rekapitulace!#REF!</definedName>
    <definedName name="nazevobjektu">Rekapitulace!$D$3</definedName>
    <definedName name="NazevRozpoctu" localSheetId="0">'[9]Krycí list'!$D$2</definedName>
    <definedName name="NazevRozpoctu" localSheetId="7">'[10]Krycí list'!$D$2</definedName>
    <definedName name="NazevRozpoctu">'[9]Krycí list'!$D$2</definedName>
    <definedName name="nazevstavby" localSheetId="0">'[9]Krycí list'!$C$7</definedName>
    <definedName name="NazevStavby" localSheetId="1">Rekapitulace!$D$2</definedName>
    <definedName name="nazevstavby" localSheetId="7">'[10]Krycí list'!$C$7</definedName>
    <definedName name="nazevstavby">'[9]Krycí list'!$C$7</definedName>
    <definedName name="NazevStavebnihoRozpoctu" localSheetId="7">[8]Rekapitulace!#REF!</definedName>
    <definedName name="NazevStavebnihoRozpoctu">Rekapitulace!$E$4</definedName>
    <definedName name="_xlnm.Print_Titles" localSheetId="3">ASŘ!$1:$7</definedName>
    <definedName name="_xlnm.Print_Titles" localSheetId="6">El!$2:$4</definedName>
    <definedName name="_xlnm.Print_Titles" localSheetId="1">Rekapitulace!$1:$3</definedName>
    <definedName name="_xlnm.Print_Titles">'[29]901505 Equipment:901516 Exhibition Centre'!$A$1:$IV$12</definedName>
    <definedName name="NE__ANO">#REF!</definedName>
    <definedName name="NE_ANO">#REF!</definedName>
    <definedName name="nn">#REF!</definedName>
    <definedName name="nnn">#REF!</definedName>
    <definedName name="nnnn">#REF!</definedName>
    <definedName name="nový" localSheetId="3" hidden="1">{#N/A,#N/A,TRUE,"Krycí list"}</definedName>
    <definedName name="nový" localSheetId="7" hidden="1">{#N/A,#N/A,TRUE,"Krycí list"}</definedName>
    <definedName name="nový" hidden="1">{#N/A,#N/A,TRUE,"Krycí list"}</definedName>
    <definedName name="oadresa" localSheetId="7">[11]Rekapitulace!#REF!</definedName>
    <definedName name="oadresa">Rekapitulace!$D$6</definedName>
    <definedName name="ob_8_30">#REF!</definedName>
    <definedName name="obch_sleva" localSheetId="0">#REF!</definedName>
    <definedName name="obch_sleva" localSheetId="7">#REF!</definedName>
    <definedName name="obch_sleva">#REF!</definedName>
    <definedName name="objectif" localSheetId="3" hidden="1">{#N/A,#N/A,TRUE,"Krycí list"}</definedName>
    <definedName name="objectif" localSheetId="7" hidden="1">{#N/A,#N/A,TRUE,"Krycí list"}</definedName>
    <definedName name="objectif" hidden="1">{#N/A,#N/A,TRUE,"Krycí list"}</definedName>
    <definedName name="Objednatel" localSheetId="1">Rekapitulace!$D$5</definedName>
    <definedName name="Objekt" localSheetId="1">Rekapitulace!$B$40</definedName>
    <definedName name="Obklady_keramické">'[5]SO 11.1A Výkaz výměr'!#REF!</definedName>
    <definedName name="_xlnm.Print_Area" localSheetId="3">ASŘ!$A$1:$N$104</definedName>
    <definedName name="_xlnm.Print_Area" localSheetId="6">El!$A:$G</definedName>
    <definedName name="_xlnm.Print_Area" localSheetId="1">Rekapitulace!$A$1:$J$70</definedName>
    <definedName name="_xlnm.Print_Area" localSheetId="7">'VN+ON'!$A$1:$H$30</definedName>
    <definedName name="_xlnm.Print_Area">'[29]Water Consumption   (U25):901404 EDP'!$A$1:$I$79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o">#REF!</definedName>
    <definedName name="OP">#REF!</definedName>
    <definedName name="OP_12">#REF!</definedName>
    <definedName name="OP_34">#REF!</definedName>
    <definedName name="OP_50">#REF!</definedName>
    <definedName name="opsc" localSheetId="1">Rekapitulace!$C$7</definedName>
    <definedName name="Ostatní_výrobky">'[27]SO 51.4 Výkaz výměr'!#REF!</definedName>
    <definedName name="padresa" localSheetId="7">[11]Rekapitulace!#REF!</definedName>
    <definedName name="padresa">Rekapitulace!$D$9</definedName>
    <definedName name="Parametry">#REF!</definedName>
    <definedName name="pdic" localSheetId="7">[11]Rekapitulace!#REF!</definedName>
    <definedName name="pdic">Rekapitulace!$I$9</definedName>
    <definedName name="Persexp">'[4]Medical Dep.'!#REF!</definedName>
    <definedName name="persloc">'[4]Medical Dep.'!#REF!</definedName>
    <definedName name="pia">#REF!</definedName>
    <definedName name="pico" localSheetId="7">[11]Rekapitulace!#REF!</definedName>
    <definedName name="pico">Rekapitulace!$I$8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misto" localSheetId="7">[11]Rekapitulace!#REF!</definedName>
    <definedName name="pmisto">Rekapitulace!$D$10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 localSheetId="0">#REF!</definedName>
    <definedName name="PocetMJ" localSheetId="7">#REF!</definedName>
    <definedName name="PocetMJ">#REF!</definedName>
    <definedName name="Podhl">'[27]SO 51.4 Výkaz výměr'!#REF!</definedName>
    <definedName name="Podhledy">'[5]SO 11.1A Výkaz výměr'!#REF!</definedName>
    <definedName name="podw">'[30]Rob. elektr.'!#REF!</definedName>
    <definedName name="pokusAAAA" localSheetId="0">#REF!</definedName>
    <definedName name="pokusAAAA" localSheetId="7">#REF!</definedName>
    <definedName name="pokusAAAA">#REF!</definedName>
    <definedName name="pokusadres" localSheetId="0">#REF!</definedName>
    <definedName name="pokusadres" localSheetId="7">#REF!</definedName>
    <definedName name="pokusadres">#REF!</definedName>
    <definedName name="položka_A1" localSheetId="6">#REF!</definedName>
    <definedName name="položka_A1" localSheetId="0">#REF!</definedName>
    <definedName name="položka_A1" localSheetId="7">#REF!</definedName>
    <definedName name="položka_A1">#REF!</definedName>
    <definedName name="pom_výp_zač" localSheetId="6">#REF!</definedName>
    <definedName name="pom_výp_zač" localSheetId="0">#REF!</definedName>
    <definedName name="pom_výp_zač" localSheetId="7">#REF!</definedName>
    <definedName name="pom_výp_zač">#REF!</definedName>
    <definedName name="pom_výpočty" localSheetId="6">#REF!</definedName>
    <definedName name="pom_výpočty" localSheetId="0">#REF!</definedName>
    <definedName name="pom_výpočty" localSheetId="7">#REF!</definedName>
    <definedName name="pom_výpočty">#REF!</definedName>
    <definedName name="PoptavkaID" localSheetId="0">[31]Rekapitulace!#REF!</definedName>
    <definedName name="PoptavkaID" localSheetId="7">[8]Rekapitulace!#REF!</definedName>
    <definedName name="PoptavkaID">Rekapitulace!$A$1</definedName>
    <definedName name="poslední">#REF!</definedName>
    <definedName name="pPSC" localSheetId="7">[11]Rekapitulace!#REF!</definedName>
    <definedName name="pPSC">Rekapitulace!$C$10</definedName>
    <definedName name="prdel">#REF!</definedName>
    <definedName name="prep_schem" localSheetId="0">#REF!</definedName>
    <definedName name="prep_schem" localSheetId="7">#REF!</definedName>
    <definedName name="prep_schem">#REF!</definedName>
    <definedName name="Print_Range">[32]Progress!$F$2:$K$80</definedName>
    <definedName name="PrintAreaOri">#REF!</definedName>
    <definedName name="PROFESNI_DIL">#REF!</definedName>
    <definedName name="Projektant" localSheetId="7">[11]Rekapitulace!#REF!</definedName>
    <definedName name="Projektant">Rekapitulace!$D$8</definedName>
    <definedName name="Přehled">#REF!</definedName>
    <definedName name="Přehled_2">#REF!</definedName>
    <definedName name="PSV">[13]Rekapitulace!$F$31</definedName>
    <definedName name="PSV0">[13]Archstav!#REF!</definedName>
    <definedName name="q">'[22]Hydrotechnické výpočty'!#REF!</definedName>
    <definedName name="qq">#REF!</definedName>
    <definedName name="qqq">'[22]Hydrotechnické výpočty'!#REF!</definedName>
    <definedName name="qz" localSheetId="3" hidden="1">{#N/A,#N/A,TRUE,"Krycí list"}</definedName>
    <definedName name="qz" localSheetId="7" hidden="1">{#N/A,#N/A,TRUE,"Krycí list"}</definedName>
    <definedName name="qz" hidden="1">{#N/A,#N/A,TRUE,"Krycí list"}</definedName>
    <definedName name="r_zie_dop">#REF!</definedName>
    <definedName name="r_zie_m">#REF!</definedName>
    <definedName name="r_zie_r">#REF!</definedName>
    <definedName name="REGA" localSheetId="3" hidden="1">{#N/A,#N/A,TRUE,"Krycí list"}</definedName>
    <definedName name="REGA" localSheetId="7" hidden="1">{#N/A,#N/A,TRUE,"Krycí list"}</definedName>
    <definedName name="REGA" hidden="1">{#N/A,#N/A,TRUE,"Krycí list"}</definedName>
    <definedName name="rehhre" localSheetId="3" hidden="1">{#N/A,#N/A,TRUE,"Krycí list"}</definedName>
    <definedName name="rehhre" localSheetId="7" hidden="1">{#N/A,#N/A,TRUE,"Krycí list"}</definedName>
    <definedName name="rehhre" hidden="1">{#N/A,#N/A,TRUE,"Krycí list"}</definedName>
    <definedName name="rek">#REF!</definedName>
    <definedName name="Rekapitulace">#REF!</definedName>
    <definedName name="REKAPITULACE_2">'[5]SO 11.1A Výkaz výměr'!#REF!</definedName>
    <definedName name="rg">#REF!</definedName>
    <definedName name="RGAER" localSheetId="3" hidden="1">{#N/A,#N/A,TRUE,"Krycí list"}</definedName>
    <definedName name="RGAER" localSheetId="7" hidden="1">{#N/A,#N/A,TRUE,"Krycí list"}</definedName>
    <definedName name="RGAER" hidden="1">{#N/A,#N/A,TRUE,"Krycí list"}</definedName>
    <definedName name="rgergr" localSheetId="3" hidden="1">{#N/A,#N/A,TRUE,"Krycí list"}</definedName>
    <definedName name="rgergr" localSheetId="7" hidden="1">{#N/A,#N/A,TRUE,"Krycí list"}</definedName>
    <definedName name="rgergr" hidden="1">{#N/A,#N/A,TRUE,"Krycí list"}</definedName>
    <definedName name="rgrg" localSheetId="3" hidden="1">{#N/A,#N/A,TRUE,"Krycí list"}</definedName>
    <definedName name="rgrg" localSheetId="7" hidden="1">{#N/A,#N/A,TRUE,"Krycí list"}</definedName>
    <definedName name="rgrg" hidden="1">{#N/A,#N/A,TRUE,"Krycí list"}</definedName>
    <definedName name="rgrgrr" localSheetId="3" hidden="1">{#N/A,#N/A,TRUE,"Krycí list"}</definedName>
    <definedName name="rgrgrr" localSheetId="7" hidden="1">{#N/A,#N/A,TRUE,"Krycí list"}</definedName>
    <definedName name="rgrgrr" hidden="1">{#N/A,#N/A,TRUE,"Krycí list"}</definedName>
    <definedName name="rgrweg" localSheetId="3" hidden="1">{#N/A,#N/A,TRUE,"Krycí list"}</definedName>
    <definedName name="rgrweg" localSheetId="7" hidden="1">{#N/A,#N/A,TRUE,"Krycí list"}</definedName>
    <definedName name="rgrweg" hidden="1">{#N/A,#N/A,TRUE,"Krycí list"}</definedName>
    <definedName name="Rok_nabídky">#REF!</definedName>
    <definedName name="Rok_nabídky_2">#REF!</definedName>
    <definedName name="rozp" localSheetId="3" hidden="1">{#N/A,#N/A,TRUE,"Krycí list"}</definedName>
    <definedName name="rozp" localSheetId="7" hidden="1">{#N/A,#N/A,TRUE,"Krycí list"}</definedName>
    <definedName name="rozp" hidden="1">{#N/A,#N/A,TRUE,"Krycí list"}</definedName>
    <definedName name="rozp1" localSheetId="3" hidden="1">{#N/A,#N/A,TRUE,"Krycí list"}</definedName>
    <definedName name="rozp1" localSheetId="7" hidden="1">{#N/A,#N/A,TRUE,"Krycí list"}</definedName>
    <definedName name="rozp1" hidden="1">{#N/A,#N/A,TRUE,"Krycí list"}</definedName>
    <definedName name="rozp10" localSheetId="3" hidden="1">{#N/A,#N/A,TRUE,"Krycí list"}</definedName>
    <definedName name="rozp10" localSheetId="7" hidden="1">{#N/A,#N/A,TRUE,"Krycí list"}</definedName>
    <definedName name="rozp10" hidden="1">{#N/A,#N/A,TRUE,"Krycí list"}</definedName>
    <definedName name="rozp16" localSheetId="3" hidden="1">{#N/A,#N/A,TRUE,"Krycí list"}</definedName>
    <definedName name="rozp16" localSheetId="7" hidden="1">{#N/A,#N/A,TRUE,"Krycí list"}</definedName>
    <definedName name="rozp16" hidden="1">{#N/A,#N/A,TRUE,"Krycí list"}</definedName>
    <definedName name="rozp2" localSheetId="3" hidden="1">{#N/A,#N/A,TRUE,"Krycí list"}</definedName>
    <definedName name="rozp2" localSheetId="7" hidden="1">{#N/A,#N/A,TRUE,"Krycí list"}</definedName>
    <definedName name="rozp2" hidden="1">{#N/A,#N/A,TRUE,"Krycí list"}</definedName>
    <definedName name="rozp21" localSheetId="3" hidden="1">{#N/A,#N/A,TRUE,"Krycí list"}</definedName>
    <definedName name="rozp21" localSheetId="7" hidden="1">{#N/A,#N/A,TRUE,"Krycí list"}</definedName>
    <definedName name="rozp21" hidden="1">{#N/A,#N/A,TRUE,"Krycí list"}</definedName>
    <definedName name="rozp3" localSheetId="3" hidden="1">{#N/A,#N/A,TRUE,"Krycí list"}</definedName>
    <definedName name="rozp3" localSheetId="7" hidden="1">{#N/A,#N/A,TRUE,"Krycí list"}</definedName>
    <definedName name="rozp3" hidden="1">{#N/A,#N/A,TRUE,"Krycí list"}</definedName>
    <definedName name="rozp33" localSheetId="3" hidden="1">{#N/A,#N/A,TRUE,"Krycí list"}</definedName>
    <definedName name="rozp33" localSheetId="7" hidden="1">{#N/A,#N/A,TRUE,"Krycí list"}</definedName>
    <definedName name="rozp33" hidden="1">{#N/A,#N/A,TRUE,"Krycí list"}</definedName>
    <definedName name="rozp34" localSheetId="3" hidden="1">{#N/A,#N/A,TRUE,"Krycí list"}</definedName>
    <definedName name="rozp34" localSheetId="7" hidden="1">{#N/A,#N/A,TRUE,"Krycí list"}</definedName>
    <definedName name="rozp34" hidden="1">{#N/A,#N/A,TRUE,"Krycí list"}</definedName>
    <definedName name="rozp4" localSheetId="3" hidden="1">{#N/A,#N/A,TRUE,"Krycí list"}</definedName>
    <definedName name="rozp4" localSheetId="7" hidden="1">{#N/A,#N/A,TRUE,"Krycí list"}</definedName>
    <definedName name="rozp4" hidden="1">{#N/A,#N/A,TRUE,"Krycí list"}</definedName>
    <definedName name="rozp44" localSheetId="3" hidden="1">{#N/A,#N/A,TRUE,"Krycí list"}</definedName>
    <definedName name="rozp44" localSheetId="7" hidden="1">{#N/A,#N/A,TRUE,"Krycí list"}</definedName>
    <definedName name="rozp44" hidden="1">{#N/A,#N/A,TRUE,"Krycí list"}</definedName>
    <definedName name="rozp5" localSheetId="3" hidden="1">{#N/A,#N/A,TRUE,"Krycí list"}</definedName>
    <definedName name="rozp5" localSheetId="7" hidden="1">{#N/A,#N/A,TRUE,"Krycí list"}</definedName>
    <definedName name="rozp5" hidden="1">{#N/A,#N/A,TRUE,"Krycí list"}</definedName>
    <definedName name="rozp51" localSheetId="3" hidden="1">{#N/A,#N/A,TRUE,"Krycí list"}</definedName>
    <definedName name="rozp51" localSheetId="7" hidden="1">{#N/A,#N/A,TRUE,"Krycí list"}</definedName>
    <definedName name="rozp51" hidden="1">{#N/A,#N/A,TRUE,"Krycí list"}</definedName>
    <definedName name="rozp6" localSheetId="3" hidden="1">{#N/A,#N/A,TRUE,"Krycí list"}</definedName>
    <definedName name="rozp6" localSheetId="7" hidden="1">{#N/A,#N/A,TRUE,"Krycí list"}</definedName>
    <definedName name="rozp6" hidden="1">{#N/A,#N/A,TRUE,"Krycí list"}</definedName>
    <definedName name="rozp7" localSheetId="3" hidden="1">{#N/A,#N/A,TRUE,"Krycí list"}</definedName>
    <definedName name="rozp7" localSheetId="7" hidden="1">{#N/A,#N/A,TRUE,"Krycí list"}</definedName>
    <definedName name="rozp7" hidden="1">{#N/A,#N/A,TRUE,"Krycí list"}</definedName>
    <definedName name="rozp72" localSheetId="3" hidden="1">{#N/A,#N/A,TRUE,"Krycí list"}</definedName>
    <definedName name="rozp72" localSheetId="7" hidden="1">{#N/A,#N/A,TRUE,"Krycí list"}</definedName>
    <definedName name="rozp72" hidden="1">{#N/A,#N/A,TRUE,"Krycí list"}</definedName>
    <definedName name="rozp8" localSheetId="3" hidden="1">{#N/A,#N/A,TRUE,"Krycí list"}</definedName>
    <definedName name="rozp8" localSheetId="7" hidden="1">{#N/A,#N/A,TRUE,"Krycí list"}</definedName>
    <definedName name="rozp8" hidden="1">{#N/A,#N/A,TRUE,"Krycí list"}</definedName>
    <definedName name="rozp9" localSheetId="3" hidden="1">{#N/A,#N/A,TRUE,"Krycí list"}</definedName>
    <definedName name="rozp9" localSheetId="7" hidden="1">{#N/A,#N/A,TRUE,"Krycí list"}</definedName>
    <definedName name="rozp9" hidden="1">{#N/A,#N/A,TRUE,"Krycí list"}</definedName>
    <definedName name="Rozpočet">#REF!</definedName>
    <definedName name="ROZPOČET_OBJEKT_C">'[33]620_ENN'!#REF!</definedName>
    <definedName name="rozvržení_rozp" localSheetId="0">#REF!</definedName>
    <definedName name="rozvržení_rozp" localSheetId="7">#REF!</definedName>
    <definedName name="rozvržení_rozp">#REF!</definedName>
    <definedName name="rr">#REF!</definedName>
    <definedName name="rrrrrt">#REF!</definedName>
    <definedName name="rtrj" localSheetId="3" hidden="1">{#N/A,#N/A,TRUE,"Krycí list"}</definedName>
    <definedName name="rtrj" localSheetId="7" hidden="1">{#N/A,#N/A,TRUE,"Krycí list"}</definedName>
    <definedName name="rtrj" hidden="1">{#N/A,#N/A,TRUE,"Krycí list"}</definedName>
    <definedName name="rturturtu" localSheetId="3" hidden="1">{#N/A,#N/A,TRUE,"Krycí list"}</definedName>
    <definedName name="rturturtu" localSheetId="7" hidden="1">{#N/A,#N/A,TRUE,"Krycí list"}</definedName>
    <definedName name="rturturtu" hidden="1">{#N/A,#N/A,TRUE,"Krycí list"}</definedName>
    <definedName name="rturtusrtu" localSheetId="3" hidden="1">{#N/A,#N/A,TRUE,"Krycí list"}</definedName>
    <definedName name="rturtusrtu" localSheetId="7" hidden="1">{#N/A,#N/A,TRUE,"Krycí list"}</definedName>
    <definedName name="rturtusrtu" hidden="1">{#N/A,#N/A,TRUE,"Krycí list"}</definedName>
    <definedName name="rtuuttu" localSheetId="3" hidden="1">{#N/A,#N/A,TRUE,"Krycí list"}</definedName>
    <definedName name="rtuuttu" localSheetId="7" hidden="1">{#N/A,#N/A,TRUE,"Krycí list"}</definedName>
    <definedName name="rtuuttu" hidden="1">{#N/A,#N/A,TRUE,"Krycí list"}</definedName>
    <definedName name="řueřžuř" localSheetId="3" hidden="1">{#N/A,#N/A,TRUE,"Krycí list"}</definedName>
    <definedName name="řueřžuř" localSheetId="7" hidden="1">{#N/A,#N/A,TRUE,"Krycí list"}</definedName>
    <definedName name="řueřžuř" hidden="1">{#N/A,#N/A,TRUE,"Krycí list"}</definedName>
    <definedName name="řýýřuži" localSheetId="3" hidden="1">{#N/A,#N/A,TRUE,"Krycí list"}</definedName>
    <definedName name="řýýřuži" localSheetId="7" hidden="1">{#N/A,#N/A,TRUE,"Krycí list"}</definedName>
    <definedName name="řýýřuži" hidden="1">{#N/A,#N/A,TRUE,"Krycí list"}</definedName>
    <definedName name="Sádrokartonové_konstrukce">'[5]SO 11.1A Výkaz výměr'!#REF!</definedName>
    <definedName name="SalExCAest">'[18]Contract Administration-Dep.'!$X$133</definedName>
    <definedName name="SalExCMest">'[19]Commercial-Dep. (Acc, PP etc.)'!$X$317</definedName>
    <definedName name="SalExCoCoest">'[19]Commercial-Dep. (Acc, PP etc.)'!$X$150</definedName>
    <definedName name="SalExCOMest">#REF!</definedName>
    <definedName name="SalExCPest">#REF!</definedName>
    <definedName name="SalExENest">'[20]Engineering Department  '!$X$304</definedName>
    <definedName name="SalExMAest">'[19]Commercial-Dep. (Acc, PP etc.)'!$X$374</definedName>
    <definedName name="SalExPMest">#REF!</definedName>
    <definedName name="SalExPPest">'[19]Commercial-Dep. (Acc, PP etc.)'!$X$93</definedName>
    <definedName name="SalExQAest">#REF!</definedName>
    <definedName name="SalExSDest">#REF!</definedName>
    <definedName name="SalLocCAest">'[18]Contract Administration-Dep.'!$X$135</definedName>
    <definedName name="SalLocCMest">'[19]Commercial-Dep. (Acc, PP etc.)'!$X$319</definedName>
    <definedName name="SalLocCoCoest">'[19]Commercial-Dep. (Acc, PP etc.)'!$X$152</definedName>
    <definedName name="SalLocCOMest">#REF!</definedName>
    <definedName name="SalLocCPest">#REF!</definedName>
    <definedName name="SalLocENest">'[20]Engineering Department  '!$X$306</definedName>
    <definedName name="SalLocMAest">'[19]Commercial-Dep. (Acc, PP etc.)'!$X$376</definedName>
    <definedName name="SalLocPMest">#REF!</definedName>
    <definedName name="SalLocPPest">'[19]Commercial-Dep. (Acc, PP etc.)'!$X$95</definedName>
    <definedName name="SalLocQAest">#REF!</definedName>
    <definedName name="SalLocSDest">#REF!</definedName>
    <definedName name="sanday" localSheetId="3" hidden="1">{#N/A,#N/A,TRUE,"Krycí list"}</definedName>
    <definedName name="sanday" localSheetId="7" hidden="1">{#N/A,#N/A,TRUE,"Krycí list"}</definedName>
    <definedName name="sanday" hidden="1">{#N/A,#N/A,TRUE,"Krycí list"}</definedName>
    <definedName name="sanday15" localSheetId="3" hidden="1">{#N/A,#N/A,TRUE,"Krycí list"}</definedName>
    <definedName name="sanday15" localSheetId="7" hidden="1">{#N/A,#N/A,TRUE,"Krycí list"}</definedName>
    <definedName name="sanday15" hidden="1">{#N/A,#N/A,TRUE,"Krycí list"}</definedName>
    <definedName name="sanday2" localSheetId="3" hidden="1">{#N/A,#N/A,TRUE,"Krycí list"}</definedName>
    <definedName name="sanday2" localSheetId="7" hidden="1">{#N/A,#N/A,TRUE,"Krycí list"}</definedName>
    <definedName name="sanday2" hidden="1">{#N/A,#N/A,TRUE,"Krycí list"}</definedName>
    <definedName name="sanday22" localSheetId="3" hidden="1">{#N/A,#N/A,TRUE,"Krycí list"}</definedName>
    <definedName name="sanday22" localSheetId="7" hidden="1">{#N/A,#N/A,TRUE,"Krycí list"}</definedName>
    <definedName name="sanday22" hidden="1">{#N/A,#N/A,TRUE,"Krycí list"}</definedName>
    <definedName name="sanday23" localSheetId="3" hidden="1">{#N/A,#N/A,TRUE,"Krycí list"}</definedName>
    <definedName name="sanday23" localSheetId="7" hidden="1">{#N/A,#N/A,TRUE,"Krycí list"}</definedName>
    <definedName name="sanday23" hidden="1">{#N/A,#N/A,TRUE,"Krycí list"}</definedName>
    <definedName name="sanday3" localSheetId="3" hidden="1">{#N/A,#N/A,TRUE,"Krycí list"}</definedName>
    <definedName name="sanday3" localSheetId="7" hidden="1">{#N/A,#N/A,TRUE,"Krycí list"}</definedName>
    <definedName name="sanday3" hidden="1">{#N/A,#N/A,TRUE,"Krycí list"}</definedName>
    <definedName name="sanday5" localSheetId="3" hidden="1">{#N/A,#N/A,TRUE,"Krycí list"}</definedName>
    <definedName name="sanday5" localSheetId="7" hidden="1">{#N/A,#N/A,TRUE,"Krycí list"}</definedName>
    <definedName name="sanday5" hidden="1">{#N/A,#N/A,TRUE,"Krycí list"}</definedName>
    <definedName name="sanfday6" localSheetId="3" hidden="1">{#N/A,#N/A,TRUE,"Krycí list"}</definedName>
    <definedName name="sanfday6" localSheetId="7" hidden="1">{#N/A,#N/A,TRUE,"Krycí list"}</definedName>
    <definedName name="sanfday6" hidden="1">{#N/A,#N/A,TRUE,"Krycí list"}</definedName>
    <definedName name="SazbaDPH1" localSheetId="0">'[9]Krycí list'!$C$30</definedName>
    <definedName name="SazbaDPH1" localSheetId="1">Rekapitulace!$E$24</definedName>
    <definedName name="SazbaDPH1" localSheetId="7">'[10]Krycí list'!$C$30</definedName>
    <definedName name="SazbaDPH1">'[9]Krycí list'!$C$30</definedName>
    <definedName name="SazbaDPH2" localSheetId="0">'[9]Krycí list'!$C$32</definedName>
    <definedName name="SazbaDPH2" localSheetId="1">Rekapitulace!$E$26</definedName>
    <definedName name="SazbaDPH2" localSheetId="7">'[10]Krycí list'!$C$32</definedName>
    <definedName name="SazbaDPH2">'[9]Krycí list'!$C$32</definedName>
    <definedName name="SC">#REF!</definedName>
    <definedName name="SC_12">#REF!</definedName>
    <definedName name="SC_34">#REF!</definedName>
    <definedName name="SC_50">#REF!</definedName>
    <definedName name="sdfdf">#REF!</definedName>
    <definedName name="sdfsghdhdsh" localSheetId="3" hidden="1">{#N/A,#N/A,TRUE,"Krycí list"}</definedName>
    <definedName name="sdfsghdhdsh" localSheetId="7" hidden="1">{#N/A,#N/A,TRUE,"Krycí list"}</definedName>
    <definedName name="sdfsghdhdsh" hidden="1">{#N/A,#N/A,TRUE,"Krycí list"}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 localSheetId="3">#REF!,#REF!</definedName>
    <definedName name="section_CUSTOM_Netto" localSheetId="7">#REF!,#REF!</definedName>
    <definedName name="section_CUSTOM_Netto">#REF!,#REF!</definedName>
    <definedName name="section_CUSTOM_Text" localSheetId="3">#REF!</definedName>
    <definedName name="section_CUSTOM_Text" localSheetId="7">#REF!</definedName>
    <definedName name="section_CUSTOM_Text">#REF!</definedName>
    <definedName name="Shell_5424" localSheetId="3" hidden="1">{#N/A,#N/A,TRUE,"Krycí list"}</definedName>
    <definedName name="Shell_5424" localSheetId="7" hidden="1">{#N/A,#N/A,TRUE,"Krycí list"}</definedName>
    <definedName name="Shell_5424" hidden="1">{#N/A,#N/A,TRUE,"Krycí list"}</definedName>
    <definedName name="Shell_54242" localSheetId="3" hidden="1">{#N/A,#N/A,TRUE,"Krycí list"}</definedName>
    <definedName name="Shell_54242" localSheetId="7" hidden="1">{#N/A,#N/A,TRUE,"Krycí list"}</definedName>
    <definedName name="Shell_54242" hidden="1">{#N/A,#N/A,TRUE,"Krycí list"}</definedName>
    <definedName name="Shell_54243" localSheetId="3" hidden="1">{#N/A,#N/A,TRUE,"Krycí list"}</definedName>
    <definedName name="Shell_54243" localSheetId="7" hidden="1">{#N/A,#N/A,TRUE,"Krycí list"}</definedName>
    <definedName name="Shell_54243" hidden="1">{#N/A,#N/A,TRUE,"Krycí list"}</definedName>
    <definedName name="SloupecCC" localSheetId="0">#REF!</definedName>
    <definedName name="SloupecCC" localSheetId="7">#REF!</definedName>
    <definedName name="SloupecCC">#REF!</definedName>
    <definedName name="SloupecCisloPol" localSheetId="0">#REF!</definedName>
    <definedName name="SloupecCisloPol" localSheetId="7">#REF!</definedName>
    <definedName name="SloupecCisloPol">#REF!</definedName>
    <definedName name="SloupecJC" localSheetId="0">#REF!</definedName>
    <definedName name="SloupecJC" localSheetId="7">#REF!</definedName>
    <definedName name="SloupecJC">#REF!</definedName>
    <definedName name="SloupecMJ" localSheetId="0">#REF!</definedName>
    <definedName name="SloupecMJ" localSheetId="7">#REF!</definedName>
    <definedName name="SloupecMJ">#REF!</definedName>
    <definedName name="SloupecMnozstvi" localSheetId="0">#REF!</definedName>
    <definedName name="SloupecMnozstvi" localSheetId="7">#REF!</definedName>
    <definedName name="SloupecMnozstvi">#REF!</definedName>
    <definedName name="SloupecNazPol" localSheetId="0">#REF!</definedName>
    <definedName name="SloupecNazPol" localSheetId="7">#REF!</definedName>
    <definedName name="SloupecNazPol">#REF!</definedName>
    <definedName name="SloupecPC" localSheetId="0">#REF!</definedName>
    <definedName name="SloupecPC" localSheetId="7">#REF!</definedName>
    <definedName name="SloupecPC">#REF!</definedName>
    <definedName name="smaz" localSheetId="3" hidden="1">{#N/A,#N/A,TRUE,"Krycí list"}</definedName>
    <definedName name="smaz" localSheetId="7" hidden="1">{#N/A,#N/A,TRUE,"Krycí list"}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1" localSheetId="3" hidden="1">{#N/A,#N/A,TRUE,"Krycí list"}</definedName>
    <definedName name="SO01_1" localSheetId="7" hidden="1">{#N/A,#N/A,TRUE,"Krycí list"}</definedName>
    <definedName name="SO01_1" hidden="1">{#N/A,#N/A,TRUE,"Krycí list"}</definedName>
    <definedName name="soupis" localSheetId="3" hidden="1">{#N/A,#N/A,TRUE,"Krycí list"}</definedName>
    <definedName name="soupis" localSheetId="7" hidden="1">{#N/A,#N/A,TRUE,"Krycí list"}</definedName>
    <definedName name="soupis" hidden="1">{#N/A,#N/A,TRUE,"Krycí list"}</definedName>
    <definedName name="Specifikace">#REF!</definedName>
    <definedName name="Specifikace_2">#REF!</definedName>
    <definedName name="Spodek">#REF!</definedName>
    <definedName name="srutmsru" localSheetId="3" hidden="1">{#N/A,#N/A,TRUE,"Krycí list"}</definedName>
    <definedName name="srutmsru" localSheetId="7" hidden="1">{#N/A,#N/A,TRUE,"Krycí list"}</definedName>
    <definedName name="srutmsru" hidden="1">{#N/A,#N/A,TRUE,"Krycí list"}</definedName>
    <definedName name="sřž" localSheetId="3" hidden="1">{#N/A,#N/A,TRUE,"Krycí list"}</definedName>
    <definedName name="sřž" localSheetId="7" hidden="1">{#N/A,#N/A,TRUE,"Krycí list"}</definedName>
    <definedName name="sřž" hidden="1">{#N/A,#N/A,TRUE,"Krycí list"}</definedName>
    <definedName name="ss">[13]Archstav!#REF!</definedName>
    <definedName name="sss">[13]Rekapitulace!#REF!</definedName>
    <definedName name="ssss" localSheetId="0">#REF!</definedName>
    <definedName name="ssss" localSheetId="7">#REF!</definedName>
    <definedName name="ssss">#REF!</definedName>
    <definedName name="SSSSSS" localSheetId="3" hidden="1">{#N/A,#N/A,TRUE,"Krycí list"}</definedName>
    <definedName name="SSSSSS" localSheetId="7" hidden="1">{#N/A,#N/A,TRUE,"Krycí list"}</definedName>
    <definedName name="SSSSSS" hidden="1">{#N/A,#N/A,TRUE,"Krycí list"}</definedName>
    <definedName name="ssssss1" localSheetId="3" hidden="1">{#N/A,#N/A,TRUE,"Krycí list"}</definedName>
    <definedName name="ssssss1" localSheetId="7" hidden="1">{#N/A,#N/A,TRUE,"Krycí list"}</definedName>
    <definedName name="ssssss1" hidden="1">{#N/A,#N/A,TRUE,"Krycí list"}</definedName>
    <definedName name="STAVEBNI_OBJEKT">#REF!</definedName>
    <definedName name="subslevy" localSheetId="0">#REF!</definedName>
    <definedName name="subslevy" localSheetId="7">#REF!</definedName>
    <definedName name="subslevy">#REF!</definedName>
    <definedName name="summary" localSheetId="3" hidden="1">{#N/A,#N/A,TRUE,"Krycí list"}</definedName>
    <definedName name="summary" localSheetId="7" hidden="1">{#N/A,#N/A,TRUE,"Krycí list"}</definedName>
    <definedName name="summary" hidden="1">{#N/A,#N/A,TRUE,"Krycí list"}</definedName>
    <definedName name="summary4" localSheetId="3" hidden="1">{#N/A,#N/A,TRUE,"Krycí list"}</definedName>
    <definedName name="summary4" localSheetId="7" hidden="1">{#N/A,#N/A,TRUE,"Krycí list"}</definedName>
    <definedName name="summary4" hidden="1">{#N/A,#N/A,TRUE,"Krycí list"}</definedName>
    <definedName name="summary5" localSheetId="3" hidden="1">{#N/A,#N/A,TRUE,"Krycí list"}</definedName>
    <definedName name="summary5" localSheetId="7" hidden="1">{#N/A,#N/A,TRUE,"Krycí list"}</definedName>
    <definedName name="summary5" hidden="1">{#N/A,#N/A,TRUE,"Krycí list"}</definedName>
    <definedName name="summary6" localSheetId="3" hidden="1">{#N/A,#N/A,TRUE,"Krycí list"}</definedName>
    <definedName name="summary6" localSheetId="7" hidden="1">{#N/A,#N/A,TRUE,"Krycí list"}</definedName>
    <definedName name="summary6" hidden="1">{#N/A,#N/A,TRUE,"Krycí list"}</definedName>
    <definedName name="summary85" localSheetId="3" hidden="1">{#N/A,#N/A,TRUE,"Krycí list"}</definedName>
    <definedName name="summary85" localSheetId="7" hidden="1">{#N/A,#N/A,TRUE,"Krycí list"}</definedName>
    <definedName name="summary85" hidden="1">{#N/A,#N/A,TRUE,"Krycí list"}</definedName>
    <definedName name="sumpok" localSheetId="6">#REF!</definedName>
    <definedName name="sumpok" localSheetId="0">#REF!</definedName>
    <definedName name="sumpok" localSheetId="7">#REF!</definedName>
    <definedName name="sumpok">#REF!</definedName>
    <definedName name="sumRow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'[25]Hydrotechnické výpočty I.E'!#REF!</definedName>
    <definedName name="T1_12">#REF!</definedName>
    <definedName name="T1_34">#REF!</definedName>
    <definedName name="T1_50">#REF!</definedName>
    <definedName name="tdokkllf" localSheetId="3" hidden="1">{#N/A,#N/A,TRUE,"Krycí list"}</definedName>
    <definedName name="tdokkllf" localSheetId="7" hidden="1">{#N/A,#N/A,TRUE,"Krycí list"}</definedName>
    <definedName name="tdokkllf" hidden="1">{#N/A,#N/A,TRUE,"Krycí list"}</definedName>
    <definedName name="test">'[25]Hydrotechnické výpočty I.E'!#REF!</definedName>
    <definedName name="thki22" localSheetId="3" hidden="1">{#N/A,#N/A,TRUE,"Krycí list"}</definedName>
    <definedName name="thki22" localSheetId="7" hidden="1">{#N/A,#N/A,TRUE,"Krycí list"}</definedName>
    <definedName name="thki22" hidden="1">{#N/A,#N/A,TRUE,"Krycí list"}</definedName>
    <definedName name="thkil" localSheetId="3" hidden="1">{#N/A,#N/A,TRUE,"Krycí list"}</definedName>
    <definedName name="thkil" localSheetId="7" hidden="1">{#N/A,#N/A,TRUE,"Krycí list"}</definedName>
    <definedName name="thkil" hidden="1">{#N/A,#N/A,TRUE,"Krycí list"}</definedName>
    <definedName name="thkil2" localSheetId="3" hidden="1">{#N/A,#N/A,TRUE,"Krycí list"}</definedName>
    <definedName name="thkil2" localSheetId="7" hidden="1">{#N/A,#N/A,TRUE,"Krycí list"}</definedName>
    <definedName name="thkil2" hidden="1">{#N/A,#N/A,TRUE,"Krycí list"}</definedName>
    <definedName name="tiýýit" localSheetId="3" hidden="1">{#N/A,#N/A,TRUE,"Krycí list"}</definedName>
    <definedName name="tiýýit" localSheetId="7" hidden="1">{#N/A,#N/A,TRUE,"Krycí list"}</definedName>
    <definedName name="tiýýit" hidden="1">{#N/A,#N/A,TRUE,"Krycí list"}</definedName>
    <definedName name="tižzdtzitzi" localSheetId="3" hidden="1">{#N/A,#N/A,TRUE,"Krycí list"}</definedName>
    <definedName name="tižzdtzitzi" localSheetId="7" hidden="1">{#N/A,#N/A,TRUE,"Krycí list"}</definedName>
    <definedName name="tižzdtzitzi" hidden="1">{#N/A,#N/A,TRUE,"Krycí list"}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ruutrut" localSheetId="3" hidden="1">{#N/A,#N/A,TRUE,"Krycí list"}</definedName>
    <definedName name="truutrut" localSheetId="7" hidden="1">{#N/A,#N/A,TRUE,"Krycí list"}</definedName>
    <definedName name="truutrut" hidden="1">{#N/A,#N/A,TRUE,"Krycí list"}</definedName>
    <definedName name="trzrtz" localSheetId="3" hidden="1">{#N/A,#N/A,TRUE,"Krycí list"}</definedName>
    <definedName name="trzrtz" localSheetId="7" hidden="1">{#N/A,#N/A,TRUE,"Krycí list"}</definedName>
    <definedName name="trzrtz" hidden="1">{#N/A,#N/A,TRUE,"Krycí list"}</definedName>
    <definedName name="tt">#REF!</definedName>
    <definedName name="ttt">#REF!</definedName>
    <definedName name="tummur" localSheetId="3" hidden="1">{#N/A,#N/A,TRUE,"Krycí list"}</definedName>
    <definedName name="tummur" localSheetId="7" hidden="1">{#N/A,#N/A,TRUE,"Krycí list"}</definedName>
    <definedName name="tummur" hidden="1">{#N/A,#N/A,TRUE,"Krycí list"}</definedName>
    <definedName name="turturtru" localSheetId="3" hidden="1">{#N/A,#N/A,TRUE,"Krycí list"}</definedName>
    <definedName name="turturtru" localSheetId="7" hidden="1">{#N/A,#N/A,TRUE,"Krycí list"}</definedName>
    <definedName name="turturtru" hidden="1">{#N/A,#N/A,TRUE,"Krycí list"}</definedName>
    <definedName name="tuusu" localSheetId="3" hidden="1">{#N/A,#N/A,TRUE,"Krycí list"}</definedName>
    <definedName name="tuusu" localSheetId="7" hidden="1">{#N/A,#N/A,TRUE,"Krycí list"}</definedName>
    <definedName name="tuusu" hidden="1">{#N/A,#N/A,TRUE,"Krycí list"}</definedName>
    <definedName name="twertrwetwetrw" localSheetId="3" hidden="1">{#N/A,#N/A,TRUE,"Krycí list"}</definedName>
    <definedName name="twertrwetwetrw" localSheetId="7" hidden="1">{#N/A,#N/A,TRUE,"Krycí list"}</definedName>
    <definedName name="twertrwetwetrw" hidden="1">{#N/A,#N/A,TRUE,"Krycí list"}</definedName>
    <definedName name="twertzewzrutru" localSheetId="3" hidden="1">{#N/A,#N/A,TRUE,"Krycí list"}</definedName>
    <definedName name="twertzewzrutru" localSheetId="7" hidden="1">{#N/A,#N/A,TRUE,"Krycí list"}</definedName>
    <definedName name="twertzewzrutru" hidden="1">{#N/A,#N/A,TRUE,"Krycí list"}</definedName>
    <definedName name="Typ">[13]Archstav!#REF!</definedName>
    <definedName name="Typ_2">([12]MaR!$C$151:$C$161,[12]MaR!$C$44:$C$143)</definedName>
    <definedName name="tzidizdtzi" localSheetId="3" hidden="1">{#N/A,#N/A,TRUE,"Krycí list"}</definedName>
    <definedName name="tzidizdtzi" localSheetId="7" hidden="1">{#N/A,#N/A,TRUE,"Krycí list"}</definedName>
    <definedName name="tzidizdtzi" hidden="1">{#N/A,#N/A,TRUE,"Krycí list"}</definedName>
    <definedName name="tzidtzitiz" localSheetId="3" hidden="1">{#N/A,#N/A,TRUE,"Krycí list"}</definedName>
    <definedName name="tzidtzitiz" localSheetId="7" hidden="1">{#N/A,#N/A,TRUE,"Krycí list"}</definedName>
    <definedName name="tzidtzitiz" hidden="1">{#N/A,#N/A,TRUE,"Krycí list"}</definedName>
    <definedName name="tzitzitzi" localSheetId="3" hidden="1">{#N/A,#N/A,TRUE,"Krycí list"}</definedName>
    <definedName name="tzitzitzi" localSheetId="7" hidden="1">{#N/A,#N/A,TRUE,"Krycí list"}</definedName>
    <definedName name="tzitzitzi" hidden="1">{#N/A,#N/A,TRUE,"Krycí list"}</definedName>
    <definedName name="tzitzitzitzi" localSheetId="3" hidden="1">{#N/A,#N/A,TRUE,"Krycí list"}</definedName>
    <definedName name="tzitzitzitzi" localSheetId="7" hidden="1">{#N/A,#N/A,TRUE,"Krycí list"}</definedName>
    <definedName name="tzitzitzitzi" hidden="1">{#N/A,#N/A,TRUE,"Krycí list"}</definedName>
    <definedName name="tzitzizitd" localSheetId="3" hidden="1">{#N/A,#N/A,TRUE,"Krycí list"}</definedName>
    <definedName name="tzitzizitd" localSheetId="7" hidden="1">{#N/A,#N/A,TRUE,"Krycí list"}</definedName>
    <definedName name="tzitzizitd" hidden="1">{#N/A,#N/A,TRUE,"Krycí list"}</definedName>
    <definedName name="tzizidzizit" localSheetId="3" hidden="1">{#N/A,#N/A,TRUE,"Krycí list"}</definedName>
    <definedName name="tzizidzizit" localSheetId="7" hidden="1">{#N/A,#N/A,TRUE,"Krycí list"}</definedName>
    <definedName name="tzizidzizit" hidden="1">{#N/A,#N/A,TRUE,"Krycí list"}</definedName>
    <definedName name="u">'[34]Roboty sanitarne'!#REF!</definedName>
    <definedName name="uhlhululh" localSheetId="3" hidden="1">{#N/A,#N/A,TRUE,"Krycí list"}</definedName>
    <definedName name="uhlhululh" localSheetId="7" hidden="1">{#N/A,#N/A,TRUE,"Krycí list"}</definedName>
    <definedName name="uhlhululh" hidden="1">{#N/A,#N/A,TRUE,"Krycí list"}</definedName>
    <definedName name="uigoug" localSheetId="3" hidden="1">{#N/A,#N/A,TRUE,"Krycí list"}</definedName>
    <definedName name="uigoug" localSheetId="7" hidden="1">{#N/A,#N/A,TRUE,"Krycí list"}</definedName>
    <definedName name="uigoug" hidden="1">{#N/A,#N/A,TRUE,"Krycí list"}</definedName>
    <definedName name="uio" localSheetId="3" hidden="1">{#N/A,#N/A,TRUE,"Krycí list"}</definedName>
    <definedName name="uio" localSheetId="7" hidden="1">{#N/A,#N/A,TRUE,"Krycí list"}</definedName>
    <definedName name="uio" hidden="1">{#N/A,#N/A,TRUE,"Krycí list"}</definedName>
    <definedName name="UKUK" localSheetId="3" hidden="1">{#N/A,#N/A,TRUE,"Krycí list"}</definedName>
    <definedName name="UKUK" localSheetId="7" hidden="1">{#N/A,#N/A,TRUE,"Krycí list"}</definedName>
    <definedName name="UKUK" hidden="1">{#N/A,#N/A,TRUE,"Krycí list"}</definedName>
    <definedName name="ulfzzululz" localSheetId="3" hidden="1">{#N/A,#N/A,TRUE,"Krycí list"}</definedName>
    <definedName name="ulfzzululz" localSheetId="7" hidden="1">{#N/A,#N/A,TRUE,"Krycí list"}</definedName>
    <definedName name="ulfzzululz" hidden="1">{#N/A,#N/A,TRUE,"Krycí list"}</definedName>
    <definedName name="ulhluh" localSheetId="3" hidden="1">{#N/A,#N/A,TRUE,"Krycí list"}</definedName>
    <definedName name="ulhluh" localSheetId="7" hidden="1">{#N/A,#N/A,TRUE,"Krycí list"}</definedName>
    <definedName name="ulhluh" hidden="1">{#N/A,#N/A,TRUE,"Krycí list"}</definedName>
    <definedName name="ulhu" localSheetId="3" hidden="1">{#N/A,#N/A,TRUE,"Krycí list"}</definedName>
    <definedName name="ulhu" localSheetId="7" hidden="1">{#N/A,#N/A,TRUE,"Krycí list"}</definedName>
    <definedName name="ulhu" hidden="1">{#N/A,#N/A,TRUE,"Krycí list"}</definedName>
    <definedName name="ulhulhul" localSheetId="3" hidden="1">{#N/A,#N/A,TRUE,"Krycí list"}</definedName>
    <definedName name="ulhulhul" localSheetId="7" hidden="1">{#N/A,#N/A,TRUE,"Krycí list"}</definedName>
    <definedName name="ulhulhul" hidden="1">{#N/A,#N/A,TRUE,"Krycí list"}</definedName>
    <definedName name="ulhulululhul" localSheetId="3" hidden="1">{#N/A,#N/A,TRUE,"Krycí list"}</definedName>
    <definedName name="ulhulululhul" localSheetId="7" hidden="1">{#N/A,#N/A,TRUE,"Krycí list"}</definedName>
    <definedName name="ulhulululhul" hidden="1">{#N/A,#N/A,TRUE,"Krycí list"}</definedName>
    <definedName name="uluhllu" localSheetId="3" hidden="1">{#N/A,#N/A,TRUE,"Krycí list"}</definedName>
    <definedName name="uluhllu" localSheetId="7" hidden="1">{#N/A,#N/A,TRUE,"Krycí list"}</definedName>
    <definedName name="uluhllu" hidden="1">{#N/A,#N/A,TRUE,"Krycí list"}</definedName>
    <definedName name="ululhlhu" localSheetId="3" hidden="1">{#N/A,#N/A,TRUE,"Krycí list"}</definedName>
    <definedName name="ululhlhu" localSheetId="7" hidden="1">{#N/A,#N/A,TRUE,"Krycí list"}</definedName>
    <definedName name="ululhlhu" hidden="1">{#N/A,#N/A,TRUE,"Krycí list"}</definedName>
    <definedName name="ululhuhlhul" localSheetId="3" hidden="1">{#N/A,#N/A,TRUE,"Krycí list"}</definedName>
    <definedName name="ululhuhlhul" localSheetId="7" hidden="1">{#N/A,#N/A,TRUE,"Krycí list"}</definedName>
    <definedName name="ululhuhlhul" hidden="1">{#N/A,#N/A,TRUE,"Krycí list"}</definedName>
    <definedName name="ululzlzu" localSheetId="3" hidden="1">{#N/A,#N/A,TRUE,"Krycí list"}</definedName>
    <definedName name="ululzlzu" localSheetId="7" hidden="1">{#N/A,#N/A,TRUE,"Krycí list"}</definedName>
    <definedName name="ululzlzu" hidden="1">{#N/A,#N/A,TRUE,"Krycí list"}</definedName>
    <definedName name="ulzflzul" localSheetId="3" hidden="1">{#N/A,#N/A,TRUE,"Krycí list"}</definedName>
    <definedName name="ulzflzul" localSheetId="7" hidden="1">{#N/A,#N/A,TRUE,"Krycí list"}</definedName>
    <definedName name="ulzflzul" hidden="1">{#N/A,#N/A,TRUE,"Krycí list"}</definedName>
    <definedName name="ulzulz" localSheetId="3" hidden="1">{#N/A,#N/A,TRUE,"Krycí list"}</definedName>
    <definedName name="ulzulz" localSheetId="7" hidden="1">{#N/A,#N/A,TRUE,"Krycí list"}</definedName>
    <definedName name="ulzulz" hidden="1">{#N/A,#N/A,TRUE,"Krycí list"}</definedName>
    <definedName name="ulzulzzul" localSheetId="3" hidden="1">{#N/A,#N/A,TRUE,"Krycí list"}</definedName>
    <definedName name="ulzulzzul" localSheetId="7" hidden="1">{#N/A,#N/A,TRUE,"Krycí list"}</definedName>
    <definedName name="ulzulzzul" hidden="1">{#N/A,#N/A,TRUE,"Krycí list"}</definedName>
    <definedName name="ulzuzlzul" localSheetId="3" hidden="1">{#N/A,#N/A,TRUE,"Krycí list"}</definedName>
    <definedName name="ulzuzlzul" localSheetId="7" hidden="1">{#N/A,#N/A,TRUE,"Krycí list"}</definedName>
    <definedName name="ulzuzlzul" hidden="1">{#N/A,#N/A,TRUE,"Krycí list"}</definedName>
    <definedName name="ulzuzululz" localSheetId="3" hidden="1">{#N/A,#N/A,TRUE,"Krycí list"}</definedName>
    <definedName name="ulzuzululz" localSheetId="7" hidden="1">{#N/A,#N/A,TRUE,"Krycí list"}</definedName>
    <definedName name="ulzuzululz" hidden="1">{#N/A,#N/A,TRUE,"Krycí list"}</definedName>
    <definedName name="ulzzullzu" localSheetId="3" hidden="1">{#N/A,#N/A,TRUE,"Krycí list"}</definedName>
    <definedName name="ulzzullzu" localSheetId="7" hidden="1">{#N/A,#N/A,TRUE,"Krycí list"}</definedName>
    <definedName name="ulzzullzu" hidden="1">{#N/A,#N/A,TRUE,"Krycí list"}</definedName>
    <definedName name="ulzzulu" localSheetId="3" hidden="1">{#N/A,#N/A,TRUE,"Krycí list"}</definedName>
    <definedName name="ulzzulu" localSheetId="7" hidden="1">{#N/A,#N/A,TRUE,"Krycí list"}</definedName>
    <definedName name="ulzzulu" hidden="1">{#N/A,#N/A,TRUE,"Krycí list"}</definedName>
    <definedName name="unhide_original">[6]!unhide_original</definedName>
    <definedName name="unhide_site">[6]!unhide_site</definedName>
    <definedName name="ursr" localSheetId="3" hidden="1">{#N/A,#N/A,TRUE,"Krycí list"}</definedName>
    <definedName name="ursr" localSheetId="7" hidden="1">{#N/A,#N/A,TRUE,"Krycí list"}</definedName>
    <definedName name="ursr" hidden="1">{#N/A,#N/A,TRUE,"Krycí list"}</definedName>
    <definedName name="urssrur" localSheetId="3" hidden="1">{#N/A,#N/A,TRUE,"Krycí list"}</definedName>
    <definedName name="urssrur" localSheetId="7" hidden="1">{#N/A,#N/A,TRUE,"Krycí list"}</definedName>
    <definedName name="urssrur" hidden="1">{#N/A,#N/A,TRUE,"Krycí list"}</definedName>
    <definedName name="ursturtsut" localSheetId="3" hidden="1">{#N/A,#N/A,TRUE,"Krycí list"}</definedName>
    <definedName name="ursturtsut" localSheetId="7" hidden="1">{#N/A,#N/A,TRUE,"Krycí list"}</definedName>
    <definedName name="ursturtsut" hidden="1">{#N/A,#N/A,TRUE,"Krycí list"}</definedName>
    <definedName name="urtrsus" localSheetId="3" hidden="1">{#N/A,#N/A,TRUE,"Krycí list"}</definedName>
    <definedName name="urtrsus" localSheetId="7" hidden="1">{#N/A,#N/A,TRUE,"Krycí list"}</definedName>
    <definedName name="urtrsus" hidden="1">{#N/A,#N/A,TRUE,"Krycí list"}</definedName>
    <definedName name="urtrtus" localSheetId="3" hidden="1">{#N/A,#N/A,TRUE,"Krycí list"}</definedName>
    <definedName name="urtrtus" localSheetId="7" hidden="1">{#N/A,#N/A,TRUE,"Krycí list"}</definedName>
    <definedName name="urtrtus" hidden="1">{#N/A,#N/A,TRUE,"Krycí list"}</definedName>
    <definedName name="urtsui" localSheetId="3" hidden="1">{#N/A,#N/A,TRUE,"Krycí list"}</definedName>
    <definedName name="urtsui" localSheetId="7" hidden="1">{#N/A,#N/A,TRUE,"Krycí list"}</definedName>
    <definedName name="urtsui" hidden="1">{#N/A,#N/A,TRUE,"Krycí list"}</definedName>
    <definedName name="urttur" localSheetId="3" hidden="1">{#N/A,#N/A,TRUE,"Krycí list"}</definedName>
    <definedName name="urttur" localSheetId="7" hidden="1">{#N/A,#N/A,TRUE,"Krycí list"}</definedName>
    <definedName name="urttur" hidden="1">{#N/A,#N/A,TRUE,"Krycí list"}</definedName>
    <definedName name="urturt" localSheetId="3" hidden="1">{#N/A,#N/A,TRUE,"Krycí list"}</definedName>
    <definedName name="urturt" localSheetId="7" hidden="1">{#N/A,#N/A,TRUE,"Krycí list"}</definedName>
    <definedName name="urturt" hidden="1">{#N/A,#N/A,TRUE,"Krycí list"}</definedName>
    <definedName name="urtusrtu" localSheetId="3" hidden="1">{#N/A,#N/A,TRUE,"Krycí list"}</definedName>
    <definedName name="urtusrtu" localSheetId="7" hidden="1">{#N/A,#N/A,TRUE,"Krycí list"}</definedName>
    <definedName name="urtusrtu" hidden="1">{#N/A,#N/A,TRUE,"Krycí list"}</definedName>
    <definedName name="urustu" localSheetId="3" hidden="1">{#N/A,#N/A,TRUE,"Krycí list"}</definedName>
    <definedName name="urustu" localSheetId="7" hidden="1">{#N/A,#N/A,TRUE,"Krycí list"}</definedName>
    <definedName name="urustu" hidden="1">{#N/A,#N/A,TRUE,"Krycí list"}</definedName>
    <definedName name="uruu" localSheetId="3" hidden="1">{#N/A,#N/A,TRUE,"Krycí list"}</definedName>
    <definedName name="uruu" localSheetId="7" hidden="1">{#N/A,#N/A,TRUE,"Krycí list"}</definedName>
    <definedName name="uruu" hidden="1">{#N/A,#N/A,TRUE,"Krycí list"}</definedName>
    <definedName name="urzsuu" localSheetId="3" hidden="1">{#N/A,#N/A,TRUE,"Krycí list"}</definedName>
    <definedName name="urzsuu" localSheetId="7" hidden="1">{#N/A,#N/A,TRUE,"Krycí list"}</definedName>
    <definedName name="urzsuu" hidden="1">{#N/A,#N/A,TRUE,"Krycí list"}</definedName>
    <definedName name="uřeuž" localSheetId="3" hidden="1">{#N/A,#N/A,TRUE,"Krycí list"}</definedName>
    <definedName name="uřeuž" localSheetId="7" hidden="1">{#N/A,#N/A,TRUE,"Krycí list"}</definedName>
    <definedName name="uřeuž" hidden="1">{#N/A,#N/A,TRUE,"Krycí list"}</definedName>
    <definedName name="uřžwu" localSheetId="3" hidden="1">{#N/A,#N/A,TRUE,"Krycí list"}</definedName>
    <definedName name="uřžwu" localSheetId="7" hidden="1">{#N/A,#N/A,TRUE,"Krycí list"}</definedName>
    <definedName name="uřžwu" hidden="1">{#N/A,#N/A,TRUE,"Krycí list"}</definedName>
    <definedName name="usd">#REF!</definedName>
    <definedName name="usuutsru" localSheetId="3" hidden="1">{#N/A,#N/A,TRUE,"Krycí list"}</definedName>
    <definedName name="usuutsru" localSheetId="7" hidden="1">{#N/A,#N/A,TRUE,"Krycí list"}</definedName>
    <definedName name="usuutsru" hidden="1">{#N/A,#N/A,TRUE,"Krycí list"}</definedName>
    <definedName name="utkdku" localSheetId="3" hidden="1">{#N/A,#N/A,TRUE,"Krycí list"}</definedName>
    <definedName name="utkdku" localSheetId="7" hidden="1">{#N/A,#N/A,TRUE,"Krycí list"}</definedName>
    <definedName name="utkdku" hidden="1">{#N/A,#N/A,TRUE,"Krycí list"}</definedName>
    <definedName name="utrurtu" localSheetId="3" hidden="1">{#N/A,#N/A,TRUE,"Krycí list"}</definedName>
    <definedName name="utrurtu" localSheetId="7" hidden="1">{#N/A,#N/A,TRUE,"Krycí list"}</definedName>
    <definedName name="utrurtu" hidden="1">{#N/A,#N/A,TRUE,"Krycí list"}</definedName>
    <definedName name="utrurtur" localSheetId="3" hidden="1">{#N/A,#N/A,TRUE,"Krycí list"}</definedName>
    <definedName name="utrurtur" localSheetId="7" hidden="1">{#N/A,#N/A,TRUE,"Krycí list"}</definedName>
    <definedName name="utrurtur" hidden="1">{#N/A,#N/A,TRUE,"Krycí list"}</definedName>
    <definedName name="utrzuzrt" localSheetId="3" hidden="1">{#N/A,#N/A,TRUE,"Krycí list"}</definedName>
    <definedName name="utrzuzrt" localSheetId="7" hidden="1">{#N/A,#N/A,TRUE,"Krycí list"}</definedName>
    <definedName name="utrzuzrt" hidden="1">{#N/A,#N/A,TRUE,"Krycí list"}</definedName>
    <definedName name="utsurtutru" localSheetId="3" hidden="1">{#N/A,#N/A,TRUE,"Krycí list"}</definedName>
    <definedName name="utsurtutru" localSheetId="7" hidden="1">{#N/A,#N/A,TRUE,"Krycí list"}</definedName>
    <definedName name="utsurtutru" hidden="1">{#N/A,#N/A,TRUE,"Krycí list"}</definedName>
    <definedName name="ůů">#REF!</definedName>
    <definedName name="uwžuž" localSheetId="3" hidden="1">{#N/A,#N/A,TRUE,"Krycí list"}</definedName>
    <definedName name="uwžuž" localSheetId="7" hidden="1">{#N/A,#N/A,TRUE,"Krycí list"}</definedName>
    <definedName name="uwžuž" hidden="1">{#N/A,#N/A,TRUE,"Krycí list"}</definedName>
    <definedName name="uzlfluz" localSheetId="3" hidden="1">{#N/A,#N/A,TRUE,"Krycí list"}</definedName>
    <definedName name="uzlfluz" localSheetId="7" hidden="1">{#N/A,#N/A,TRUE,"Krycí list"}</definedName>
    <definedName name="uzlfluz" hidden="1">{#N/A,#N/A,TRUE,"Krycí list"}</definedName>
    <definedName name="uzlfzluzul" localSheetId="3" hidden="1">{#N/A,#N/A,TRUE,"Krycí list"}</definedName>
    <definedName name="uzlfzluzul" localSheetId="7" hidden="1">{#N/A,#N/A,TRUE,"Krycí list"}</definedName>
    <definedName name="uzlfzluzul" hidden="1">{#N/A,#N/A,TRUE,"Krycí list"}</definedName>
    <definedName name="uzlfzlzufl" localSheetId="3" hidden="1">{#N/A,#N/A,TRUE,"Krycí list"}</definedName>
    <definedName name="uzlfzlzufl" localSheetId="7" hidden="1">{#N/A,#N/A,TRUE,"Krycí list"}</definedName>
    <definedName name="uzlfzlzufl" hidden="1">{#N/A,#N/A,TRUE,"Krycí list"}</definedName>
    <definedName name="uzllzuzul" localSheetId="3" hidden="1">{#N/A,#N/A,TRUE,"Krycí list"}</definedName>
    <definedName name="uzllzuzul" localSheetId="7" hidden="1">{#N/A,#N/A,TRUE,"Krycí list"}</definedName>
    <definedName name="uzllzuzul" hidden="1">{#N/A,#N/A,TRUE,"Krycí list"}</definedName>
    <definedName name="uzlulz" localSheetId="3" hidden="1">{#N/A,#N/A,TRUE,"Krycí list"}</definedName>
    <definedName name="uzlulz" localSheetId="7" hidden="1">{#N/A,#N/A,TRUE,"Krycí list"}</definedName>
    <definedName name="uzlulz" hidden="1">{#N/A,#N/A,TRUE,"Krycí list"}</definedName>
    <definedName name="uzlulzulz" localSheetId="3" hidden="1">{#N/A,#N/A,TRUE,"Krycí list"}</definedName>
    <definedName name="uzlulzulz" localSheetId="7" hidden="1">{#N/A,#N/A,TRUE,"Krycí list"}</definedName>
    <definedName name="uzlulzulz" hidden="1">{#N/A,#N/A,TRUE,"Krycí list"}</definedName>
    <definedName name="uzlzulul" localSheetId="3" hidden="1">{#N/A,#N/A,TRUE,"Krycí list"}</definedName>
    <definedName name="uzlzulul" localSheetId="7" hidden="1">{#N/A,#N/A,TRUE,"Krycí list"}</definedName>
    <definedName name="uzlzulul" hidden="1">{#N/A,#N/A,TRUE,"Krycí list"}</definedName>
    <definedName name="uzlzulzu" localSheetId="3" hidden="1">{#N/A,#N/A,TRUE,"Krycí list"}</definedName>
    <definedName name="uzlzulzu" localSheetId="7" hidden="1">{#N/A,#N/A,TRUE,"Krycí list"}</definedName>
    <definedName name="uzlzulzu" hidden="1">{#N/A,#N/A,TRUE,"Krycí list"}</definedName>
    <definedName name="uzlzulzul" localSheetId="3" hidden="1">{#N/A,#N/A,TRUE,"Krycí list"}</definedName>
    <definedName name="uzlzulzul" localSheetId="7" hidden="1">{#N/A,#N/A,TRUE,"Krycí list"}</definedName>
    <definedName name="uzlzulzul" hidden="1">{#N/A,#N/A,TRUE,"Krycí list"}</definedName>
    <definedName name="uzszuu" localSheetId="3" hidden="1">{#N/A,#N/A,TRUE,"Krycí list"}</definedName>
    <definedName name="uzszuu" localSheetId="7" hidden="1">{#N/A,#N/A,TRUE,"Krycí list"}</definedName>
    <definedName name="uzszuu" hidden="1">{#N/A,#N/A,TRUE,"Krycí list"}</definedName>
    <definedName name="V">'[3]Hydrotechnické výpočty'!#REF!</definedName>
    <definedName name="VedProjProfese">#REF!</definedName>
    <definedName name="VIZA" localSheetId="3" hidden="1">{#N/A,#N/A,TRUE,"Krycí list"}</definedName>
    <definedName name="VIZA" localSheetId="7" hidden="1">{#N/A,#N/A,TRUE,"Krycí list"}</definedName>
    <definedName name="VIZA" hidden="1">{#N/A,#N/A,TRUE,"Krycí list"}</definedName>
    <definedName name="VIZA12" localSheetId="3" hidden="1">{#N/A,#N/A,TRUE,"Krycí list"}</definedName>
    <definedName name="VIZA12" localSheetId="7" hidden="1">{#N/A,#N/A,TRUE,"Krycí list"}</definedName>
    <definedName name="VIZA12" hidden="1">{#N/A,#N/A,TRUE,"Krycí list"}</definedName>
    <definedName name="viza2" localSheetId="3" hidden="1">{#N/A,#N/A,TRUE,"Krycí list"}</definedName>
    <definedName name="viza2" localSheetId="7" hidden="1">{#N/A,#N/A,TRUE,"Krycí list"}</definedName>
    <definedName name="viza2" hidden="1">{#N/A,#N/A,TRUE,"Krycí list"}</definedName>
    <definedName name="VL">'[3]Hydrotechnické výpočty'!#REF!</definedName>
    <definedName name="VN" localSheetId="3" hidden="1">{#N/A,#N/A,TRUE,"Krycí list"}</definedName>
    <definedName name="VN" localSheetId="7" hidden="1">{#N/A,#N/A,TRUE,"Krycí list"}</definedName>
    <definedName name="VN" hidden="1">{#N/A,#N/A,TRUE,"Krycí list"}</definedName>
    <definedName name="Vodorovné_konstrukce">'[27]SO 51.4 Výkaz výměr'!#REF!</definedName>
    <definedName name="vorn_sum">[35]VORN!$I$36:$I$36</definedName>
    <definedName name="VRN">[13]Rekapitulace!$H$43</definedName>
    <definedName name="VRNKc">[13]Rekapitulace!#REF!</definedName>
    <definedName name="VRNnazev">[13]Rekapitulace!#REF!</definedName>
    <definedName name="VRNproc">[13]Rekapitulace!#REF!</definedName>
    <definedName name="VRNzakl">[13]Rekapitulace!#REF!</definedName>
    <definedName name="výpočty" localSheetId="6">#REF!</definedName>
    <definedName name="výpočty" localSheetId="0">#REF!</definedName>
    <definedName name="výpočty" localSheetId="7">#REF!</definedName>
    <definedName name="výpočty">#REF!</definedName>
    <definedName name="Vypracoval" localSheetId="7">[11]Rekapitulace!#REF!</definedName>
    <definedName name="Vypracoval">Rekapitulace!$D$14</definedName>
    <definedName name="VYPRACOVAL_01">#REF!</definedName>
    <definedName name="VYPRACOVAL_02">#REF!</definedName>
    <definedName name="VYPRACOVAL_03">#REF!</definedName>
    <definedName name="vystup" localSheetId="6">#REF!</definedName>
    <definedName name="vystup" localSheetId="0">#REF!</definedName>
    <definedName name="vystup" localSheetId="7">#REF!</definedName>
    <definedName name="vystup">#REF!</definedName>
    <definedName name="VZT">#REF!</definedName>
    <definedName name="wečtt" localSheetId="3" hidden="1">{#N/A,#N/A,TRUE,"Krycí list"}</definedName>
    <definedName name="wečtt" localSheetId="7" hidden="1">{#N/A,#N/A,TRUE,"Krycí list"}</definedName>
    <definedName name="wečtt" hidden="1">{#N/A,#N/A,TRUE,"Krycí list"}</definedName>
    <definedName name="wečtt12" localSheetId="3" hidden="1">{#N/A,#N/A,TRUE,"Krycí list"}</definedName>
    <definedName name="wečtt12" localSheetId="7" hidden="1">{#N/A,#N/A,TRUE,"Krycí list"}</definedName>
    <definedName name="wečtt12" hidden="1">{#N/A,#N/A,TRUE,"Krycí list"}</definedName>
    <definedName name="wečtt2" localSheetId="3" hidden="1">{#N/A,#N/A,TRUE,"Krycí list"}</definedName>
    <definedName name="wečtt2" localSheetId="7" hidden="1">{#N/A,#N/A,TRUE,"Krycí list"}</definedName>
    <definedName name="wečtt2" hidden="1">{#N/A,#N/A,TRUE,"Krycí list"}</definedName>
    <definedName name="wečtt23" localSheetId="3" hidden="1">{#N/A,#N/A,TRUE,"Krycí list"}</definedName>
    <definedName name="wečtt23" localSheetId="7" hidden="1">{#N/A,#N/A,TRUE,"Krycí list"}</definedName>
    <definedName name="wečtt23" hidden="1">{#N/A,#N/A,TRUE,"Krycí list"}</definedName>
    <definedName name="wečtt4" localSheetId="3" hidden="1">{#N/A,#N/A,TRUE,"Krycí list"}</definedName>
    <definedName name="wečtt4" localSheetId="7" hidden="1">{#N/A,#N/A,TRUE,"Krycí list"}</definedName>
    <definedName name="wečtt4" hidden="1">{#N/A,#N/A,TRUE,"Krycí list"}</definedName>
    <definedName name="wefjhf" localSheetId="3" hidden="1">{#N/A,#N/A,TRUE,"Krycí list"}</definedName>
    <definedName name="wefjhf" localSheetId="7" hidden="1">{#N/A,#N/A,TRUE,"Krycí list"}</definedName>
    <definedName name="wefjhf" hidden="1">{#N/A,#N/A,TRUE,"Krycí list"}</definedName>
    <definedName name="wefjhf2" localSheetId="3" hidden="1">{#N/A,#N/A,TRUE,"Krycí list"}</definedName>
    <definedName name="wefjhf2" localSheetId="7" hidden="1">{#N/A,#N/A,TRUE,"Krycí list"}</definedName>
    <definedName name="wefjhf2" hidden="1">{#N/A,#N/A,TRUE,"Krycí list"}</definedName>
    <definedName name="wefjhf23" localSheetId="3" hidden="1">{#N/A,#N/A,TRUE,"Krycí list"}</definedName>
    <definedName name="wefjhf23" localSheetId="7" hidden="1">{#N/A,#N/A,TRUE,"Krycí list"}</definedName>
    <definedName name="wefjhf23" hidden="1">{#N/A,#N/A,TRUE,"Krycí list"}</definedName>
    <definedName name="wefjhf31" localSheetId="3" hidden="1">{#N/A,#N/A,TRUE,"Krycí list"}</definedName>
    <definedName name="wefjhf31" localSheetId="7" hidden="1">{#N/A,#N/A,TRUE,"Krycí list"}</definedName>
    <definedName name="wefjhf31" hidden="1">{#N/A,#N/A,TRUE,"Krycí list"}</definedName>
    <definedName name="wefjhf4" localSheetId="3" hidden="1">{#N/A,#N/A,TRUE,"Krycí list"}</definedName>
    <definedName name="wefjhf4" localSheetId="7" hidden="1">{#N/A,#N/A,TRUE,"Krycí list"}</definedName>
    <definedName name="wefjhf4" hidden="1">{#N/A,#N/A,TRUE,"Krycí list"}</definedName>
    <definedName name="weftf" localSheetId="3" hidden="1">{#N/A,#N/A,TRUE,"Krycí list"}</definedName>
    <definedName name="weftf" localSheetId="7" hidden="1">{#N/A,#N/A,TRUE,"Krycí list"}</definedName>
    <definedName name="weftf" hidden="1">{#N/A,#N/A,TRUE,"Krycí list"}</definedName>
    <definedName name="weftf32" localSheetId="3" hidden="1">{#N/A,#N/A,TRUE,"Krycí list"}</definedName>
    <definedName name="weftf32" localSheetId="7" hidden="1">{#N/A,#N/A,TRUE,"Krycí list"}</definedName>
    <definedName name="weftf32" hidden="1">{#N/A,#N/A,TRUE,"Krycí list"}</definedName>
    <definedName name="wfft" localSheetId="3" hidden="1">{#N/A,#N/A,TRUE,"Krycí list"}</definedName>
    <definedName name="wfft" localSheetId="7" hidden="1">{#N/A,#N/A,TRUE,"Krycí list"}</definedName>
    <definedName name="wfft" hidden="1">{#N/A,#N/A,TRUE,"Krycí list"}</definedName>
    <definedName name="wfft3" localSheetId="3" hidden="1">{#N/A,#N/A,TRUE,"Krycí list"}</definedName>
    <definedName name="wfft3" localSheetId="7" hidden="1">{#N/A,#N/A,TRUE,"Krycí list"}</definedName>
    <definedName name="wfft3" hidden="1">{#N/A,#N/A,TRUE,"Krycí list"}</definedName>
    <definedName name="wqe" localSheetId="3" hidden="1">{#N/A,#N/A,TRUE,"Krycí list"}</definedName>
    <definedName name="wqe" localSheetId="7" hidden="1">{#N/A,#N/A,TRUE,"Krycí list"}</definedName>
    <definedName name="wqe" hidden="1">{#N/A,#N/A,TRUE,"Krycí list"}</definedName>
    <definedName name="wrn.Kontrolní._.rozpočet." localSheetId="3" hidden="1">{#N/A,#N/A,TRUE,"Krycí list"}</definedName>
    <definedName name="wrn.Kontrolní._.rozpočet." localSheetId="7" hidden="1">{#N/A,#N/A,TRUE,"Krycí list"}</definedName>
    <definedName name="wrn.Kontrolní._.rozpočet." hidden="1">{#N/A,#N/A,TRUE,"Krycí list"}</definedName>
    <definedName name="wrn.Kontrolní._.rozpočet.2" localSheetId="3" hidden="1">{#N/A,#N/A,TRUE,"Krycí list"}</definedName>
    <definedName name="wrn.Kontrolní._.rozpočet.2" localSheetId="7" hidden="1">{#N/A,#N/A,TRUE,"Krycí list"}</definedName>
    <definedName name="wrn.Kontrolní._.rozpočet.2" hidden="1">{#N/A,#N/A,TRUE,"Krycí list"}</definedName>
    <definedName name="wrn.Kontrolní._.rozpočet.25" localSheetId="3" hidden="1">{#N/A,#N/A,TRUE,"Krycí list"}</definedName>
    <definedName name="wrn.Kontrolní._.rozpočet.25" localSheetId="7" hidden="1">{#N/A,#N/A,TRUE,"Krycí list"}</definedName>
    <definedName name="wrn.Kontrolní._.rozpočet.25" hidden="1">{#N/A,#N/A,TRUE,"Krycí list"}</definedName>
    <definedName name="wrn.Kontrolní._.rozpočet.4" localSheetId="3" hidden="1">{#N/A,#N/A,TRUE,"Krycí list"}</definedName>
    <definedName name="wrn.Kontrolní._.rozpočet.4" localSheetId="7" hidden="1">{#N/A,#N/A,TRUE,"Krycí list"}</definedName>
    <definedName name="wrn.Kontrolní._.rozpočet.4" hidden="1">{#N/A,#N/A,TRUE,"Krycí list"}</definedName>
    <definedName name="wrn.Kontrolní._.rozpočet.65" localSheetId="3" hidden="1">{#N/A,#N/A,TRUE,"Krycí list"}</definedName>
    <definedName name="wrn.Kontrolní._.rozpočet.65" localSheetId="7" hidden="1">{#N/A,#N/A,TRUE,"Krycí list"}</definedName>
    <definedName name="wrn.Kontrolní._.rozpočet.65" hidden="1">{#N/A,#N/A,TRUE,"Krycí list"}</definedName>
    <definedName name="wrn.Kontrolní._.rozpoeet." localSheetId="3" hidden="1">{#N/A,#N/A,TRUE,"Krycí list"}</definedName>
    <definedName name="wrn.Kontrolní._.rozpoeet." localSheetId="7" hidden="1">{#N/A,#N/A,TRUE,"Krycí list"}</definedName>
    <definedName name="wrn.Kontrolní._.rozpoeet." hidden="1">{#N/A,#N/A,TRUE,"Krycí list"}</definedName>
    <definedName name="wrn.Kontrolní._.rozpoeet.3" localSheetId="3" hidden="1">{#N/A,#N/A,TRUE,"Krycí list"}</definedName>
    <definedName name="wrn.Kontrolní._.rozpoeet.3" localSheetId="7" hidden="1">{#N/A,#N/A,TRUE,"Krycí list"}</definedName>
    <definedName name="wrn.Kontrolní._.rozpoeet.3" hidden="1">{#N/A,#N/A,TRUE,"Krycí list"}</definedName>
    <definedName name="wrn.Kontrolní._.rozpoeet.5" localSheetId="3" hidden="1">{#N/A,#N/A,TRUE,"Krycí list"}</definedName>
    <definedName name="wrn.Kontrolní._.rozpoeet.5" localSheetId="7" hidden="1">{#N/A,#N/A,TRUE,"Krycí list"}</definedName>
    <definedName name="wrn.Kontrolní._.rozpoeet.5" hidden="1">{#N/A,#N/A,TRUE,"Krycí list"}</definedName>
    <definedName name="wrn.Kontrolní._.rozpoeet.54" localSheetId="3" hidden="1">{#N/A,#N/A,TRUE,"Krycí list"}</definedName>
    <definedName name="wrn.Kontrolní._.rozpoeet.54" localSheetId="7" hidden="1">{#N/A,#N/A,TRUE,"Krycí list"}</definedName>
    <definedName name="wrn.Kontrolní._.rozpoeet.54" hidden="1">{#N/A,#N/A,TRUE,"Krycí list"}</definedName>
    <definedName name="wrn.Kontrolní._.rozpoeet.68" localSheetId="3" hidden="1">{#N/A,#N/A,TRUE,"Krycí list"}</definedName>
    <definedName name="wrn.Kontrolní._.rozpoeet.68" localSheetId="7" hidden="1">{#N/A,#N/A,TRUE,"Krycí list"}</definedName>
    <definedName name="wrn.Kontrolní._.rozpoeet.68" hidden="1">{#N/A,#N/A,TRUE,"Krycí list"}</definedName>
    <definedName name="wužžu" localSheetId="3" hidden="1">{#N/A,#N/A,TRUE,"Krycí list"}</definedName>
    <definedName name="wužžu" localSheetId="7" hidden="1">{#N/A,#N/A,TRUE,"Krycí list"}</definedName>
    <definedName name="wužžu" hidden="1">{#N/A,#N/A,TRUE,"Krycí list"}</definedName>
    <definedName name="wwww">#REF!</definedName>
    <definedName name="wžuu" localSheetId="3" hidden="1">{#N/A,#N/A,TRUE,"Krycí list"}</definedName>
    <definedName name="wžuu" localSheetId="7" hidden="1">{#N/A,#N/A,TRUE,"Krycí list"}</definedName>
    <definedName name="wžuu" hidden="1">{#N/A,#N/A,TRUE,"Krycí list"}</definedName>
    <definedName name="x">'[3]Hydrotechnické výpočty'!#REF!</definedName>
    <definedName name="xxxxxxxxxxx" localSheetId="3" hidden="1">{#N/A,#N/A,TRUE,"Krycí list"}</definedName>
    <definedName name="xxxxxxxxxxx" localSheetId="7" hidden="1">{#N/A,#N/A,TRUE,"Krycí list"}</definedName>
    <definedName name="xxxxxxxxxxx" hidden="1">{#N/A,#N/A,TRUE,"Krycí list"}</definedName>
    <definedName name="xxxxxxxxxxxx2" localSheetId="3" hidden="1">{#N/A,#N/A,TRUE,"Krycí list"}</definedName>
    <definedName name="xxxxxxxxxxxx2" localSheetId="7" hidden="1">{#N/A,#N/A,TRUE,"Krycí list"}</definedName>
    <definedName name="xxxxxxxxxxxx2" hidden="1">{#N/A,#N/A,TRUE,"Krycí list"}</definedName>
    <definedName name="ýitýit" localSheetId="3" hidden="1">{#N/A,#N/A,TRUE,"Krycí list"}</definedName>
    <definedName name="ýitýit" localSheetId="7" hidden="1">{#N/A,#N/A,TRUE,"Krycí list"}</definedName>
    <definedName name="ýitýit" hidden="1">{#N/A,#N/A,TRUE,"Krycí list"}</definedName>
    <definedName name="ýitýitý" localSheetId="3" hidden="1">{#N/A,#N/A,TRUE,"Krycí list"}</definedName>
    <definedName name="ýitýitý" localSheetId="7" hidden="1">{#N/A,#N/A,TRUE,"Krycí list"}</definedName>
    <definedName name="ýitýitý" hidden="1">{#N/A,#N/A,TRUE,"Krycí list"}</definedName>
    <definedName name="ýitýtiýi" localSheetId="3" hidden="1">{#N/A,#N/A,TRUE,"Krycí list"}</definedName>
    <definedName name="ýitýtiýi" localSheetId="7" hidden="1">{#N/A,#N/A,TRUE,"Krycí list"}</definedName>
    <definedName name="ýitýtiýi" hidden="1">{#N/A,#N/A,TRUE,"Krycí list"}</definedName>
    <definedName name="ýitýtiýti" localSheetId="3" hidden="1">{#N/A,#N/A,TRUE,"Krycí list"}</definedName>
    <definedName name="ýitýtiýti" localSheetId="7" hidden="1">{#N/A,#N/A,TRUE,"Krycí list"}</definedName>
    <definedName name="ýitýtiýti" hidden="1">{#N/A,#N/A,TRUE,"Krycí list"}</definedName>
    <definedName name="ýiýiiýi" localSheetId="3" hidden="1">{#N/A,#N/A,TRUE,"Krycí list"}</definedName>
    <definedName name="ýiýiiýi" localSheetId="7" hidden="1">{#N/A,#N/A,TRUE,"Krycí list"}</definedName>
    <definedName name="ýiýiiýi" hidden="1">{#N/A,#N/A,TRUE,"Krycí list"}</definedName>
    <definedName name="ýiýiiýii" localSheetId="3" hidden="1">{#N/A,#N/A,TRUE,"Krycí list"}</definedName>
    <definedName name="ýiýiiýii" localSheetId="7" hidden="1">{#N/A,#N/A,TRUE,"Krycí list"}</definedName>
    <definedName name="ýiýiiýii" hidden="1">{#N/A,#N/A,TRUE,"Krycí list"}</definedName>
    <definedName name="ýiýiýř" localSheetId="3" hidden="1">{#N/A,#N/A,TRUE,"Krycí list"}</definedName>
    <definedName name="ýiýiýř" localSheetId="7" hidden="1">{#N/A,#N/A,TRUE,"Krycí list"}</definedName>
    <definedName name="ýiýiýř" hidden="1">{#N/A,#N/A,TRUE,"Krycí list"}</definedName>
    <definedName name="ýižiýiýi" localSheetId="3" hidden="1">{#N/A,#N/A,TRUE,"Krycí list"}</definedName>
    <definedName name="ýižiýiýi" localSheetId="7" hidden="1">{#N/A,#N/A,TRUE,"Krycí list"}</definedName>
    <definedName name="ýižiýiýi" hidden="1">{#N/A,#N/A,TRUE,"Krycí list"}</definedName>
    <definedName name="ýtiýitýi" localSheetId="3" hidden="1">{#N/A,#N/A,TRUE,"Krycí list"}</definedName>
    <definedName name="ýtiýitýi" localSheetId="7" hidden="1">{#N/A,#N/A,TRUE,"Krycí list"}</definedName>
    <definedName name="ýtiýitýi" hidden="1">{#N/A,#N/A,TRUE,"Krycí list"}</definedName>
    <definedName name="ýtiýti" localSheetId="3" hidden="1">{#N/A,#N/A,TRUE,"Krycí list"}</definedName>
    <definedName name="ýtiýti" localSheetId="7" hidden="1">{#N/A,#N/A,TRUE,"Krycí list"}</definedName>
    <definedName name="ýtiýti" hidden="1">{#N/A,#N/A,TRUE,"Krycí list"}</definedName>
    <definedName name="ýýtiiýýit" localSheetId="3" hidden="1">{#N/A,#N/A,TRUE,"Krycí list"}</definedName>
    <definedName name="ýýtiiýýit" localSheetId="7" hidden="1">{#N/A,#N/A,TRUE,"Krycí list"}</definedName>
    <definedName name="ýýtiiýýit" hidden="1">{#N/A,#N/A,TRUE,"Krycí list"}</definedName>
    <definedName name="Z">'[3]Hydrotechnické výpočty'!#REF!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Rekapitulace!$B$1:$J$38</definedName>
    <definedName name="zahrnsazby" localSheetId="0">#REF!</definedName>
    <definedName name="zahrnsazby" localSheetId="7">#REF!</definedName>
    <definedName name="zahrnsazby">#REF!</definedName>
    <definedName name="zahrnslevy" localSheetId="0">#REF!</definedName>
    <definedName name="zahrnslevy" localSheetId="7">#REF!</definedName>
    <definedName name="zahrnslevy">#REF!</definedName>
    <definedName name="ZakladDPHSni" localSheetId="3">[14]Rekapitulace!$G$24</definedName>
    <definedName name="ZakladDPHSni" localSheetId="0">[15]Rekapitulace!$G$23</definedName>
    <definedName name="ZakladDPHSni" localSheetId="7">[16]Rekapitulace!$F$23</definedName>
    <definedName name="ZakladDPHSni">Rekapitulace!$G$24</definedName>
    <definedName name="ZakladDPHSniVypocet" localSheetId="1">Rekapitulace!$F$42</definedName>
    <definedName name="ZakladDPHZakl" localSheetId="3">[14]Rekapitulace!$G$26</definedName>
    <definedName name="ZakladDPHZakl" localSheetId="0">[7]Rekapitulace!$G$24</definedName>
    <definedName name="ZakladDPHZakl" localSheetId="7">[11]Rekapitulace!$G$14</definedName>
    <definedName name="ZakladDPHZakl">Rekapitulace!$G$26</definedName>
    <definedName name="ZakladDPHZaklVypocet" localSheetId="1">Rekapitulace!$G$42</definedName>
    <definedName name="Základy">'[27]SO 51.4 Výkaz výměr'!#REF!</definedName>
    <definedName name="Zaokrouhleni" localSheetId="3">[14]Rekapitulace!$G$28</definedName>
    <definedName name="Zaokrouhleni" localSheetId="0">[7]Rekapitulace!#REF!</definedName>
    <definedName name="Zaokrouhleni" localSheetId="7">[11]Rekapitulace!#REF!</definedName>
    <definedName name="Zaokrouhleni">Rekapitulace!$G$28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čřw" localSheetId="3" hidden="1">{#N/A,#N/A,TRUE,"Krycí list"}</definedName>
    <definedName name="zčřw" localSheetId="7" hidden="1">{#N/A,#N/A,TRUE,"Krycí list"}</definedName>
    <definedName name="zčřw" hidden="1">{#N/A,#N/A,TRUE,"Krycí list"}</definedName>
    <definedName name="zčřzř" localSheetId="3" hidden="1">{#N/A,#N/A,TRUE,"Krycí list"}</definedName>
    <definedName name="zčřzř" localSheetId="7" hidden="1">{#N/A,#N/A,TRUE,"Krycí list"}</definedName>
    <definedName name="zčřzř" hidden="1">{#N/A,#N/A,TRUE,"Krycí list"}</definedName>
    <definedName name="Zemní_práce">'[27]SO 51.4 Výkaz výměr'!#REF!</definedName>
    <definedName name="zguz" localSheetId="3" hidden="1">{#N/A,#N/A,TRUE,"Krycí list"}</definedName>
    <definedName name="zguz" localSheetId="7" hidden="1">{#N/A,#N/A,TRUE,"Krycí list"}</definedName>
    <definedName name="zguz" hidden="1">{#N/A,#N/A,TRUE,"Krycí list"}</definedName>
    <definedName name="Zhotovitel" localSheetId="7">[11]Rekapitulace!#REF!</definedName>
    <definedName name="Zhotovitel">Rekapitulace!$D$11:$G$11</definedName>
    <definedName name="ziflilzi" localSheetId="3" hidden="1">{#N/A,#N/A,TRUE,"Krycí list"}</definedName>
    <definedName name="ziflilzi" localSheetId="7" hidden="1">{#N/A,#N/A,TRUE,"Krycí list"}</definedName>
    <definedName name="ziflilzi" hidden="1">{#N/A,#N/A,TRUE,"Krycí list"}</definedName>
    <definedName name="zillziizl" localSheetId="3" hidden="1">{#N/A,#N/A,TRUE,"Krycí list"}</definedName>
    <definedName name="zillziizl" localSheetId="7" hidden="1">{#N/A,#N/A,TRUE,"Krycí list"}</definedName>
    <definedName name="zillziizl" hidden="1">{#N/A,#N/A,TRUE,"Krycí list"}</definedName>
    <definedName name="zitdidzilil" localSheetId="3" hidden="1">{#N/A,#N/A,TRUE,"Krycí list"}</definedName>
    <definedName name="zitdidzilil" localSheetId="7" hidden="1">{#N/A,#N/A,TRUE,"Krycí list"}</definedName>
    <definedName name="zitdidzilil" hidden="1">{#N/A,#N/A,TRUE,"Krycí list"}</definedName>
    <definedName name="zitdzzizti" localSheetId="3" hidden="1">{#N/A,#N/A,TRUE,"Krycí list"}</definedName>
    <definedName name="zitdzzizti" localSheetId="7" hidden="1">{#N/A,#N/A,TRUE,"Krycí list"}</definedName>
    <definedName name="zitdzzizti" hidden="1">{#N/A,#N/A,TRUE,"Krycí list"}</definedName>
    <definedName name="zittzidi" localSheetId="3" hidden="1">{#N/A,#N/A,TRUE,"Krycí list"}</definedName>
    <definedName name="zittzidi" localSheetId="7" hidden="1">{#N/A,#N/A,TRUE,"Krycí list"}</definedName>
    <definedName name="zittzidi" hidden="1">{#N/A,#N/A,TRUE,"Krycí list"}</definedName>
    <definedName name="zittziztizt" localSheetId="3" hidden="1">{#N/A,#N/A,TRUE,"Krycí list"}</definedName>
    <definedName name="zittziztizt" localSheetId="7" hidden="1">{#N/A,#N/A,TRUE,"Krycí list"}</definedName>
    <definedName name="zittziztizt" hidden="1">{#N/A,#N/A,TRUE,"Krycí list"}</definedName>
    <definedName name="zitzittzi" localSheetId="3" hidden="1">{#N/A,#N/A,TRUE,"Krycí list"}</definedName>
    <definedName name="zitzittzi" localSheetId="7" hidden="1">{#N/A,#N/A,TRUE,"Krycí list"}</definedName>
    <definedName name="zitzittzi" hidden="1">{#N/A,#N/A,TRUE,"Krycí list"}</definedName>
    <definedName name="zjfuzf" localSheetId="3" hidden="1">{#N/A,#N/A,TRUE,"Krycí list"}</definedName>
    <definedName name="zjfuzf" localSheetId="7" hidden="1">{#N/A,#N/A,TRUE,"Krycí list"}</definedName>
    <definedName name="zjfuzf" hidden="1">{#N/A,#N/A,TRUE,"Krycí list"}</definedName>
    <definedName name="ZKEK" localSheetId="3" hidden="1">{#N/A,#N/A,TRUE,"Krycí list"}</definedName>
    <definedName name="ZKEK" localSheetId="7" hidden="1">{#N/A,#N/A,TRUE,"Krycí list"}</definedName>
    <definedName name="ZKEK" hidden="1">{#N/A,#N/A,TRUE,"Krycí list"}</definedName>
    <definedName name="ZKEKZ" localSheetId="3" hidden="1">{#N/A,#N/A,TRUE,"Krycí list"}</definedName>
    <definedName name="ZKEKZ" localSheetId="7" hidden="1">{#N/A,#N/A,TRUE,"Krycí list"}</definedName>
    <definedName name="ZKEKZ" hidden="1">{#N/A,#N/A,TRUE,"Krycí list"}</definedName>
    <definedName name="zmszami" localSheetId="3" hidden="1">{#N/A,#N/A,TRUE,"Krycí list"}</definedName>
    <definedName name="zmszami" localSheetId="7" hidden="1">{#N/A,#N/A,TRUE,"Krycí list"}</definedName>
    <definedName name="zmszami" hidden="1">{#N/A,#N/A,TRUE,"Krycí list"}</definedName>
    <definedName name="Zpracovatel">#REF!</definedName>
    <definedName name="ztiidtzi" localSheetId="3" hidden="1">{#N/A,#N/A,TRUE,"Krycí list"}</definedName>
    <definedName name="ztiidtzi" localSheetId="7" hidden="1">{#N/A,#N/A,TRUE,"Krycí list"}</definedName>
    <definedName name="ztiidtzi" hidden="1">{#N/A,#N/A,TRUE,"Krycí list"}</definedName>
    <definedName name="ztitzidtzi" localSheetId="3" hidden="1">{#N/A,#N/A,TRUE,"Krycí list"}</definedName>
    <definedName name="ztitzidtzi" localSheetId="7" hidden="1">{#N/A,#N/A,TRUE,"Krycí list"}</definedName>
    <definedName name="ztitzidtzi" hidden="1">{#N/A,#N/A,TRUE,"Krycí list"}</definedName>
    <definedName name="ztitzitzi" localSheetId="3" hidden="1">{#N/A,#N/A,TRUE,"Krycí list"}</definedName>
    <definedName name="ztitzitzi" localSheetId="7" hidden="1">{#N/A,#N/A,TRUE,"Krycí list"}</definedName>
    <definedName name="ztitzitzi" hidden="1">{#N/A,#N/A,TRUE,"Krycí list"}</definedName>
    <definedName name="ztizittzi" localSheetId="3" hidden="1">{#N/A,#N/A,TRUE,"Krycí list"}</definedName>
    <definedName name="ztizittzi" localSheetId="7" hidden="1">{#N/A,#N/A,TRUE,"Krycí list"}</definedName>
    <definedName name="ztizittzi" hidden="1">{#N/A,#N/A,TRUE,"Krycí list"}</definedName>
    <definedName name="zulfzululz" localSheetId="3" hidden="1">{#N/A,#N/A,TRUE,"Krycí list"}</definedName>
    <definedName name="zulfzululz" localSheetId="7" hidden="1">{#N/A,#N/A,TRUE,"Krycí list"}</definedName>
    <definedName name="zulfzululz" hidden="1">{#N/A,#N/A,TRUE,"Krycí list"}</definedName>
    <definedName name="zululrfýýu" localSheetId="3" hidden="1">{#N/A,#N/A,TRUE,"Krycí list"}</definedName>
    <definedName name="zululrfýýu" localSheetId="7" hidden="1">{#N/A,#N/A,TRUE,"Krycí list"}</definedName>
    <definedName name="zululrfýýu" hidden="1">{#N/A,#N/A,TRUE,"Krycí list"}</definedName>
    <definedName name="zulzlzu" localSheetId="3" hidden="1">{#N/A,#N/A,TRUE,"Krycí list"}</definedName>
    <definedName name="zulzlzu" localSheetId="7" hidden="1">{#N/A,#N/A,TRUE,"Krycí list"}</definedName>
    <definedName name="zulzlzu" hidden="1">{#N/A,#N/A,TRUE,"Krycí list"}</definedName>
    <definedName name="zulzulzul" localSheetId="3" hidden="1">{#N/A,#N/A,TRUE,"Krycí list"}</definedName>
    <definedName name="zulzulzul" localSheetId="7" hidden="1">{#N/A,#N/A,TRUE,"Krycí list"}</definedName>
    <definedName name="zulzulzul" hidden="1">{#N/A,#N/A,TRUE,"Krycí list"}</definedName>
    <definedName name="zurt" localSheetId="3" hidden="1">{#N/A,#N/A,TRUE,"Krycí list"}</definedName>
    <definedName name="zurt" localSheetId="7" hidden="1">{#N/A,#N/A,TRUE,"Krycí list"}</definedName>
    <definedName name="zurt" hidden="1">{#N/A,#N/A,TRUE,"Krycí list"}</definedName>
    <definedName name="žřež" localSheetId="3" hidden="1">{#N/A,#N/A,TRUE,"Krycí list"}</definedName>
    <definedName name="žřež" localSheetId="7" hidden="1">{#N/A,#N/A,TRUE,"Krycí list"}</definedName>
    <definedName name="žřež" hidden="1">{#N/A,#N/A,TRUE,"Krycí list"}</definedName>
    <definedName name="žtidii" localSheetId="3" hidden="1">{#N/A,#N/A,TRUE,"Krycí list"}</definedName>
    <definedName name="žtidii" localSheetId="7" hidden="1">{#N/A,#N/A,TRUE,"Krycí list"}</definedName>
    <definedName name="žtidii" hidden="1">{#N/A,#N/A,TRUE,"Krycí list"}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9" l="1"/>
  <c r="B3" i="17" l="1"/>
  <c r="B4" i="17"/>
  <c r="G27" i="20" l="1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0" i="20"/>
  <c r="G9" i="20"/>
  <c r="G8" i="20"/>
  <c r="M99" i="19"/>
  <c r="K99" i="19"/>
  <c r="G99" i="19"/>
  <c r="I99" i="19" s="1"/>
  <c r="M98" i="19"/>
  <c r="M97" i="19" s="1"/>
  <c r="K98" i="19"/>
  <c r="K97" i="19" s="1"/>
  <c r="G98" i="19"/>
  <c r="I98" i="19" s="1"/>
  <c r="I97" i="19" s="1"/>
  <c r="E96" i="19"/>
  <c r="G96" i="19" s="1"/>
  <c r="I96" i="19" s="1"/>
  <c r="M95" i="19"/>
  <c r="K95" i="19"/>
  <c r="G95" i="19"/>
  <c r="I93" i="19"/>
  <c r="E92" i="19"/>
  <c r="M92" i="19" s="1"/>
  <c r="G90" i="19"/>
  <c r="I90" i="19" s="1"/>
  <c r="E90" i="19"/>
  <c r="M90" i="19" s="1"/>
  <c r="G88" i="19"/>
  <c r="E88" i="19"/>
  <c r="M86" i="19"/>
  <c r="E86" i="19"/>
  <c r="K86" i="19" s="1"/>
  <c r="M85" i="19"/>
  <c r="K85" i="19"/>
  <c r="G85" i="19"/>
  <c r="I85" i="19" s="1"/>
  <c r="E85" i="19"/>
  <c r="E83" i="19"/>
  <c r="M83" i="19" s="1"/>
  <c r="M82" i="19" s="1"/>
  <c r="M80" i="19"/>
  <c r="K80" i="19"/>
  <c r="G80" i="19"/>
  <c r="I80" i="19" s="1"/>
  <c r="M79" i="19"/>
  <c r="K79" i="19"/>
  <c r="G79" i="19"/>
  <c r="I79" i="19" s="1"/>
  <c r="M76" i="19"/>
  <c r="K76" i="19"/>
  <c r="G76" i="19"/>
  <c r="I76" i="19" s="1"/>
  <c r="M73" i="19"/>
  <c r="K73" i="19"/>
  <c r="G73" i="19"/>
  <c r="I73" i="19" s="1"/>
  <c r="G72" i="19"/>
  <c r="E72" i="19"/>
  <c r="M72" i="19" s="1"/>
  <c r="M71" i="19"/>
  <c r="K71" i="19"/>
  <c r="G71" i="19"/>
  <c r="I71" i="19" s="1"/>
  <c r="M70" i="19"/>
  <c r="K70" i="19"/>
  <c r="I70" i="19"/>
  <c r="G70" i="19"/>
  <c r="M68" i="19"/>
  <c r="K68" i="19"/>
  <c r="G68" i="19"/>
  <c r="I68" i="19" s="1"/>
  <c r="M65" i="19"/>
  <c r="K65" i="19"/>
  <c r="G65" i="19"/>
  <c r="I65" i="19" s="1"/>
  <c r="M64" i="19"/>
  <c r="K64" i="19"/>
  <c r="G64" i="19"/>
  <c r="I64" i="19" s="1"/>
  <c r="M63" i="19"/>
  <c r="K63" i="19"/>
  <c r="G63" i="19"/>
  <c r="I63" i="19" s="1"/>
  <c r="M62" i="19"/>
  <c r="K62" i="19"/>
  <c r="G62" i="19"/>
  <c r="I62" i="19" s="1"/>
  <c r="M61" i="19"/>
  <c r="K61" i="19"/>
  <c r="G61" i="19"/>
  <c r="I61" i="19" s="1"/>
  <c r="M60" i="19"/>
  <c r="K60" i="19"/>
  <c r="G60" i="19"/>
  <c r="I60" i="19" s="1"/>
  <c r="M58" i="19"/>
  <c r="K58" i="19"/>
  <c r="G58" i="19"/>
  <c r="M55" i="19"/>
  <c r="K55" i="19"/>
  <c r="G55" i="19"/>
  <c r="I55" i="19" s="1"/>
  <c r="M53" i="19"/>
  <c r="M52" i="19" s="1"/>
  <c r="K53" i="19"/>
  <c r="G53" i="19"/>
  <c r="I53" i="19" s="1"/>
  <c r="I52" i="19" s="1"/>
  <c r="K52" i="19"/>
  <c r="M51" i="19"/>
  <c r="K51" i="19"/>
  <c r="G51" i="19"/>
  <c r="I51" i="19" s="1"/>
  <c r="M50" i="19"/>
  <c r="K50" i="19"/>
  <c r="G50" i="19"/>
  <c r="I50" i="19" s="1"/>
  <c r="M49" i="19"/>
  <c r="K49" i="19"/>
  <c r="G49" i="19"/>
  <c r="I49" i="19" s="1"/>
  <c r="M48" i="19"/>
  <c r="K48" i="19"/>
  <c r="G48" i="19"/>
  <c r="I48" i="19" s="1"/>
  <c r="M47" i="19"/>
  <c r="K47" i="19"/>
  <c r="G47" i="19"/>
  <c r="I47" i="19" s="1"/>
  <c r="M46" i="19"/>
  <c r="K46" i="19"/>
  <c r="G46" i="19"/>
  <c r="I46" i="19" s="1"/>
  <c r="M45" i="19"/>
  <c r="K45" i="19"/>
  <c r="G45" i="19"/>
  <c r="I45" i="19" s="1"/>
  <c r="M44" i="19"/>
  <c r="K44" i="19"/>
  <c r="G44" i="19"/>
  <c r="I44" i="19" s="1"/>
  <c r="M43" i="19"/>
  <c r="K43" i="19"/>
  <c r="G43" i="19"/>
  <c r="I43" i="19" s="1"/>
  <c r="M42" i="19"/>
  <c r="K42" i="19"/>
  <c r="K41" i="19" s="1"/>
  <c r="G42" i="19"/>
  <c r="M41" i="19"/>
  <c r="G37" i="19"/>
  <c r="E40" i="19" s="1"/>
  <c r="M40" i="19" s="1"/>
  <c r="E37" i="19"/>
  <c r="M37" i="19" s="1"/>
  <c r="M30" i="19"/>
  <c r="K30" i="19"/>
  <c r="G30" i="19"/>
  <c r="I30" i="19" s="1"/>
  <c r="I29" i="19" s="1"/>
  <c r="M29" i="19"/>
  <c r="K29" i="19"/>
  <c r="K28" i="19"/>
  <c r="G28" i="19"/>
  <c r="I28" i="19" s="1"/>
  <c r="M26" i="19"/>
  <c r="K26" i="19"/>
  <c r="G26" i="19"/>
  <c r="I26" i="19" s="1"/>
  <c r="M24" i="19"/>
  <c r="M23" i="19" s="1"/>
  <c r="K24" i="19"/>
  <c r="G24" i="19"/>
  <c r="I24" i="19" s="1"/>
  <c r="K23" i="19"/>
  <c r="M22" i="19"/>
  <c r="K22" i="19"/>
  <c r="G22" i="19"/>
  <c r="I22" i="19" s="1"/>
  <c r="M21" i="19"/>
  <c r="K21" i="19"/>
  <c r="G21" i="19"/>
  <c r="I21" i="19" s="1"/>
  <c r="M20" i="19"/>
  <c r="M18" i="19" s="1"/>
  <c r="K20" i="19"/>
  <c r="G20" i="19"/>
  <c r="I20" i="19" s="1"/>
  <c r="M19" i="19"/>
  <c r="K19" i="19"/>
  <c r="K18" i="19" s="1"/>
  <c r="G19" i="19"/>
  <c r="M17" i="19"/>
  <c r="K17" i="19"/>
  <c r="K16" i="19" s="1"/>
  <c r="G17" i="19"/>
  <c r="G16" i="19" s="1"/>
  <c r="G51" i="1" s="1"/>
  <c r="M16" i="19"/>
  <c r="M15" i="19"/>
  <c r="K15" i="19"/>
  <c r="K14" i="19" s="1"/>
  <c r="G15" i="19"/>
  <c r="G14" i="19" s="1"/>
  <c r="G50" i="1" s="1"/>
  <c r="M14" i="19"/>
  <c r="M13" i="19"/>
  <c r="K13" i="19"/>
  <c r="G13" i="19"/>
  <c r="I13" i="19" s="1"/>
  <c r="M12" i="19"/>
  <c r="K12" i="19"/>
  <c r="G12" i="19"/>
  <c r="I12" i="19" s="1"/>
  <c r="M11" i="19"/>
  <c r="K11" i="19"/>
  <c r="G11" i="19"/>
  <c r="I11" i="19" s="1"/>
  <c r="M10" i="19"/>
  <c r="M8" i="19" s="1"/>
  <c r="K10" i="19"/>
  <c r="G10" i="19"/>
  <c r="I10" i="19" s="1"/>
  <c r="M9" i="19"/>
  <c r="K9" i="19"/>
  <c r="K8" i="19" s="1"/>
  <c r="E35" i="19" s="1"/>
  <c r="G9" i="19"/>
  <c r="G8" i="19" s="1"/>
  <c r="G49" i="1" s="1"/>
  <c r="G97" i="19" l="1"/>
  <c r="G65" i="1" s="1"/>
  <c r="M96" i="19"/>
  <c r="M94" i="19" s="1"/>
  <c r="G94" i="19"/>
  <c r="G64" i="1" s="1"/>
  <c r="K96" i="19"/>
  <c r="K94" i="19" s="1"/>
  <c r="E81" i="19"/>
  <c r="K81" i="19" s="1"/>
  <c r="K75" i="19" s="1"/>
  <c r="E74" i="19"/>
  <c r="K74" i="19" s="1"/>
  <c r="E66" i="19"/>
  <c r="K66" i="19" s="1"/>
  <c r="K57" i="19" s="1"/>
  <c r="E56" i="19"/>
  <c r="G52" i="19"/>
  <c r="G58" i="1" s="1"/>
  <c r="G41" i="19"/>
  <c r="G57" i="1" s="1"/>
  <c r="I42" i="19"/>
  <c r="I41" i="19" s="1"/>
  <c r="M36" i="19"/>
  <c r="I23" i="19"/>
  <c r="G23" i="19"/>
  <c r="G53" i="1" s="1"/>
  <c r="G18" i="19"/>
  <c r="G52" i="1" s="1"/>
  <c r="I19" i="19"/>
  <c r="I18" i="19" s="1"/>
  <c r="I17" i="19"/>
  <c r="I16" i="19" s="1"/>
  <c r="I15" i="19"/>
  <c r="I14" i="19" s="1"/>
  <c r="I9" i="19"/>
  <c r="I8" i="19" s="1"/>
  <c r="G11" i="20"/>
  <c r="G29" i="20" s="1"/>
  <c r="G7" i="20"/>
  <c r="M35" i="19"/>
  <c r="M34" i="19" s="1"/>
  <c r="K35" i="19"/>
  <c r="K34" i="19" s="1"/>
  <c r="G35" i="19"/>
  <c r="G40" i="19"/>
  <c r="I40" i="19" s="1"/>
  <c r="G92" i="19"/>
  <c r="I92" i="19" s="1"/>
  <c r="K40" i="19"/>
  <c r="I58" i="19"/>
  <c r="G83" i="19"/>
  <c r="K92" i="19"/>
  <c r="I95" i="19"/>
  <c r="I94" i="19" s="1"/>
  <c r="I37" i="19"/>
  <c r="I72" i="19"/>
  <c r="K83" i="19"/>
  <c r="G86" i="19"/>
  <c r="I86" i="19" s="1"/>
  <c r="K37" i="19"/>
  <c r="K72" i="19"/>
  <c r="K90" i="19"/>
  <c r="M81" i="19" l="1"/>
  <c r="M75" i="19" s="1"/>
  <c r="G81" i="19"/>
  <c r="I81" i="19" s="1"/>
  <c r="I75" i="19" s="1"/>
  <c r="M74" i="19"/>
  <c r="M67" i="19" s="1"/>
  <c r="G74" i="19"/>
  <c r="I74" i="19" s="1"/>
  <c r="K67" i="19"/>
  <c r="I67" i="19"/>
  <c r="M66" i="19"/>
  <c r="M57" i="19" s="1"/>
  <c r="G66" i="19"/>
  <c r="I66" i="19" s="1"/>
  <c r="I57" i="19" s="1"/>
  <c r="M56" i="19"/>
  <c r="M54" i="19" s="1"/>
  <c r="K56" i="19"/>
  <c r="K54" i="19" s="1"/>
  <c r="G56" i="19"/>
  <c r="K36" i="19"/>
  <c r="G69" i="1"/>
  <c r="I21" i="1"/>
  <c r="G32" i="19"/>
  <c r="I83" i="19"/>
  <c r="I82" i="19" s="1"/>
  <c r="G82" i="19"/>
  <c r="G63" i="1" s="1"/>
  <c r="G67" i="19"/>
  <c r="G61" i="1" s="1"/>
  <c r="K82" i="19"/>
  <c r="I36" i="19"/>
  <c r="G34" i="19"/>
  <c r="G55" i="1" s="1"/>
  <c r="I35" i="19"/>
  <c r="I34" i="19" s="1"/>
  <c r="G36" i="19"/>
  <c r="G56" i="1" s="1"/>
  <c r="F10" i="13"/>
  <c r="F8" i="13"/>
  <c r="G75" i="19" l="1"/>
  <c r="G62" i="1" s="1"/>
  <c r="G57" i="19"/>
  <c r="G60" i="1" s="1"/>
  <c r="E31" i="19"/>
  <c r="E33" i="19" s="1"/>
  <c r="G33" i="19" s="1"/>
  <c r="I56" i="19"/>
  <c r="I54" i="19" s="1"/>
  <c r="G54" i="19"/>
  <c r="G59" i="1" s="1"/>
  <c r="F6" i="15"/>
  <c r="F7" i="15"/>
  <c r="F8" i="15"/>
  <c r="F9" i="15"/>
  <c r="F10" i="15"/>
  <c r="F12" i="15"/>
  <c r="F13" i="15"/>
  <c r="D14" i="15"/>
  <c r="F14" i="15" s="1"/>
  <c r="F15" i="15"/>
  <c r="F17" i="15"/>
  <c r="F18" i="15"/>
  <c r="F19" i="15"/>
  <c r="F20" i="15"/>
  <c r="F21" i="15"/>
  <c r="F22" i="15"/>
  <c r="F23" i="15"/>
  <c r="F24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J8" i="14"/>
  <c r="J7" i="14" s="1"/>
  <c r="L8" i="14"/>
  <c r="L7" i="14" s="1"/>
  <c r="F70" i="14" s="1"/>
  <c r="Y8" i="14"/>
  <c r="AA8" i="14"/>
  <c r="AB8" i="14"/>
  <c r="AE8" i="14"/>
  <c r="AF8" i="14"/>
  <c r="AG8" i="14"/>
  <c r="AI8" i="14"/>
  <c r="AR7" i="14" s="1"/>
  <c r="AJ8" i="14"/>
  <c r="AS7" i="14" s="1"/>
  <c r="AN8" i="14"/>
  <c r="H8" i="14" s="1"/>
  <c r="H7" i="14" s="1"/>
  <c r="AO8" i="14"/>
  <c r="I8" i="14" s="1"/>
  <c r="I7" i="14" s="1"/>
  <c r="BC8" i="14"/>
  <c r="BI8" i="14"/>
  <c r="J10" i="14"/>
  <c r="L10" i="14"/>
  <c r="BE10" i="14" s="1"/>
  <c r="Y10" i="14"/>
  <c r="AA10" i="14"/>
  <c r="AB10" i="14"/>
  <c r="AE10" i="14"/>
  <c r="AF10" i="14"/>
  <c r="AG10" i="14"/>
  <c r="AI10" i="14"/>
  <c r="AJ10" i="14"/>
  <c r="AN10" i="14"/>
  <c r="AV10" i="14" s="1"/>
  <c r="AO10" i="14"/>
  <c r="AW10" i="14" s="1"/>
  <c r="BC10" i="14"/>
  <c r="BI10" i="14"/>
  <c r="J11" i="14"/>
  <c r="AK11" i="14" s="1"/>
  <c r="L11" i="14"/>
  <c r="BE11" i="14" s="1"/>
  <c r="Y11" i="14"/>
  <c r="AA11" i="14"/>
  <c r="AB11" i="14"/>
  <c r="AE11" i="14"/>
  <c r="AF11" i="14"/>
  <c r="AG11" i="14"/>
  <c r="AI11" i="14"/>
  <c r="AJ11" i="14"/>
  <c r="AN11" i="14"/>
  <c r="BG11" i="14" s="1"/>
  <c r="AC11" i="14" s="1"/>
  <c r="AO11" i="14"/>
  <c r="I11" i="14" s="1"/>
  <c r="BC11" i="14"/>
  <c r="BI11" i="14"/>
  <c r="J13" i="14"/>
  <c r="AK13" i="14" s="1"/>
  <c r="L13" i="14"/>
  <c r="BE13" i="14" s="1"/>
  <c r="Y13" i="14"/>
  <c r="AA13" i="14"/>
  <c r="AB13" i="14"/>
  <c r="AE13" i="14"/>
  <c r="AF13" i="14"/>
  <c r="AG13" i="14"/>
  <c r="AI13" i="14"/>
  <c r="AJ13" i="14"/>
  <c r="AN13" i="14"/>
  <c r="H13" i="14" s="1"/>
  <c r="AO13" i="14"/>
  <c r="I13" i="14" s="1"/>
  <c r="BC13" i="14"/>
  <c r="BI13" i="14"/>
  <c r="J14" i="14"/>
  <c r="AK14" i="14" s="1"/>
  <c r="L14" i="14"/>
  <c r="BE14" i="14" s="1"/>
  <c r="Y14" i="14"/>
  <c r="AA14" i="14"/>
  <c r="AB14" i="14"/>
  <c r="AE14" i="14"/>
  <c r="AF14" i="14"/>
  <c r="AG14" i="14"/>
  <c r="AI14" i="14"/>
  <c r="AJ14" i="14"/>
  <c r="AN14" i="14"/>
  <c r="AV14" i="14" s="1"/>
  <c r="AO14" i="14"/>
  <c r="I14" i="14" s="1"/>
  <c r="BC14" i="14"/>
  <c r="BI14" i="14"/>
  <c r="J15" i="14"/>
  <c r="AK15" i="14" s="1"/>
  <c r="L15" i="14"/>
  <c r="BE15" i="14" s="1"/>
  <c r="Y15" i="14"/>
  <c r="AA15" i="14"/>
  <c r="AB15" i="14"/>
  <c r="AE15" i="14"/>
  <c r="AF15" i="14"/>
  <c r="AG15" i="14"/>
  <c r="AI15" i="14"/>
  <c r="AJ15" i="14"/>
  <c r="AN15" i="14"/>
  <c r="AV15" i="14" s="1"/>
  <c r="AO15" i="14"/>
  <c r="AW15" i="14" s="1"/>
  <c r="BC15" i="14"/>
  <c r="BI15" i="14"/>
  <c r="J16" i="14"/>
  <c r="AK16" i="14" s="1"/>
  <c r="L16" i="14"/>
  <c r="BE16" i="14" s="1"/>
  <c r="Y16" i="14"/>
  <c r="AA16" i="14"/>
  <c r="AB16" i="14"/>
  <c r="AE16" i="14"/>
  <c r="AF16" i="14"/>
  <c r="AG16" i="14"/>
  <c r="AI16" i="14"/>
  <c r="AJ16" i="14"/>
  <c r="AN16" i="14"/>
  <c r="AO16" i="14"/>
  <c r="I16" i="14" s="1"/>
  <c r="BC16" i="14"/>
  <c r="BI16" i="14"/>
  <c r="J17" i="14"/>
  <c r="AK17" i="14" s="1"/>
  <c r="L17" i="14"/>
  <c r="BE17" i="14" s="1"/>
  <c r="Y17" i="14"/>
  <c r="AA17" i="14"/>
  <c r="AB17" i="14"/>
  <c r="AE17" i="14"/>
  <c r="AF17" i="14"/>
  <c r="AG17" i="14"/>
  <c r="AI17" i="14"/>
  <c r="AJ17" i="14"/>
  <c r="AN17" i="14"/>
  <c r="H17" i="14" s="1"/>
  <c r="AO17" i="14"/>
  <c r="I17" i="14" s="1"/>
  <c r="BC17" i="14"/>
  <c r="BI17" i="14"/>
  <c r="J18" i="14"/>
  <c r="AK18" i="14" s="1"/>
  <c r="L18" i="14"/>
  <c r="BE18" i="14" s="1"/>
  <c r="Y18" i="14"/>
  <c r="AA18" i="14"/>
  <c r="AB18" i="14"/>
  <c r="AE18" i="14"/>
  <c r="AF18" i="14"/>
  <c r="AG18" i="14"/>
  <c r="AI18" i="14"/>
  <c r="AJ18" i="14"/>
  <c r="AN18" i="14"/>
  <c r="H18" i="14" s="1"/>
  <c r="AO18" i="14"/>
  <c r="I18" i="14" s="1"/>
  <c r="BC18" i="14"/>
  <c r="BI18" i="14"/>
  <c r="J19" i="14"/>
  <c r="AK19" i="14" s="1"/>
  <c r="L19" i="14"/>
  <c r="BE19" i="14" s="1"/>
  <c r="Y19" i="14"/>
  <c r="AA19" i="14"/>
  <c r="AB19" i="14"/>
  <c r="AE19" i="14"/>
  <c r="AF19" i="14"/>
  <c r="AG19" i="14"/>
  <c r="AI19" i="14"/>
  <c r="AJ19" i="14"/>
  <c r="AN19" i="14"/>
  <c r="AV19" i="14" s="1"/>
  <c r="AO19" i="14"/>
  <c r="AW19" i="14" s="1"/>
  <c r="BC19" i="14"/>
  <c r="BI19" i="14"/>
  <c r="J20" i="14"/>
  <c r="AK20" i="14" s="1"/>
  <c r="L20" i="14"/>
  <c r="BE20" i="14" s="1"/>
  <c r="Y20" i="14"/>
  <c r="AA20" i="14"/>
  <c r="AB20" i="14"/>
  <c r="AE20" i="14"/>
  <c r="AF20" i="14"/>
  <c r="AG20" i="14"/>
  <c r="AI20" i="14"/>
  <c r="AJ20" i="14"/>
  <c r="AN20" i="14"/>
  <c r="BG20" i="14" s="1"/>
  <c r="AC20" i="14" s="1"/>
  <c r="AO20" i="14"/>
  <c r="AW20" i="14" s="1"/>
  <c r="BC20" i="14"/>
  <c r="BI20" i="14"/>
  <c r="J21" i="14"/>
  <c r="AK21" i="14" s="1"/>
  <c r="L21" i="14"/>
  <c r="BE21" i="14" s="1"/>
  <c r="Y21" i="14"/>
  <c r="AA21" i="14"/>
  <c r="AB21" i="14"/>
  <c r="AE21" i="14"/>
  <c r="AF21" i="14"/>
  <c r="AG21" i="14"/>
  <c r="AI21" i="14"/>
  <c r="AJ21" i="14"/>
  <c r="AN21" i="14"/>
  <c r="H21" i="14" s="1"/>
  <c r="AO21" i="14"/>
  <c r="I21" i="14" s="1"/>
  <c r="BC21" i="14"/>
  <c r="BI21" i="14"/>
  <c r="J22" i="14"/>
  <c r="AK22" i="14" s="1"/>
  <c r="L22" i="14"/>
  <c r="BE22" i="14" s="1"/>
  <c r="Y22" i="14"/>
  <c r="AA22" i="14"/>
  <c r="AB22" i="14"/>
  <c r="AE22" i="14"/>
  <c r="AF22" i="14"/>
  <c r="AG22" i="14"/>
  <c r="AI22" i="14"/>
  <c r="AJ22" i="14"/>
  <c r="AN22" i="14"/>
  <c r="AV22" i="14" s="1"/>
  <c r="AO22" i="14"/>
  <c r="I22" i="14" s="1"/>
  <c r="BC22" i="14"/>
  <c r="BI22" i="14"/>
  <c r="J24" i="14"/>
  <c r="AK24" i="14" s="1"/>
  <c r="L24" i="14"/>
  <c r="BE24" i="14" s="1"/>
  <c r="Y24" i="14"/>
  <c r="AA24" i="14"/>
  <c r="AB24" i="14"/>
  <c r="AE24" i="14"/>
  <c r="AF24" i="14"/>
  <c r="AG24" i="14"/>
  <c r="AI24" i="14"/>
  <c r="AJ24" i="14"/>
  <c r="AN24" i="14"/>
  <c r="AV24" i="14" s="1"/>
  <c r="AO24" i="14"/>
  <c r="AW24" i="14" s="1"/>
  <c r="BC24" i="14"/>
  <c r="BI24" i="14"/>
  <c r="J26" i="14"/>
  <c r="L26" i="14"/>
  <c r="Y26" i="14"/>
  <c r="AA26" i="14"/>
  <c r="AB26" i="14"/>
  <c r="AE26" i="14"/>
  <c r="AF26" i="14"/>
  <c r="AG26" i="14"/>
  <c r="AI26" i="14"/>
  <c r="AJ26" i="14"/>
  <c r="AN26" i="14"/>
  <c r="AV26" i="14" s="1"/>
  <c r="AO26" i="14"/>
  <c r="BH26" i="14" s="1"/>
  <c r="AD26" i="14" s="1"/>
  <c r="BC26" i="14"/>
  <c r="BI26" i="14"/>
  <c r="J27" i="14"/>
  <c r="AK27" i="14" s="1"/>
  <c r="L27" i="14"/>
  <c r="BE27" i="14" s="1"/>
  <c r="Y27" i="14"/>
  <c r="AA27" i="14"/>
  <c r="AB27" i="14"/>
  <c r="AE27" i="14"/>
  <c r="AF27" i="14"/>
  <c r="AG27" i="14"/>
  <c r="AI27" i="14"/>
  <c r="AJ27" i="14"/>
  <c r="AN27" i="14"/>
  <c r="AV27" i="14" s="1"/>
  <c r="AO27" i="14"/>
  <c r="I27" i="14" s="1"/>
  <c r="BC27" i="14"/>
  <c r="BI27" i="14"/>
  <c r="J28" i="14"/>
  <c r="AK28" i="14" s="1"/>
  <c r="L28" i="14"/>
  <c r="BE28" i="14" s="1"/>
  <c r="Y28" i="14"/>
  <c r="AA28" i="14"/>
  <c r="AB28" i="14"/>
  <c r="AE28" i="14"/>
  <c r="AF28" i="14"/>
  <c r="AG28" i="14"/>
  <c r="AI28" i="14"/>
  <c r="AJ28" i="14"/>
  <c r="AN28" i="14"/>
  <c r="H28" i="14" s="1"/>
  <c r="AO28" i="14"/>
  <c r="AW28" i="14" s="1"/>
  <c r="BC28" i="14"/>
  <c r="BI28" i="14"/>
  <c r="J29" i="14"/>
  <c r="AK29" i="14" s="1"/>
  <c r="L29" i="14"/>
  <c r="BE29" i="14" s="1"/>
  <c r="Y29" i="14"/>
  <c r="AA29" i="14"/>
  <c r="AB29" i="14"/>
  <c r="AE29" i="14"/>
  <c r="AF29" i="14"/>
  <c r="AG29" i="14"/>
  <c r="AI29" i="14"/>
  <c r="AJ29" i="14"/>
  <c r="AN29" i="14"/>
  <c r="H29" i="14" s="1"/>
  <c r="AO29" i="14"/>
  <c r="AW29" i="14" s="1"/>
  <c r="BC29" i="14"/>
  <c r="BI29" i="14"/>
  <c r="J30" i="14"/>
  <c r="AK30" i="14" s="1"/>
  <c r="L30" i="14"/>
  <c r="BE30" i="14" s="1"/>
  <c r="Y30" i="14"/>
  <c r="AA30" i="14"/>
  <c r="AB30" i="14"/>
  <c r="AE30" i="14"/>
  <c r="AF30" i="14"/>
  <c r="AG30" i="14"/>
  <c r="AI30" i="14"/>
  <c r="AJ30" i="14"/>
  <c r="AN30" i="14"/>
  <c r="AV30" i="14" s="1"/>
  <c r="AO30" i="14"/>
  <c r="BH30" i="14" s="1"/>
  <c r="AD30" i="14" s="1"/>
  <c r="BC30" i="14"/>
  <c r="BI30" i="14"/>
  <c r="J31" i="14"/>
  <c r="AK31" i="14" s="1"/>
  <c r="L31" i="14"/>
  <c r="BE31" i="14" s="1"/>
  <c r="Y31" i="14"/>
  <c r="AA31" i="14"/>
  <c r="AB31" i="14"/>
  <c r="AE31" i="14"/>
  <c r="AF31" i="14"/>
  <c r="AG31" i="14"/>
  <c r="AI31" i="14"/>
  <c r="AJ31" i="14"/>
  <c r="AN31" i="14"/>
  <c r="AV31" i="14" s="1"/>
  <c r="AO31" i="14"/>
  <c r="I31" i="14" s="1"/>
  <c r="BC31" i="14"/>
  <c r="BI31" i="14"/>
  <c r="J32" i="14"/>
  <c r="AK32" i="14" s="1"/>
  <c r="L32" i="14"/>
  <c r="BE32" i="14" s="1"/>
  <c r="Y32" i="14"/>
  <c r="AA32" i="14"/>
  <c r="AB32" i="14"/>
  <c r="AE32" i="14"/>
  <c r="AF32" i="14"/>
  <c r="AG32" i="14"/>
  <c r="AI32" i="14"/>
  <c r="AJ32" i="14"/>
  <c r="AN32" i="14"/>
  <c r="H32" i="14" s="1"/>
  <c r="AO32" i="14"/>
  <c r="AW32" i="14" s="1"/>
  <c r="BC32" i="14"/>
  <c r="BI32" i="14"/>
  <c r="J33" i="14"/>
  <c r="AK33" i="14" s="1"/>
  <c r="L33" i="14"/>
  <c r="BE33" i="14" s="1"/>
  <c r="Y33" i="14"/>
  <c r="AA33" i="14"/>
  <c r="AB33" i="14"/>
  <c r="AE33" i="14"/>
  <c r="AF33" i="14"/>
  <c r="AG33" i="14"/>
  <c r="AI33" i="14"/>
  <c r="AJ33" i="14"/>
  <c r="AN33" i="14"/>
  <c r="H33" i="14" s="1"/>
  <c r="AO33" i="14"/>
  <c r="I33" i="14" s="1"/>
  <c r="BC33" i="14"/>
  <c r="BI33" i="14"/>
  <c r="J35" i="14"/>
  <c r="AK35" i="14" s="1"/>
  <c r="L35" i="14"/>
  <c r="BE35" i="14" s="1"/>
  <c r="Y35" i="14"/>
  <c r="AA35" i="14"/>
  <c r="AB35" i="14"/>
  <c r="AE35" i="14"/>
  <c r="AF35" i="14"/>
  <c r="AG35" i="14"/>
  <c r="AI35" i="14"/>
  <c r="AJ35" i="14"/>
  <c r="AN35" i="14"/>
  <c r="AV35" i="14" s="1"/>
  <c r="AO35" i="14"/>
  <c r="BH35" i="14" s="1"/>
  <c r="AD35" i="14" s="1"/>
  <c r="BC35" i="14"/>
  <c r="BI35" i="14"/>
  <c r="J37" i="14"/>
  <c r="AK37" i="14" s="1"/>
  <c r="L37" i="14"/>
  <c r="BE37" i="14" s="1"/>
  <c r="Y37" i="14"/>
  <c r="AA37" i="14"/>
  <c r="AB37" i="14"/>
  <c r="AE37" i="14"/>
  <c r="AF37" i="14"/>
  <c r="AG37" i="14"/>
  <c r="AI37" i="14"/>
  <c r="AJ37" i="14"/>
  <c r="AN37" i="14"/>
  <c r="AV37" i="14" s="1"/>
  <c r="AO37" i="14"/>
  <c r="I37" i="14" s="1"/>
  <c r="BC37" i="14"/>
  <c r="BI37" i="14"/>
  <c r="J38" i="14"/>
  <c r="AK38" i="14" s="1"/>
  <c r="L38" i="14"/>
  <c r="BE38" i="14" s="1"/>
  <c r="Y38" i="14"/>
  <c r="AA38" i="14"/>
  <c r="AB38" i="14"/>
  <c r="AE38" i="14"/>
  <c r="AF38" i="14"/>
  <c r="AG38" i="14"/>
  <c r="AI38" i="14"/>
  <c r="AJ38" i="14"/>
  <c r="AN38" i="14"/>
  <c r="H38" i="14" s="1"/>
  <c r="AO38" i="14"/>
  <c r="AW38" i="14" s="1"/>
  <c r="BC38" i="14"/>
  <c r="BI38" i="14"/>
  <c r="J39" i="14"/>
  <c r="AK39" i="14" s="1"/>
  <c r="L39" i="14"/>
  <c r="BE39" i="14" s="1"/>
  <c r="Y39" i="14"/>
  <c r="AA39" i="14"/>
  <c r="AB39" i="14"/>
  <c r="AE39" i="14"/>
  <c r="AF39" i="14"/>
  <c r="AG39" i="14"/>
  <c r="AI39" i="14"/>
  <c r="AJ39" i="14"/>
  <c r="AN39" i="14"/>
  <c r="H39" i="14" s="1"/>
  <c r="AO39" i="14"/>
  <c r="AW39" i="14" s="1"/>
  <c r="BC39" i="14"/>
  <c r="BI39" i="14"/>
  <c r="J40" i="14"/>
  <c r="AK40" i="14" s="1"/>
  <c r="L40" i="14"/>
  <c r="BE40" i="14" s="1"/>
  <c r="Y40" i="14"/>
  <c r="AA40" i="14"/>
  <c r="AB40" i="14"/>
  <c r="AE40" i="14"/>
  <c r="AF40" i="14"/>
  <c r="AG40" i="14"/>
  <c r="AI40" i="14"/>
  <c r="AJ40" i="14"/>
  <c r="AN40" i="14"/>
  <c r="BG40" i="14" s="1"/>
  <c r="AC40" i="14" s="1"/>
  <c r="AO40" i="14"/>
  <c r="BC40" i="14"/>
  <c r="BI40" i="14"/>
  <c r="J41" i="14"/>
  <c r="AK41" i="14" s="1"/>
  <c r="L41" i="14"/>
  <c r="BE41" i="14" s="1"/>
  <c r="Y41" i="14"/>
  <c r="AA41" i="14"/>
  <c r="AB41" i="14"/>
  <c r="AE41" i="14"/>
  <c r="AF41" i="14"/>
  <c r="AG41" i="14"/>
  <c r="AI41" i="14"/>
  <c r="AJ41" i="14"/>
  <c r="AN41" i="14"/>
  <c r="AV41" i="14" s="1"/>
  <c r="AO41" i="14"/>
  <c r="I41" i="14" s="1"/>
  <c r="BC41" i="14"/>
  <c r="BI41" i="14"/>
  <c r="J42" i="14"/>
  <c r="AK42" i="14" s="1"/>
  <c r="L42" i="14"/>
  <c r="BE42" i="14" s="1"/>
  <c r="Y42" i="14"/>
  <c r="AA42" i="14"/>
  <c r="AB42" i="14"/>
  <c r="AE42" i="14"/>
  <c r="AF42" i="14"/>
  <c r="AG42" i="14"/>
  <c r="AI42" i="14"/>
  <c r="AJ42" i="14"/>
  <c r="AN42" i="14"/>
  <c r="H42" i="14" s="1"/>
  <c r="AO42" i="14"/>
  <c r="I42" i="14" s="1"/>
  <c r="BC42" i="14"/>
  <c r="BI42" i="14"/>
  <c r="J44" i="14"/>
  <c r="AK44" i="14" s="1"/>
  <c r="AT43" i="14" s="1"/>
  <c r="L44" i="14"/>
  <c r="Y44" i="14"/>
  <c r="AA44" i="14"/>
  <c r="AB44" i="14"/>
  <c r="AE44" i="14"/>
  <c r="AF44" i="14"/>
  <c r="AG44" i="14"/>
  <c r="AI44" i="14"/>
  <c r="AR43" i="14" s="1"/>
  <c r="AJ44" i="14"/>
  <c r="AS43" i="14" s="1"/>
  <c r="AN44" i="14"/>
  <c r="H44" i="14" s="1"/>
  <c r="H43" i="14" s="1"/>
  <c r="AO44" i="14"/>
  <c r="I44" i="14" s="1"/>
  <c r="I43" i="14" s="1"/>
  <c r="BC44" i="14"/>
  <c r="BI44" i="14"/>
  <c r="J46" i="14"/>
  <c r="L46" i="14"/>
  <c r="BE46" i="14" s="1"/>
  <c r="Y46" i="14"/>
  <c r="AA46" i="14"/>
  <c r="AB46" i="14"/>
  <c r="AE46" i="14"/>
  <c r="AF46" i="14"/>
  <c r="AG46" i="14"/>
  <c r="AI46" i="14"/>
  <c r="AJ46" i="14"/>
  <c r="AN46" i="14"/>
  <c r="H46" i="14" s="1"/>
  <c r="AO46" i="14"/>
  <c r="AW46" i="14" s="1"/>
  <c r="BC46" i="14"/>
  <c r="BI46" i="14"/>
  <c r="J48" i="14"/>
  <c r="AK48" i="14" s="1"/>
  <c r="L48" i="14"/>
  <c r="BE48" i="14" s="1"/>
  <c r="Y48" i="14"/>
  <c r="AA48" i="14"/>
  <c r="AB48" i="14"/>
  <c r="AE48" i="14"/>
  <c r="AF48" i="14"/>
  <c r="AG48" i="14"/>
  <c r="AI48" i="14"/>
  <c r="AJ48" i="14"/>
  <c r="AN48" i="14"/>
  <c r="AV48" i="14" s="1"/>
  <c r="AO48" i="14"/>
  <c r="BC48" i="14"/>
  <c r="BI48" i="14"/>
  <c r="J49" i="14"/>
  <c r="AK49" i="14" s="1"/>
  <c r="L49" i="14"/>
  <c r="BE49" i="14" s="1"/>
  <c r="Y49" i="14"/>
  <c r="AA49" i="14"/>
  <c r="AB49" i="14"/>
  <c r="AE49" i="14"/>
  <c r="AF49" i="14"/>
  <c r="AG49" i="14"/>
  <c r="AI49" i="14"/>
  <c r="AJ49" i="14"/>
  <c r="AN49" i="14"/>
  <c r="H49" i="14" s="1"/>
  <c r="AO49" i="14"/>
  <c r="I49" i="14" s="1"/>
  <c r="BC49" i="14"/>
  <c r="BI49" i="14"/>
  <c r="J51" i="14"/>
  <c r="AK51" i="14" s="1"/>
  <c r="L51" i="14"/>
  <c r="BE51" i="14" s="1"/>
  <c r="Y51" i="14"/>
  <c r="AA51" i="14"/>
  <c r="AB51" i="14"/>
  <c r="AE51" i="14"/>
  <c r="AF51" i="14"/>
  <c r="AG51" i="14"/>
  <c r="AI51" i="14"/>
  <c r="AJ51" i="14"/>
  <c r="AN51" i="14"/>
  <c r="H51" i="14" s="1"/>
  <c r="AO51" i="14"/>
  <c r="I51" i="14" s="1"/>
  <c r="BC51" i="14"/>
  <c r="BI51" i="14"/>
  <c r="J52" i="14"/>
  <c r="AK52" i="14" s="1"/>
  <c r="L52" i="14"/>
  <c r="BE52" i="14" s="1"/>
  <c r="Y52" i="14"/>
  <c r="AA52" i="14"/>
  <c r="AB52" i="14"/>
  <c r="AE52" i="14"/>
  <c r="AF52" i="14"/>
  <c r="AG52" i="14"/>
  <c r="AI52" i="14"/>
  <c r="AJ52" i="14"/>
  <c r="AN52" i="14"/>
  <c r="AV52" i="14" s="1"/>
  <c r="AO52" i="14"/>
  <c r="BH52" i="14" s="1"/>
  <c r="AD52" i="14" s="1"/>
  <c r="BC52" i="14"/>
  <c r="BI52" i="14"/>
  <c r="J54" i="14"/>
  <c r="AK54" i="14" s="1"/>
  <c r="L54" i="14"/>
  <c r="BE54" i="14" s="1"/>
  <c r="Y54" i="14"/>
  <c r="AA54" i="14"/>
  <c r="AB54" i="14"/>
  <c r="AE54" i="14"/>
  <c r="AF54" i="14"/>
  <c r="AG54" i="14"/>
  <c r="AI54" i="14"/>
  <c r="AJ54" i="14"/>
  <c r="AN54" i="14"/>
  <c r="AV54" i="14" s="1"/>
  <c r="AO54" i="14"/>
  <c r="I54" i="14" s="1"/>
  <c r="BC54" i="14"/>
  <c r="BI54" i="14"/>
  <c r="J55" i="14"/>
  <c r="AK55" i="14" s="1"/>
  <c r="L55" i="14"/>
  <c r="BE55" i="14" s="1"/>
  <c r="Y55" i="14"/>
  <c r="AA55" i="14"/>
  <c r="AB55" i="14"/>
  <c r="AE55" i="14"/>
  <c r="AF55" i="14"/>
  <c r="AG55" i="14"/>
  <c r="AI55" i="14"/>
  <c r="AJ55" i="14"/>
  <c r="AN55" i="14"/>
  <c r="H55" i="14" s="1"/>
  <c r="AO55" i="14"/>
  <c r="AW55" i="14" s="1"/>
  <c r="BC55" i="14"/>
  <c r="BI55" i="14"/>
  <c r="J56" i="14"/>
  <c r="AK56" i="14" s="1"/>
  <c r="L56" i="14"/>
  <c r="BE56" i="14" s="1"/>
  <c r="Y56" i="14"/>
  <c r="AA56" i="14"/>
  <c r="AB56" i="14"/>
  <c r="AE56" i="14"/>
  <c r="AF56" i="14"/>
  <c r="AG56" i="14"/>
  <c r="AI56" i="14"/>
  <c r="AJ56" i="14"/>
  <c r="AN56" i="14"/>
  <c r="AV56" i="14" s="1"/>
  <c r="AO56" i="14"/>
  <c r="BH56" i="14" s="1"/>
  <c r="AD56" i="14" s="1"/>
  <c r="BC56" i="14"/>
  <c r="BI56" i="14"/>
  <c r="J57" i="14"/>
  <c r="AK57" i="14" s="1"/>
  <c r="L57" i="14"/>
  <c r="BE57" i="14" s="1"/>
  <c r="Y57" i="14"/>
  <c r="AA57" i="14"/>
  <c r="AB57" i="14"/>
  <c r="AE57" i="14"/>
  <c r="AF57" i="14"/>
  <c r="AG57" i="14"/>
  <c r="AI57" i="14"/>
  <c r="AJ57" i="14"/>
  <c r="AN57" i="14"/>
  <c r="AV57" i="14" s="1"/>
  <c r="AO57" i="14"/>
  <c r="I57" i="14" s="1"/>
  <c r="BC57" i="14"/>
  <c r="BI57" i="14"/>
  <c r="J58" i="14"/>
  <c r="AK58" i="14" s="1"/>
  <c r="L58" i="14"/>
  <c r="BE58" i="14" s="1"/>
  <c r="Y58" i="14"/>
  <c r="AA58" i="14"/>
  <c r="AB58" i="14"/>
  <c r="AE58" i="14"/>
  <c r="AF58" i="14"/>
  <c r="AG58" i="14"/>
  <c r="AI58" i="14"/>
  <c r="AJ58" i="14"/>
  <c r="AN58" i="14"/>
  <c r="H58" i="14" s="1"/>
  <c r="AO58" i="14"/>
  <c r="BH58" i="14" s="1"/>
  <c r="AD58" i="14" s="1"/>
  <c r="BC58" i="14"/>
  <c r="BI58" i="14"/>
  <c r="J59" i="14"/>
  <c r="AK59" i="14" s="1"/>
  <c r="L59" i="14"/>
  <c r="BE59" i="14" s="1"/>
  <c r="Y59" i="14"/>
  <c r="AA59" i="14"/>
  <c r="AB59" i="14"/>
  <c r="AE59" i="14"/>
  <c r="AF59" i="14"/>
  <c r="AG59" i="14"/>
  <c r="AI59" i="14"/>
  <c r="AJ59" i="14"/>
  <c r="AN59" i="14"/>
  <c r="BG59" i="14" s="1"/>
  <c r="AC59" i="14" s="1"/>
  <c r="AO59" i="14"/>
  <c r="AW59" i="14" s="1"/>
  <c r="BC59" i="14"/>
  <c r="BI59" i="14"/>
  <c r="J60" i="14"/>
  <c r="AK60" i="14" s="1"/>
  <c r="L60" i="14"/>
  <c r="BE60" i="14" s="1"/>
  <c r="Y60" i="14"/>
  <c r="AA60" i="14"/>
  <c r="AB60" i="14"/>
  <c r="AE60" i="14"/>
  <c r="AF60" i="14"/>
  <c r="AG60" i="14"/>
  <c r="AI60" i="14"/>
  <c r="AJ60" i="14"/>
  <c r="AN60" i="14"/>
  <c r="AV60" i="14" s="1"/>
  <c r="AO60" i="14"/>
  <c r="BH60" i="14" s="1"/>
  <c r="AD60" i="14" s="1"/>
  <c r="BC60" i="14"/>
  <c r="BI60" i="14"/>
  <c r="J61" i="14"/>
  <c r="AK61" i="14" s="1"/>
  <c r="L61" i="14"/>
  <c r="BE61" i="14" s="1"/>
  <c r="Y61" i="14"/>
  <c r="AA61" i="14"/>
  <c r="AB61" i="14"/>
  <c r="AE61" i="14"/>
  <c r="AF61" i="14"/>
  <c r="AG61" i="14"/>
  <c r="AI61" i="14"/>
  <c r="AJ61" i="14"/>
  <c r="AN61" i="14"/>
  <c r="AV61" i="14" s="1"/>
  <c r="AO61" i="14"/>
  <c r="BH61" i="14" s="1"/>
  <c r="AD61" i="14" s="1"/>
  <c r="BC61" i="14"/>
  <c r="BI61" i="14"/>
  <c r="J62" i="14"/>
  <c r="AK62" i="14" s="1"/>
  <c r="L62" i="14"/>
  <c r="BE62" i="14" s="1"/>
  <c r="Y62" i="14"/>
  <c r="AA62" i="14"/>
  <c r="AB62" i="14"/>
  <c r="AE62" i="14"/>
  <c r="AF62" i="14"/>
  <c r="AG62" i="14"/>
  <c r="AI62" i="14"/>
  <c r="AJ62" i="14"/>
  <c r="AN62" i="14"/>
  <c r="H62" i="14" s="1"/>
  <c r="AO62" i="14"/>
  <c r="I62" i="14" s="1"/>
  <c r="BC62" i="14"/>
  <c r="BI62" i="14"/>
  <c r="J64" i="14"/>
  <c r="AK64" i="14" s="1"/>
  <c r="L64" i="14"/>
  <c r="Y64" i="14"/>
  <c r="AA64" i="14"/>
  <c r="AB64" i="14"/>
  <c r="AE64" i="14"/>
  <c r="AF64" i="14"/>
  <c r="AG64" i="14"/>
  <c r="AI64" i="14"/>
  <c r="AJ64" i="14"/>
  <c r="AN64" i="14"/>
  <c r="H64" i="14" s="1"/>
  <c r="AO64" i="14"/>
  <c r="BH64" i="14" s="1"/>
  <c r="AD64" i="14" s="1"/>
  <c r="BC64" i="14"/>
  <c r="BI64" i="14"/>
  <c r="J65" i="14"/>
  <c r="AK65" i="14" s="1"/>
  <c r="L65" i="14"/>
  <c r="BE65" i="14" s="1"/>
  <c r="Y65" i="14"/>
  <c r="AA65" i="14"/>
  <c r="AB65" i="14"/>
  <c r="AE65" i="14"/>
  <c r="AF65" i="14"/>
  <c r="AG65" i="14"/>
  <c r="AI65" i="14"/>
  <c r="AJ65" i="14"/>
  <c r="AN65" i="14"/>
  <c r="AV65" i="14" s="1"/>
  <c r="AO65" i="14"/>
  <c r="AW65" i="14" s="1"/>
  <c r="BC65" i="14"/>
  <c r="BI65" i="14"/>
  <c r="J66" i="14"/>
  <c r="AK66" i="14" s="1"/>
  <c r="L66" i="14"/>
  <c r="BE66" i="14" s="1"/>
  <c r="Y66" i="14"/>
  <c r="AA66" i="14"/>
  <c r="AB66" i="14"/>
  <c r="AE66" i="14"/>
  <c r="AF66" i="14"/>
  <c r="AG66" i="14"/>
  <c r="AI66" i="14"/>
  <c r="AJ66" i="14"/>
  <c r="AN66" i="14"/>
  <c r="BG66" i="14" s="1"/>
  <c r="AC66" i="14" s="1"/>
  <c r="AO66" i="14"/>
  <c r="BH66" i="14" s="1"/>
  <c r="AD66" i="14" s="1"/>
  <c r="BC66" i="14"/>
  <c r="BI66" i="14"/>
  <c r="J68" i="14"/>
  <c r="AK68" i="14" s="1"/>
  <c r="L68" i="14"/>
  <c r="BE68" i="14" s="1"/>
  <c r="Y68" i="14"/>
  <c r="AA68" i="14"/>
  <c r="AB68" i="14"/>
  <c r="AE68" i="14"/>
  <c r="AF68" i="14"/>
  <c r="AG68" i="14"/>
  <c r="AI68" i="14"/>
  <c r="AJ68" i="14"/>
  <c r="AN68" i="14"/>
  <c r="H68" i="14" s="1"/>
  <c r="AO68" i="14"/>
  <c r="I68" i="14" s="1"/>
  <c r="BC68" i="14"/>
  <c r="BI68" i="14"/>
  <c r="J70" i="14"/>
  <c r="J69" i="14" s="1"/>
  <c r="L70" i="14"/>
  <c r="BE70" i="14" s="1"/>
  <c r="AA70" i="14"/>
  <c r="AB70" i="14"/>
  <c r="AC70" i="14"/>
  <c r="AD70" i="14"/>
  <c r="AE70" i="14"/>
  <c r="AF70" i="14"/>
  <c r="AG70" i="14"/>
  <c r="AI70" i="14"/>
  <c r="AR69" i="14" s="1"/>
  <c r="AJ70" i="14"/>
  <c r="AS69" i="14" s="1"/>
  <c r="AN70" i="14"/>
  <c r="H70" i="14" s="1"/>
  <c r="H69" i="14" s="1"/>
  <c r="AO70" i="14"/>
  <c r="I70" i="14" s="1"/>
  <c r="I69" i="14" s="1"/>
  <c r="BC70" i="14"/>
  <c r="BI70" i="14"/>
  <c r="Y70" i="14" s="1"/>
  <c r="AA72" i="14"/>
  <c r="AB72" i="14"/>
  <c r="AC72" i="14"/>
  <c r="AD72" i="14"/>
  <c r="AE72" i="14"/>
  <c r="AF72" i="14"/>
  <c r="AG72" i="14"/>
  <c r="AI72" i="14"/>
  <c r="AR71" i="14" s="1"/>
  <c r="AJ72" i="14"/>
  <c r="AS71" i="14" s="1"/>
  <c r="AN72" i="14"/>
  <c r="AO72" i="14"/>
  <c r="BC72" i="14"/>
  <c r="AA74" i="14"/>
  <c r="AB74" i="14"/>
  <c r="AC74" i="14"/>
  <c r="AD74" i="14"/>
  <c r="AE74" i="14"/>
  <c r="AF74" i="14"/>
  <c r="AG74" i="14"/>
  <c r="AI74" i="14"/>
  <c r="AR73" i="14" s="1"/>
  <c r="AJ74" i="14"/>
  <c r="AS73" i="14" s="1"/>
  <c r="AN74" i="14"/>
  <c r="AO74" i="14"/>
  <c r="BC74" i="14"/>
  <c r="AA76" i="14"/>
  <c r="AB76" i="14"/>
  <c r="AC76" i="14"/>
  <c r="AD76" i="14"/>
  <c r="AE76" i="14"/>
  <c r="AF76" i="14"/>
  <c r="AG76" i="14"/>
  <c r="AI76" i="14"/>
  <c r="AR75" i="14" s="1"/>
  <c r="AJ76" i="14"/>
  <c r="AS75" i="14" s="1"/>
  <c r="AN76" i="14"/>
  <c r="AO76" i="14"/>
  <c r="BC76" i="14"/>
  <c r="AA78" i="14"/>
  <c r="AB78" i="14"/>
  <c r="AC78" i="14"/>
  <c r="AD78" i="14"/>
  <c r="AE78" i="14"/>
  <c r="AF78" i="14"/>
  <c r="AG78" i="14"/>
  <c r="AI78" i="14"/>
  <c r="AR77" i="14" s="1"/>
  <c r="AJ78" i="14"/>
  <c r="AS77" i="14" s="1"/>
  <c r="AN78" i="14"/>
  <c r="AO78" i="14"/>
  <c r="BC78" i="14"/>
  <c r="F6" i="13"/>
  <c r="F7" i="13"/>
  <c r="F9" i="13"/>
  <c r="F11" i="13"/>
  <c r="F12" i="13"/>
  <c r="F13" i="13"/>
  <c r="F14" i="13"/>
  <c r="F16" i="13"/>
  <c r="G31" i="19" l="1"/>
  <c r="G29" i="19" s="1"/>
  <c r="G101" i="19" s="1"/>
  <c r="J25" i="14"/>
  <c r="AK10" i="14"/>
  <c r="AT9" i="14" s="1"/>
  <c r="J9" i="14"/>
  <c r="BG74" i="14"/>
  <c r="AK70" i="14"/>
  <c r="AT69" i="14" s="1"/>
  <c r="F16" i="15"/>
  <c r="F25" i="15"/>
  <c r="F5" i="15"/>
  <c r="BE8" i="14"/>
  <c r="BH62" i="14"/>
  <c r="AD62" i="14" s="1"/>
  <c r="AU15" i="14"/>
  <c r="AK8" i="14"/>
  <c r="AT7" i="14" s="1"/>
  <c r="AV59" i="14"/>
  <c r="AU59" i="14" s="1"/>
  <c r="BG62" i="14"/>
  <c r="AC62" i="14" s="1"/>
  <c r="BG27" i="14"/>
  <c r="AC27" i="14" s="1"/>
  <c r="AW62" i="14"/>
  <c r="BH39" i="14"/>
  <c r="AD39" i="14" s="1"/>
  <c r="BG14" i="14"/>
  <c r="AC14" i="14" s="1"/>
  <c r="BG29" i="14"/>
  <c r="AC29" i="14" s="1"/>
  <c r="AV28" i="14"/>
  <c r="BB28" i="14" s="1"/>
  <c r="AV21" i="14"/>
  <c r="H54" i="14"/>
  <c r="BH68" i="14"/>
  <c r="AD68" i="14" s="1"/>
  <c r="AW66" i="14"/>
  <c r="I66" i="14"/>
  <c r="BG54" i="14"/>
  <c r="AC54" i="14" s="1"/>
  <c r="AW51" i="14"/>
  <c r="I39" i="14"/>
  <c r="H37" i="14"/>
  <c r="H35" i="14"/>
  <c r="H14" i="14"/>
  <c r="BG10" i="14"/>
  <c r="AC10" i="14" s="1"/>
  <c r="AV64" i="14"/>
  <c r="BG37" i="14"/>
  <c r="AC37" i="14" s="1"/>
  <c r="I32" i="14"/>
  <c r="BH20" i="14"/>
  <c r="AD20" i="14" s="1"/>
  <c r="I20" i="14"/>
  <c r="AW11" i="14"/>
  <c r="AW70" i="14"/>
  <c r="BG39" i="14"/>
  <c r="AC39" i="14" s="1"/>
  <c r="BG35" i="14"/>
  <c r="AC35" i="14" s="1"/>
  <c r="BH32" i="14"/>
  <c r="AD32" i="14" s="1"/>
  <c r="AU10" i="14"/>
  <c r="I58" i="14"/>
  <c r="I46" i="14"/>
  <c r="AW33" i="14"/>
  <c r="AV29" i="14"/>
  <c r="AU29" i="14" s="1"/>
  <c r="I74" i="14"/>
  <c r="I73" i="14" s="1"/>
  <c r="BG58" i="14"/>
  <c r="AC58" i="14" s="1"/>
  <c r="BH46" i="14"/>
  <c r="AD46" i="14" s="1"/>
  <c r="AW42" i="14"/>
  <c r="AV33" i="14"/>
  <c r="AW31" i="14"/>
  <c r="AU31" i="14" s="1"/>
  <c r="AW22" i="14"/>
  <c r="AU22" i="14" s="1"/>
  <c r="AW16" i="14"/>
  <c r="BH70" i="14"/>
  <c r="AW44" i="14"/>
  <c r="BH42" i="14"/>
  <c r="AD42" i="14" s="1"/>
  <c r="BH22" i="14"/>
  <c r="AD22" i="14" s="1"/>
  <c r="AW18" i="14"/>
  <c r="BH17" i="14"/>
  <c r="AD17" i="14" s="1"/>
  <c r="BH16" i="14"/>
  <c r="AD16" i="14" s="1"/>
  <c r="AV8" i="14"/>
  <c r="BH74" i="14"/>
  <c r="AW54" i="14"/>
  <c r="AU54" i="14" s="1"/>
  <c r="AW49" i="14"/>
  <c r="AV44" i="14"/>
  <c r="BG42" i="14"/>
  <c r="AC42" i="14" s="1"/>
  <c r="BH27" i="14"/>
  <c r="AD27" i="14" s="1"/>
  <c r="H27" i="14"/>
  <c r="BG22" i="14"/>
  <c r="AC22" i="14" s="1"/>
  <c r="H22" i="14"/>
  <c r="AV18" i="14"/>
  <c r="BG17" i="14"/>
  <c r="AC17" i="14" s="1"/>
  <c r="BH14" i="14"/>
  <c r="AD14" i="14" s="1"/>
  <c r="BH10" i="14"/>
  <c r="AD10" i="14" s="1"/>
  <c r="I10" i="14"/>
  <c r="BG68" i="14"/>
  <c r="AC68" i="14" s="1"/>
  <c r="AW58" i="14"/>
  <c r="AW41" i="14"/>
  <c r="BB41" i="14" s="1"/>
  <c r="AW27" i="14"/>
  <c r="AU27" i="14" s="1"/>
  <c r="I19" i="14"/>
  <c r="AW14" i="14"/>
  <c r="BB14" i="14" s="1"/>
  <c r="H10" i="14"/>
  <c r="AW64" i="14"/>
  <c r="AV39" i="14"/>
  <c r="AU39" i="14" s="1"/>
  <c r="AW21" i="14"/>
  <c r="BB21" i="14" s="1"/>
  <c r="AV13" i="14"/>
  <c r="J43" i="14"/>
  <c r="AW37" i="14"/>
  <c r="AU37" i="14" s="1"/>
  <c r="BG32" i="14"/>
  <c r="AC32" i="14" s="1"/>
  <c r="BH29" i="14"/>
  <c r="AD29" i="14" s="1"/>
  <c r="BG18" i="14"/>
  <c r="AC18" i="14" s="1"/>
  <c r="BH49" i="14"/>
  <c r="AD49" i="14" s="1"/>
  <c r="I29" i="14"/>
  <c r="F5" i="13"/>
  <c r="F15" i="13"/>
  <c r="AR9" i="14"/>
  <c r="BH57" i="14"/>
  <c r="AD57" i="14" s="1"/>
  <c r="L25" i="14"/>
  <c r="F74" i="14" s="1"/>
  <c r="H74" i="14" s="1"/>
  <c r="H73" i="14" s="1"/>
  <c r="AR63" i="14"/>
  <c r="BG57" i="14"/>
  <c r="AC57" i="14" s="1"/>
  <c r="BG70" i="14"/>
  <c r="BG28" i="14"/>
  <c r="AC28" i="14" s="1"/>
  <c r="H26" i="14"/>
  <c r="BH21" i="14"/>
  <c r="AD21" i="14" s="1"/>
  <c r="BG19" i="14"/>
  <c r="AC19" i="14" s="1"/>
  <c r="BH59" i="14"/>
  <c r="AD59" i="14" s="1"/>
  <c r="I59" i="14"/>
  <c r="H57" i="14"/>
  <c r="BG55" i="14"/>
  <c r="AC55" i="14" s="1"/>
  <c r="I55" i="14"/>
  <c r="AV46" i="14"/>
  <c r="I38" i="14"/>
  <c r="BH33" i="14"/>
  <c r="AD33" i="14" s="1"/>
  <c r="BG31" i="14"/>
  <c r="AC31" i="14" s="1"/>
  <c r="H19" i="14"/>
  <c r="BG65" i="14"/>
  <c r="AC65" i="14" s="1"/>
  <c r="AT63" i="14"/>
  <c r="AW57" i="14"/>
  <c r="AU57" i="14" s="1"/>
  <c r="BH51" i="14"/>
  <c r="AD51" i="14" s="1"/>
  <c r="AV49" i="14"/>
  <c r="BG48" i="14"/>
  <c r="AC48" i="14" s="1"/>
  <c r="H48" i="14"/>
  <c r="BG44" i="14"/>
  <c r="AC44" i="14" s="1"/>
  <c r="BG41" i="14"/>
  <c r="AC41" i="14" s="1"/>
  <c r="BG33" i="14"/>
  <c r="AC33" i="14" s="1"/>
  <c r="H31" i="14"/>
  <c r="H30" i="14"/>
  <c r="I28" i="14"/>
  <c r="BE26" i="14"/>
  <c r="BG24" i="14"/>
  <c r="AC24" i="14" s="1"/>
  <c r="I24" i="14"/>
  <c r="BG15" i="14"/>
  <c r="AC15" i="14" s="1"/>
  <c r="I15" i="14"/>
  <c r="BH11" i="14"/>
  <c r="AD11" i="14" s="1"/>
  <c r="BB10" i="14"/>
  <c r="BH8" i="14"/>
  <c r="AD8" i="14" s="1"/>
  <c r="BG46" i="14"/>
  <c r="AC46" i="14" s="1"/>
  <c r="BG49" i="14"/>
  <c r="AC49" i="14" s="1"/>
  <c r="AS25" i="14"/>
  <c r="BH28" i="14"/>
  <c r="AD28" i="14" s="1"/>
  <c r="BG61" i="14"/>
  <c r="AC61" i="14" s="1"/>
  <c r="H61" i="14"/>
  <c r="BH55" i="14"/>
  <c r="AD55" i="14" s="1"/>
  <c r="BH38" i="14"/>
  <c r="AD38" i="14" s="1"/>
  <c r="BH31" i="14"/>
  <c r="AD31" i="14" s="1"/>
  <c r="BH13" i="14"/>
  <c r="AD13" i="14" s="1"/>
  <c r="H65" i="14"/>
  <c r="BH44" i="14"/>
  <c r="AD44" i="14" s="1"/>
  <c r="BH41" i="14"/>
  <c r="AD41" i="14" s="1"/>
  <c r="BG38" i="14"/>
  <c r="AC38" i="14" s="1"/>
  <c r="BG26" i="14"/>
  <c r="AC26" i="14" s="1"/>
  <c r="BG21" i="14"/>
  <c r="AC21" i="14" s="1"/>
  <c r="BH15" i="14"/>
  <c r="AD15" i="14" s="1"/>
  <c r="BG13" i="14"/>
  <c r="AC13" i="14" s="1"/>
  <c r="BG64" i="14"/>
  <c r="AC64" i="14" s="1"/>
  <c r="BH54" i="14"/>
  <c r="AD54" i="14" s="1"/>
  <c r="BG51" i="14"/>
  <c r="AC51" i="14" s="1"/>
  <c r="H41" i="14"/>
  <c r="H40" i="14"/>
  <c r="BH37" i="14"/>
  <c r="AD37" i="14" s="1"/>
  <c r="H24" i="14"/>
  <c r="BH18" i="14"/>
  <c r="AD18" i="14" s="1"/>
  <c r="H15" i="14"/>
  <c r="BG8" i="14"/>
  <c r="AC8" i="14" s="1"/>
  <c r="F11" i="15"/>
  <c r="BB24" i="14"/>
  <c r="J63" i="14"/>
  <c r="L45" i="14"/>
  <c r="F76" i="14" s="1"/>
  <c r="BG76" i="14" s="1"/>
  <c r="I48" i="14"/>
  <c r="AW48" i="14"/>
  <c r="AU48" i="14" s="1"/>
  <c r="AR25" i="14"/>
  <c r="I40" i="14"/>
  <c r="AW40" i="14"/>
  <c r="BB29" i="14"/>
  <c r="BB19" i="14"/>
  <c r="H16" i="14"/>
  <c r="AV16" i="14"/>
  <c r="L69" i="14"/>
  <c r="AS45" i="14"/>
  <c r="BB65" i="14"/>
  <c r="BG56" i="14"/>
  <c r="AC56" i="14" s="1"/>
  <c r="AR45" i="14"/>
  <c r="J45" i="14"/>
  <c r="AK46" i="14"/>
  <c r="AT45" i="14" s="1"/>
  <c r="BG16" i="14"/>
  <c r="AC16" i="14" s="1"/>
  <c r="H56" i="14"/>
  <c r="I26" i="14"/>
  <c r="AW26" i="14"/>
  <c r="BB26" i="14" s="1"/>
  <c r="H20" i="14"/>
  <c r="AV20" i="14"/>
  <c r="L43" i="14"/>
  <c r="BE44" i="14"/>
  <c r="H11" i="14"/>
  <c r="AV11" i="14"/>
  <c r="I52" i="14"/>
  <c r="AW52" i="14"/>
  <c r="AU52" i="14" s="1"/>
  <c r="BG60" i="14"/>
  <c r="AC60" i="14" s="1"/>
  <c r="BH76" i="14"/>
  <c r="I65" i="14"/>
  <c r="BG52" i="14"/>
  <c r="AC52" i="14" s="1"/>
  <c r="BH48" i="14"/>
  <c r="AD48" i="14" s="1"/>
  <c r="BH40" i="14"/>
  <c r="AD40" i="14" s="1"/>
  <c r="I30" i="14"/>
  <c r="AW30" i="14"/>
  <c r="BB30" i="14" s="1"/>
  <c r="BB15" i="14"/>
  <c r="AS9" i="14"/>
  <c r="AU41" i="14"/>
  <c r="BH65" i="14"/>
  <c r="AD65" i="14" s="1"/>
  <c r="H66" i="14"/>
  <c r="AV66" i="14"/>
  <c r="H60" i="14"/>
  <c r="AU65" i="14"/>
  <c r="AS63" i="14"/>
  <c r="L63" i="14"/>
  <c r="F78" i="14" s="1"/>
  <c r="I78" i="14" s="1"/>
  <c r="I77" i="14" s="1"/>
  <c r="BE64" i="14"/>
  <c r="I60" i="14"/>
  <c r="AW60" i="14"/>
  <c r="BB60" i="14" s="1"/>
  <c r="I56" i="14"/>
  <c r="AW56" i="14"/>
  <c r="AU56" i="14" s="1"/>
  <c r="H52" i="14"/>
  <c r="I35" i="14"/>
  <c r="AW35" i="14"/>
  <c r="AU35" i="14" s="1"/>
  <c r="AU24" i="14"/>
  <c r="AU19" i="14"/>
  <c r="L9" i="14"/>
  <c r="F72" i="14" s="1"/>
  <c r="BH72" i="14" s="1"/>
  <c r="BG30" i="14"/>
  <c r="AC30" i="14" s="1"/>
  <c r="BH19" i="14"/>
  <c r="AD19" i="14" s="1"/>
  <c r="AV70" i="14"/>
  <c r="AW68" i="14"/>
  <c r="I64" i="14"/>
  <c r="AV62" i="14"/>
  <c r="H59" i="14"/>
  <c r="AV58" i="14"/>
  <c r="AV55" i="14"/>
  <c r="AV51" i="14"/>
  <c r="AV42" i="14"/>
  <c r="AV38" i="14"/>
  <c r="AV32" i="14"/>
  <c r="AK26" i="14"/>
  <c r="AT25" i="14" s="1"/>
  <c r="AW17" i="14"/>
  <c r="AW13" i="14"/>
  <c r="AV68" i="14"/>
  <c r="AW61" i="14"/>
  <c r="BB61" i="14" s="1"/>
  <c r="AV17" i="14"/>
  <c r="BH24" i="14"/>
  <c r="AD24" i="14" s="1"/>
  <c r="I61" i="14"/>
  <c r="AV40" i="14"/>
  <c r="AW8" i="14"/>
  <c r="G54" i="1" l="1"/>
  <c r="AV74" i="14"/>
  <c r="AV78" i="14"/>
  <c r="AW78" i="14"/>
  <c r="BG78" i="14"/>
  <c r="BI74" i="14"/>
  <c r="Y74" i="14" s="1"/>
  <c r="J74" i="14"/>
  <c r="L74" i="14"/>
  <c r="AW74" i="14"/>
  <c r="F40" i="15"/>
  <c r="BB13" i="14"/>
  <c r="G68" i="1"/>
  <c r="I20" i="1"/>
  <c r="BB78" i="14"/>
  <c r="BI72" i="14"/>
  <c r="Y72" i="14" s="1"/>
  <c r="J72" i="14"/>
  <c r="L72" i="14"/>
  <c r="BG72" i="14"/>
  <c r="BI76" i="14"/>
  <c r="Y76" i="14" s="1"/>
  <c r="J76" i="14"/>
  <c r="L76" i="14"/>
  <c r="H76" i="14"/>
  <c r="H75" i="14" s="1"/>
  <c r="AW76" i="14"/>
  <c r="AV76" i="14"/>
  <c r="AU14" i="14"/>
  <c r="J78" i="14"/>
  <c r="L78" i="14"/>
  <c r="BI78" i="14"/>
  <c r="Y78" i="14" s="1"/>
  <c r="AV72" i="14"/>
  <c r="H72" i="14"/>
  <c r="H71" i="14" s="1"/>
  <c r="BH78" i="14"/>
  <c r="H78" i="14"/>
  <c r="H77" i="14" s="1"/>
  <c r="I76" i="14"/>
  <c r="I75" i="14" s="1"/>
  <c r="AW72" i="14"/>
  <c r="I72" i="14"/>
  <c r="I71" i="14" s="1"/>
  <c r="BB54" i="14"/>
  <c r="AU44" i="14"/>
  <c r="BB39" i="14"/>
  <c r="BB8" i="14"/>
  <c r="BB33" i="14"/>
  <c r="BB37" i="14"/>
  <c r="AU18" i="14"/>
  <c r="BB22" i="14"/>
  <c r="AU33" i="14"/>
  <c r="BB64" i="14"/>
  <c r="AU28" i="14"/>
  <c r="BB59" i="14"/>
  <c r="AU64" i="14"/>
  <c r="I9" i="14"/>
  <c r="BB44" i="14"/>
  <c r="BB31" i="14"/>
  <c r="BB18" i="14"/>
  <c r="AU21" i="14"/>
  <c r="BB27" i="14"/>
  <c r="H25" i="14"/>
  <c r="I63" i="14"/>
  <c r="BB48" i="14"/>
  <c r="AU30" i="14"/>
  <c r="AU49" i="14"/>
  <c r="AU61" i="14"/>
  <c r="AU60" i="14"/>
  <c r="AU26" i="14"/>
  <c r="F18" i="13"/>
  <c r="I19" i="1" s="1"/>
  <c r="BB35" i="14"/>
  <c r="H63" i="14"/>
  <c r="I45" i="14"/>
  <c r="BB46" i="14"/>
  <c r="AU46" i="14"/>
  <c r="BB57" i="14"/>
  <c r="H45" i="14"/>
  <c r="BB49" i="14"/>
  <c r="AU78" i="14"/>
  <c r="AU66" i="14"/>
  <c r="BB66" i="14"/>
  <c r="AU51" i="14"/>
  <c r="BB51" i="14"/>
  <c r="AU55" i="14"/>
  <c r="BB55" i="14"/>
  <c r="AU11" i="14"/>
  <c r="BB11" i="14"/>
  <c r="I25" i="14"/>
  <c r="AU17" i="14"/>
  <c r="BB17" i="14"/>
  <c r="AU70" i="14"/>
  <c r="BB70" i="14"/>
  <c r="H9" i="14"/>
  <c r="AU62" i="14"/>
  <c r="BB62" i="14"/>
  <c r="AU32" i="14"/>
  <c r="BB32" i="14"/>
  <c r="BB52" i="14"/>
  <c r="AU8" i="14"/>
  <c r="AU68" i="14"/>
  <c r="BB68" i="14"/>
  <c r="AU16" i="14"/>
  <c r="BB16" i="14"/>
  <c r="BB56" i="14"/>
  <c r="AU40" i="14"/>
  <c r="BB40" i="14"/>
  <c r="AU20" i="14"/>
  <c r="BB20" i="14"/>
  <c r="AU38" i="14"/>
  <c r="BB38" i="14"/>
  <c r="AU42" i="14"/>
  <c r="BB42" i="14"/>
  <c r="AU58" i="14"/>
  <c r="BB58" i="14"/>
  <c r="AU13" i="14"/>
  <c r="L73" i="14" l="1"/>
  <c r="BE74" i="14"/>
  <c r="AK74" i="14"/>
  <c r="AT73" i="14" s="1"/>
  <c r="J73" i="14"/>
  <c r="BB74" i="14"/>
  <c r="AU74" i="14"/>
  <c r="BB72" i="14"/>
  <c r="L75" i="14"/>
  <c r="BE76" i="14"/>
  <c r="AU72" i="14"/>
  <c r="AK76" i="14"/>
  <c r="AT75" i="14" s="1"/>
  <c r="J75" i="14"/>
  <c r="J77" i="14"/>
  <c r="AK78" i="14"/>
  <c r="AT77" i="14" s="1"/>
  <c r="L71" i="14"/>
  <c r="BE72" i="14"/>
  <c r="AU76" i="14"/>
  <c r="BB76" i="14"/>
  <c r="AK72" i="14"/>
  <c r="AT71" i="14" s="1"/>
  <c r="J71" i="14"/>
  <c r="L77" i="14"/>
  <c r="BE78" i="14"/>
  <c r="G67" i="1"/>
  <c r="J80" i="14" l="1"/>
  <c r="I18" i="1" s="1"/>
  <c r="G66" i="1" l="1"/>
  <c r="F41" i="1"/>
  <c r="G28" i="1"/>
  <c r="J29" i="1"/>
  <c r="J27" i="1"/>
  <c r="G40" i="1"/>
  <c r="F40" i="1"/>
  <c r="J24" i="1"/>
  <c r="J25" i="1"/>
  <c r="J26" i="1"/>
  <c r="J28" i="1"/>
  <c r="E25" i="1"/>
  <c r="E27" i="1"/>
  <c r="F42" i="1" l="1"/>
  <c r="G41" i="1" l="1"/>
  <c r="G42" i="1" l="1"/>
  <c r="H41" i="1"/>
  <c r="H42" i="1" s="1"/>
  <c r="G29" i="1" l="1"/>
  <c r="I41" i="1"/>
  <c r="I42" i="1" s="1"/>
  <c r="J41" i="1"/>
  <c r="J42" i="1" l="1"/>
  <c r="I16" i="1"/>
  <c r="G70" i="1" l="1"/>
  <c r="I17" i="1"/>
  <c r="I22" i="1" s="1"/>
  <c r="G26" i="1" l="1"/>
  <c r="G27" i="1" s="1"/>
  <c r="G31" i="1" s="1"/>
  <c r="I3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 firmy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<sst xmlns="http://schemas.openxmlformats.org/spreadsheetml/2006/main" count="1417" uniqueCount="618">
  <si>
    <t>%</t>
  </si>
  <si>
    <t>Cena celkem</t>
  </si>
  <si>
    <t>Zaokrouhlení</t>
  </si>
  <si>
    <t>Název</t>
  </si>
  <si>
    <t xml:space="preserve">Položkový rozpočet </t>
  </si>
  <si>
    <t>O:</t>
  </si>
  <si>
    <t>R: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</si>
  <si>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</si>
  <si>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</si>
  <si>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</si>
  <si>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</si>
  <si>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</si>
  <si>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</si>
  <si>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</si>
  <si>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</si>
  <si>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</si>
  <si>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</si>
  <si>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</si>
  <si>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</si>
  <si>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</si>
  <si>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</si>
  <si>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</si>
  <si>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</si>
  <si>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</si>
  <si>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</si>
  <si>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</si>
  <si>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</si>
  <si>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</si>
  <si>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</si>
  <si>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</si>
  <si>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</si>
  <si>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</si>
  <si>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Zakázka:</t>
  </si>
  <si>
    <t>Z:</t>
  </si>
  <si>
    <t>Na Příkopě 28, Praha 1</t>
  </si>
  <si>
    <t>Rozpočet:</t>
  </si>
  <si>
    <t xml:space="preserve">Realizace úpravy toalet ve vstupní hale objektu ČNB 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</si>
  <si>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</si>
  <si>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</si>
  <si>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</si>
  <si>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</si>
  <si>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</si>
  <si>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</si>
  <si>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</si>
  <si>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</si>
  <si>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</si>
  <si>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</si>
  <si>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</si>
  <si>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</si>
  <si>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</si>
  <si>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</si>
  <si>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</si>
  <si>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</si>
  <si>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</si>
  <si>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</si>
  <si>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</si>
  <si>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</si>
  <si>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</si>
  <si>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</si>
  <si>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</si>
  <si>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</si>
  <si>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</si>
  <si>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</si>
  <si>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</si>
  <si>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</si>
  <si>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</si>
  <si>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</si>
  <si>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</si>
  <si>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772</t>
  </si>
  <si>
    <t>Kamenné  dlažby</t>
  </si>
  <si>
    <t>781</t>
  </si>
  <si>
    <t>Obklady keramické</t>
  </si>
  <si>
    <t>782</t>
  </si>
  <si>
    <t>Konstrukce z přírodního kamene</t>
  </si>
  <si>
    <t>784</t>
  </si>
  <si>
    <t>Malby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</si>
  <si>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</si>
  <si>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</si>
  <si>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</si>
  <si>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</si>
  <si>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</si>
  <si>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</si>
  <si>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</si>
  <si>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</si>
  <si>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</si>
  <si>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DPH</t>
  </si>
  <si>
    <t>cena s DPH</t>
  </si>
  <si>
    <t>hmotnost / MJ</t>
  </si>
  <si>
    <t>hmotnost celk.(t)</t>
  </si>
  <si>
    <t>dem. hmotnost / MJ</t>
  </si>
  <si>
    <t>dem. hmotnost celk.(t)</t>
  </si>
  <si>
    <t>Díl:</t>
  </si>
  <si>
    <t>342018522RS1</t>
  </si>
  <si>
    <t>m2</t>
  </si>
  <si>
    <t>347015216RS1</t>
  </si>
  <si>
    <t>347015216RS2</t>
  </si>
  <si>
    <t>612100030RAA</t>
  </si>
  <si>
    <t>632411105RS1</t>
  </si>
  <si>
    <t>Samonivelační stěrka cementová, tl.4 mm</t>
  </si>
  <si>
    <t>642200011RS1</t>
  </si>
  <si>
    <t>kus</t>
  </si>
  <si>
    <t>642200011RS2</t>
  </si>
  <si>
    <t>553RS1</t>
  </si>
  <si>
    <t>553RS2</t>
  </si>
  <si>
    <t>kpl</t>
  </si>
  <si>
    <t>962200011RAB</t>
  </si>
  <si>
    <t>Bourání příček z cihel pálených, tloušťka 15 cm, včetně obkladů, dveří, zárubní</t>
  </si>
  <si>
    <t>(2*2,515+0,905)*3,14</t>
  </si>
  <si>
    <t>962100014RA0</t>
  </si>
  <si>
    <t>m3</t>
  </si>
  <si>
    <t>(1,29*0,210+1,336*0,215)*3,14</t>
  </si>
  <si>
    <t>970051160R00</t>
  </si>
  <si>
    <t>m</t>
  </si>
  <si>
    <t>999281105R00</t>
  </si>
  <si>
    <t>Přesun hmot pro opravy a údržbu do výšky 6 m</t>
  </si>
  <si>
    <t>t</t>
  </si>
  <si>
    <t>711212002R00</t>
  </si>
  <si>
    <t>podlaha:10,40</t>
  </si>
  <si>
    <t>998711201R00</t>
  </si>
  <si>
    <t>Přesun hmot pro izolace proti vodě, výšky do 6 m</t>
  </si>
  <si>
    <t>725820802RS1</t>
  </si>
  <si>
    <t>Demontáž boxu, papírové ručníky</t>
  </si>
  <si>
    <t>soubor</t>
  </si>
  <si>
    <t>725017173RS1</t>
  </si>
  <si>
    <t>725292042R00</t>
  </si>
  <si>
    <t>725292061R00</t>
  </si>
  <si>
    <t>722-RS1</t>
  </si>
  <si>
    <t>722-RS2</t>
  </si>
  <si>
    <t>55149032R</t>
  </si>
  <si>
    <t>551RS1</t>
  </si>
  <si>
    <t>Věšáky</t>
  </si>
  <si>
    <t>735191915RS1</t>
  </si>
  <si>
    <t>766121210RS1</t>
  </si>
  <si>
    <t>998766201R00</t>
  </si>
  <si>
    <t>Přesun hmot pro truhlářské konstr., výšky do 6 m</t>
  </si>
  <si>
    <t>767581801R00</t>
  </si>
  <si>
    <t>Demontáž podhledů - kazet</t>
  </si>
  <si>
    <t>3,50+1,45+1,60+1,30+1,90</t>
  </si>
  <si>
    <t>767990010RS1</t>
  </si>
  <si>
    <t>Montáž prvků X23-X24 a osoušeče rukou, včetně kotevního materiálu</t>
  </si>
  <si>
    <t>55440411RS1</t>
  </si>
  <si>
    <t>X23-Úchyt dvojitý sklopný min. 800 mm, kartáč. nerez</t>
  </si>
  <si>
    <t>55440411RS2</t>
  </si>
  <si>
    <t>X24-Úchyt dvojitý sklopný min. 900 mm, kartáč. nerez</t>
  </si>
  <si>
    <t>998767201R00</t>
  </si>
  <si>
    <t>Přesun hmot pro zámečnické konstr., výšky do 6 m</t>
  </si>
  <si>
    <t>771990010RA0</t>
  </si>
  <si>
    <t>Vybourání keramické nebo teracové dlažby</t>
  </si>
  <si>
    <t>771101210R00</t>
  </si>
  <si>
    <t>Penetrace podkladu pod dlažby</t>
  </si>
  <si>
    <t>771575118RW1</t>
  </si>
  <si>
    <t>59761005RS1</t>
  </si>
  <si>
    <t>771577133RS1</t>
  </si>
  <si>
    <t>998771201R00</t>
  </si>
  <si>
    <t>Přesun hmot pro podlahy z dlaždic, výšky do 6 m</t>
  </si>
  <si>
    <t>772511111RS1</t>
  </si>
  <si>
    <t>Dlažba z žuly,pravoúhlá,do tmele, viz Skladba P00</t>
  </si>
  <si>
    <t>0,10*0,90+0,20*0,70</t>
  </si>
  <si>
    <t>58382711R</t>
  </si>
  <si>
    <t>Deska leštěná, žula , viz Skladba P00</t>
  </si>
  <si>
    <t>772-RS1</t>
  </si>
  <si>
    <t>Repase žulové dlažby</t>
  </si>
  <si>
    <t>998772201R00</t>
  </si>
  <si>
    <t>Přesun hmot pro dlažby z kamene, výšky do 6 m</t>
  </si>
  <si>
    <t>781900010RA0</t>
  </si>
  <si>
    <t>781101210R00</t>
  </si>
  <si>
    <t>Penetrace podkladu pod obklady</t>
  </si>
  <si>
    <t>781230131R00</t>
  </si>
  <si>
    <t>Obkládání stěn vnitř. keram. do tmele nad 300x300</t>
  </si>
  <si>
    <t>59782RS1</t>
  </si>
  <si>
    <t>781-RS2</t>
  </si>
  <si>
    <t>Oprava a úprava mramorových obkladů, viz Technická zpráva</t>
  </si>
  <si>
    <t>998782201R00</t>
  </si>
  <si>
    <t>Přesun hmot pro obklady z kamene, výšky do 6 m</t>
  </si>
  <si>
    <t>784171101R00</t>
  </si>
  <si>
    <t>Penetrace podkladu nátěrem Tollens, Tol - Fix, 1 x</t>
  </si>
  <si>
    <t>784155211RS1</t>
  </si>
  <si>
    <t/>
  </si>
  <si>
    <t>prořez:0,27</t>
  </si>
  <si>
    <t>Vlastní</t>
  </si>
  <si>
    <t>Odvoz suti a vyb.hmot do 10 km, vnitrost. 25 m</t>
  </si>
  <si>
    <t>979990107R00</t>
  </si>
  <si>
    <t>Poplatek za skládku suti - směs betonu,cihel,dřeva</t>
  </si>
  <si>
    <t>Příplatek k odvozu za každý další 1 km</t>
  </si>
  <si>
    <t>979 081121R00</t>
  </si>
  <si>
    <t>Celkem:</t>
  </si>
  <si>
    <t>hod</t>
  </si>
  <si>
    <t>9.</t>
  </si>
  <si>
    <t>8.</t>
  </si>
  <si>
    <t>7.</t>
  </si>
  <si>
    <t>Uvedení do chodu</t>
  </si>
  <si>
    <t>kg</t>
  </si>
  <si>
    <t>Závěsy</t>
  </si>
  <si>
    <t>6.</t>
  </si>
  <si>
    <t>Spojovací a těsnicí materiál</t>
  </si>
  <si>
    <t>5.</t>
  </si>
  <si>
    <t>ks</t>
  </si>
  <si>
    <t>Potrubí spiro vč tvar kusů Js 100</t>
  </si>
  <si>
    <t>4.</t>
  </si>
  <si>
    <t>Ohebné hliníkové potrubí Js 100</t>
  </si>
  <si>
    <t>3.</t>
  </si>
  <si>
    <t>2.</t>
  </si>
  <si>
    <t>1.</t>
  </si>
  <si>
    <t>vlastní ve všech položkách</t>
  </si>
  <si>
    <t>Dodávka a montáž</t>
  </si>
  <si>
    <t>cenová soustava</t>
  </si>
  <si>
    <t>m.j.</t>
  </si>
  <si>
    <t>Specifikace</t>
  </si>
  <si>
    <t>č.pol.</t>
  </si>
  <si>
    <t>Místo</t>
  </si>
  <si>
    <t>Stavba</t>
  </si>
  <si>
    <t>_</t>
  </si>
  <si>
    <t>9_</t>
  </si>
  <si>
    <t>H726_</t>
  </si>
  <si>
    <t>5</t>
  </si>
  <si>
    <t>RTS II / 2022</t>
  </si>
  <si>
    <t>Přesun hmot pro předstěnové systémy, výšky do 6 m</t>
  </si>
  <si>
    <t>998726121R00</t>
  </si>
  <si>
    <t xml:space="preserve"> </t>
  </si>
  <si>
    <t>Instalační prefabrikáty</t>
  </si>
  <si>
    <t>H726</t>
  </si>
  <si>
    <t>H725_</t>
  </si>
  <si>
    <t>Přesun hmot pro zařizovací předměty, výšky do 6 m</t>
  </si>
  <si>
    <t>998725101R00</t>
  </si>
  <si>
    <t>H725</t>
  </si>
  <si>
    <t>H722_</t>
  </si>
  <si>
    <t>Přesun hmot pro vnitřní vodovod, výšky do 6 m</t>
  </si>
  <si>
    <t>998722101R00</t>
  </si>
  <si>
    <t>Vnitřní vodovod</t>
  </si>
  <si>
    <t>H722</t>
  </si>
  <si>
    <t>H721_</t>
  </si>
  <si>
    <t>Přesun hmot pro vnitřní kanalizaci, výšky do 6 m</t>
  </si>
  <si>
    <t>998721101R00</t>
  </si>
  <si>
    <t>Vnitřní kanalizace</t>
  </si>
  <si>
    <t>H721</t>
  </si>
  <si>
    <t>H713_</t>
  </si>
  <si>
    <t>Přesun hmot pro izolace tepelné, výšky do 6 m</t>
  </si>
  <si>
    <t>998713101R00</t>
  </si>
  <si>
    <t>Izolace tepelné</t>
  </si>
  <si>
    <t>H713</t>
  </si>
  <si>
    <t>72_</t>
  </si>
  <si>
    <t>726_</t>
  </si>
  <si>
    <t>7</t>
  </si>
  <si>
    <t>726211345R00</t>
  </si>
  <si>
    <t>včetně pro konzoly</t>
  </si>
  <si>
    <t>726211332R00</t>
  </si>
  <si>
    <t>726211321R00</t>
  </si>
  <si>
    <t>726211313R00</t>
  </si>
  <si>
    <t>726</t>
  </si>
  <si>
    <t>725_</t>
  </si>
  <si>
    <t>Výpusť umyvadlová , stále otevřená</t>
  </si>
  <si>
    <t>725860261R00</t>
  </si>
  <si>
    <t>Baterie automat. umyvadlová termostat. stojánková</t>
  </si>
  <si>
    <t>725823671R00</t>
  </si>
  <si>
    <t>ovládací tlačítko WC splachovače dělené</t>
  </si>
  <si>
    <t>725.004</t>
  </si>
  <si>
    <t>Sifon umyvadlový chromovaný</t>
  </si>
  <si>
    <t>725860251R00</t>
  </si>
  <si>
    <t>Sifon umyvadlový nábytkový, D 40 mm</t>
  </si>
  <si>
    <t>725860215R00</t>
  </si>
  <si>
    <t>Demontáž baterie stojánkové do 1otvoru</t>
  </si>
  <si>
    <t>725820802R00</t>
  </si>
  <si>
    <t>Ventil rohový s filtrem DN 15 x DN 10</t>
  </si>
  <si>
    <t>725814105R00</t>
  </si>
  <si>
    <t>Demontáž umyvadla s 1stoj.ventilem</t>
  </si>
  <si>
    <t>725210912R00</t>
  </si>
  <si>
    <t>Demontáž klozetů splachovacích</t>
  </si>
  <si>
    <t>725110811R00</t>
  </si>
  <si>
    <t>včetně trafa _x000D_
připojení 230-50</t>
  </si>
  <si>
    <t>Splachovač WC automatický</t>
  </si>
  <si>
    <t>725111622R00</t>
  </si>
  <si>
    <t>Umyvadlo na šrouby, bílé</t>
  </si>
  <si>
    <t>725017122R00</t>
  </si>
  <si>
    <t>34</t>
  </si>
  <si>
    <t>včetně trafa_x000D_
připojení 230-50</t>
  </si>
  <si>
    <t>Urinál odsávací ovládání autom, bílý</t>
  </si>
  <si>
    <t>725016125R00</t>
  </si>
  <si>
    <t>33</t>
  </si>
  <si>
    <t>Klozet závěsný ZTP + sedátko, bílý</t>
  </si>
  <si>
    <t>725014141R00</t>
  </si>
  <si>
    <t>32</t>
  </si>
  <si>
    <t>včetně sedátka v bílé barvě</t>
  </si>
  <si>
    <t>Klozet závěsný + sedátko, bílý</t>
  </si>
  <si>
    <t>725014131RT1</t>
  </si>
  <si>
    <t>31</t>
  </si>
  <si>
    <t>724_</t>
  </si>
  <si>
    <t>konzola potrubí kanalizace</t>
  </si>
  <si>
    <t>7241</t>
  </si>
  <si>
    <t>30</t>
  </si>
  <si>
    <t>Strojní vybavení</t>
  </si>
  <si>
    <t>724</t>
  </si>
  <si>
    <t>722_</t>
  </si>
  <si>
    <t>Proplach a dezinfekce vodovodního potrubí</t>
  </si>
  <si>
    <t>722290234R00</t>
  </si>
  <si>
    <t>29</t>
  </si>
  <si>
    <t>Tlaková zkouška vodovodního potrubí DN 32 mm</t>
  </si>
  <si>
    <t>722280106R00</t>
  </si>
  <si>
    <t>28</t>
  </si>
  <si>
    <t>722202213R00</t>
  </si>
  <si>
    <t>27</t>
  </si>
  <si>
    <t>Hadice sanitární flexibilní, DN 15 mm, délka 300 mm</t>
  </si>
  <si>
    <t>722191131R00</t>
  </si>
  <si>
    <t>26</t>
  </si>
  <si>
    <t>Uzavření/otevření vodovodního potrubí při opravě</t>
  </si>
  <si>
    <t>722190901R00</t>
  </si>
  <si>
    <t>25</t>
  </si>
  <si>
    <t>Vyvedení a upevnění výpustek DN 15 mm</t>
  </si>
  <si>
    <t>722190401R00</t>
  </si>
  <si>
    <t>24</t>
  </si>
  <si>
    <t>oprava vodovodu, přechod materiálový na PP-R</t>
  </si>
  <si>
    <t>Přípojky vodovodní pro pevné připojení DN 20 mm</t>
  </si>
  <si>
    <t>722190222R00</t>
  </si>
  <si>
    <t>23</t>
  </si>
  <si>
    <t>vnitřní průměr 22 mm</t>
  </si>
  <si>
    <t>722181211RT7</t>
  </si>
  <si>
    <t>22</t>
  </si>
  <si>
    <t>Potrubí plastové PP-R včetně zednických výpomocí, D 20 x 3,4 mm, PN 20</t>
  </si>
  <si>
    <t>722172331R00</t>
  </si>
  <si>
    <t>21</t>
  </si>
  <si>
    <t>Sestavení plastového rozvodu vody D 20 mm</t>
  </si>
  <si>
    <t>722174912R00</t>
  </si>
  <si>
    <t>20</t>
  </si>
  <si>
    <t>Oprava plastového potrubí, spojka přímá, vnější závit 20 x 1/2"</t>
  </si>
  <si>
    <t>722170921R00</t>
  </si>
  <si>
    <t>19</t>
  </si>
  <si>
    <t>Oprava a propojení dosavadního potrubí d 20 mm</t>
  </si>
  <si>
    <t>722131932R00</t>
  </si>
  <si>
    <t>18</t>
  </si>
  <si>
    <t>Oprava potrubí, vsazení odbočky d20-20-20</t>
  </si>
  <si>
    <t>722131913R00</t>
  </si>
  <si>
    <t>17</t>
  </si>
  <si>
    <t>Zazátkování vývodu</t>
  </si>
  <si>
    <t>722130901R00</t>
  </si>
  <si>
    <t>16</t>
  </si>
  <si>
    <t>Demontáž potrubí, do DN 25 mm</t>
  </si>
  <si>
    <t>722130801R00</t>
  </si>
  <si>
    <t>15</t>
  </si>
  <si>
    <t>722</t>
  </si>
  <si>
    <t>721_</t>
  </si>
  <si>
    <t>Zkouška těsnosti kanalizace vodou DN 125 mm</t>
  </si>
  <si>
    <t>721290111R00</t>
  </si>
  <si>
    <t>14</t>
  </si>
  <si>
    <t>výměna hlavice v instalační šachtě</t>
  </si>
  <si>
    <t>Hlavice ventilační přivětrávací</t>
  </si>
  <si>
    <t>721273150R00</t>
  </si>
  <si>
    <t>13</t>
  </si>
  <si>
    <t>Vyvedení odpadních výpustek, D 110 x 2,3 mm</t>
  </si>
  <si>
    <t>721194109R00</t>
  </si>
  <si>
    <t>12</t>
  </si>
  <si>
    <t>Vyvedení odpadních výpustek, D 50 x 1,8 mm</t>
  </si>
  <si>
    <t>721194105R00</t>
  </si>
  <si>
    <t>11</t>
  </si>
  <si>
    <t>Vyvedení odpadních výpustek, D 40 x 1,8 mm</t>
  </si>
  <si>
    <t>721194104R00</t>
  </si>
  <si>
    <t>10</t>
  </si>
  <si>
    <t>Potrubí ležaté zavěšené, D 110 x 3,6 mm</t>
  </si>
  <si>
    <t>721177735R00</t>
  </si>
  <si>
    <t>9</t>
  </si>
  <si>
    <t>Potrubí připojovací, D 110 x 3,6 mm</t>
  </si>
  <si>
    <t>721177705R00</t>
  </si>
  <si>
    <t>8</t>
  </si>
  <si>
    <t>Potrubí připojovací, D 50 x 2,1 mm</t>
  </si>
  <si>
    <t>721177703R00</t>
  </si>
  <si>
    <t>Demontáž potrubí z PVC do D 114 mm</t>
  </si>
  <si>
    <t>721171808R00</t>
  </si>
  <si>
    <t>6</t>
  </si>
  <si>
    <t>Demontáž potrubí z PVC do D 75 mm</t>
  </si>
  <si>
    <t>721171803R00</t>
  </si>
  <si>
    <t>Tvarovka k připojení závěsného, D 90/110</t>
  </si>
  <si>
    <t>721171239R00</t>
  </si>
  <si>
    <t>4</t>
  </si>
  <si>
    <t>1x 50_x000D_
1x 110</t>
  </si>
  <si>
    <t>Provedení opravy vnitřní kanalizace, potrubí plastové, propojení dosavadního potrubí, do D 110 mm</t>
  </si>
  <si>
    <t>721170965R00</t>
  </si>
  <si>
    <t>Provedení opravy vnitřní kanalizace, potrubí plastové, vsazení odbočky, potrubí hrdlové, D 110 mm</t>
  </si>
  <si>
    <t>721170955R00</t>
  </si>
  <si>
    <t>2</t>
  </si>
  <si>
    <t>721</t>
  </si>
  <si>
    <t>71_</t>
  </si>
  <si>
    <t>713_</t>
  </si>
  <si>
    <t>Protipožární trubní ucpávka, ve stropě, požární odolnost EI 120, průměr do D 108 mm</t>
  </si>
  <si>
    <t>713552151R00</t>
  </si>
  <si>
    <t>1</t>
  </si>
  <si>
    <t>713</t>
  </si>
  <si>
    <t>CELK</t>
  </si>
  <si>
    <t>WORK</t>
  </si>
  <si>
    <t>MAT</t>
  </si>
  <si>
    <t>Ostatní mat.</t>
  </si>
  <si>
    <t>Mont prac</t>
  </si>
  <si>
    <t>Mont mat</t>
  </si>
  <si>
    <t>PSV prac</t>
  </si>
  <si>
    <t>PSV mat</t>
  </si>
  <si>
    <t>HSV prac</t>
  </si>
  <si>
    <t>HSV mat</t>
  </si>
  <si>
    <t>Typ skupiny</t>
  </si>
  <si>
    <t>Přesuny</t>
  </si>
  <si>
    <t>soustava</t>
  </si>
  <si>
    <t>Jednot.</t>
  </si>
  <si>
    <t>Rozměry</t>
  </si>
  <si>
    <t>GROUPCODE</t>
  </si>
  <si>
    <t>ISWORK</t>
  </si>
  <si>
    <t>Cenová</t>
  </si>
  <si>
    <t>Hmotnost (t)</t>
  </si>
  <si>
    <t>Cena/MJ</t>
  </si>
  <si>
    <t>Množství</t>
  </si>
  <si>
    <t>Zkrácený popis / Varianta</t>
  </si>
  <si>
    <t>Kód</t>
  </si>
  <si>
    <t>Č</t>
  </si>
  <si>
    <t>OBJ</t>
  </si>
  <si>
    <t>STA</t>
  </si>
  <si>
    <t>#TypZaznamu#</t>
  </si>
  <si>
    <t>Výstupní revize a předání vč. dokumentace</t>
  </si>
  <si>
    <t xml:space="preserve">Demontáž a eko. likvidace odpadu </t>
  </si>
  <si>
    <t>Úvodní sondáž a revize</t>
  </si>
  <si>
    <t>Koordinace se správou budovy</t>
  </si>
  <si>
    <t>Vstupní revize a úpravy</t>
  </si>
  <si>
    <t>Podružný montážní materiál</t>
  </si>
  <si>
    <t>Optickokouřová čidla - instalace do ústředny</t>
  </si>
  <si>
    <t>Optickokouřové čidlo (repas)</t>
  </si>
  <si>
    <t>Chránička</t>
  </si>
  <si>
    <t xml:space="preserve">Přichycení požárního kabelu v p. trase </t>
  </si>
  <si>
    <t>Ostatní</t>
  </si>
  <si>
    <t>SHKFH-R  2x0,8 B2ca1d0</t>
  </si>
  <si>
    <t>CY10</t>
  </si>
  <si>
    <t xml:space="preserve">CYKY C 5x1,5 </t>
  </si>
  <si>
    <t xml:space="preserve">CYKY C 4x1,5 </t>
  </si>
  <si>
    <t xml:space="preserve">CYKY C 3x4 </t>
  </si>
  <si>
    <t xml:space="preserve">CYKY C 3x2,5 </t>
  </si>
  <si>
    <t xml:space="preserve">CYKY A 3x1,5 </t>
  </si>
  <si>
    <t xml:space="preserve">CYKY C 3x1,5 </t>
  </si>
  <si>
    <t>KABELY</t>
  </si>
  <si>
    <t xml:space="preserve">Rozdělovací krabice </t>
  </si>
  <si>
    <t xml:space="preserve">Přístrojové krabice </t>
  </si>
  <si>
    <t>PŘÍSTROJE</t>
  </si>
  <si>
    <t>SVÍTIDLA</t>
  </si>
  <si>
    <t>Položkový soupis prací, dodávek a služeb - elektroinstalace</t>
  </si>
  <si>
    <t>Číslo pol.</t>
  </si>
  <si>
    <t>celkem</t>
  </si>
  <si>
    <t>Cen. soustava</t>
  </si>
  <si>
    <t>DIL</t>
  </si>
  <si>
    <t>Zařízení staveniště</t>
  </si>
  <si>
    <t>POL</t>
  </si>
  <si>
    <t>POL_NEZ</t>
  </si>
  <si>
    <t>Koordinační činnost</t>
  </si>
  <si>
    <t>Parkování, případné zábory, množství určí zhotovitel  a zajistí na své náklady</t>
  </si>
  <si>
    <t>Přípravné práce - vyklizení dotčených místností</t>
  </si>
  <si>
    <t>Odpojení od přívodu elektrické energie a ostatních technických sítí</t>
  </si>
  <si>
    <t>1. PODMÍNKY PRO ZPRACOVÁNÍ NABÍDKOVÉ CENY</t>
  </si>
  <si>
    <t>Zhotovitel bere na vědomí, že v cenové nabídce, zpracované dle projektové dokumentace a specifikace jsou mimo výslovně popsané práce a dodávky zahrnuty náklady na zařízení, vyklizení a zabezpečení staveniště,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</si>
  <si>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t xml:space="preserve">Ceny se předpokládají za hotovou, úplnou, odborně 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 Dodavatel je povinen při podání cenové nabídky  vypracovat seznam doplňků a změn, k nimž dospěl při kontrole dokumentace pro provedení stavby a specifikace dodávek a prací. Tyto doplňky a změny byl zhotovitel povinen uvést do nabídky zcela samostatně, včetně zcela samostatného ocenění. Nezahrnovat do nabídkové ceny. Na pozdější reklamace kvalitativních a kvantitavních vlastností projektu či rozpočtu nebude brán zřetel.  </t>
  </si>
  <si>
    <t xml:space="preserve">        Vymezení některých pojmů</t>
  </si>
  <si>
    <t>Pro účely zpracování nabídkové ceny se jsou použity některé pojmy, pod kterými se rozumí:</t>
  </si>
  <si>
    <t>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</si>
  <si>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</si>
  <si>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 xml:space="preserve">        Cenová soustava</t>
  </si>
  <si>
    <t xml:space="preserve">        Použitá cenová soustava</t>
  </si>
  <si>
    <t>Soupisy stavebních prací, dodávek a služeb jsou zpracovány s použitím cenové soustavy zpracované společností RTS, a.s.. Položky z cenové soustavy mají uveden odkaz na cenovou soustavu včetně označení příslušného ceníku.</t>
  </si>
  <si>
    <t xml:space="preserve">        Technické podmínky</t>
  </si>
  <si>
    <t xml:space="preserve">       Individuální položky</t>
  </si>
  <si>
    <t>Položky soupisu prací, které cenová soustava neobsahuje, jsou označeny popisem „Vlastní“. Pro tyto položky jsou cenové a technické podmínky definovány jejich popisem, případně odkazem na konkrétní část příslušné dokumentace.  Pokud není uvedeno jinak, tak cenové a technické podmínky jsou dány podmínkami uvedenými v příslušném oddílu cenové soustavy RTS, pokud je zatřídění u položky uvedeno.</t>
  </si>
  <si>
    <t>Pokud není u těchto položek uvedeno jinak, zahrnují v sobě dodávku i montáž včetně stavebních přípomocí, pokud tyto nejsou uvedeny jinde.</t>
  </si>
  <si>
    <t xml:space="preserve">        Závaznost soupisu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</si>
  <si>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</si>
  <si>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       Zvláštní podmínky pro stanovení nabídkové ceny</t>
  </si>
  <si>
    <t xml:space="preserve">        Přeprava vybouraných hmot, suti a vytěžené zeminy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</si>
  <si>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cenu, aby odpovídala jeho konkrétním technologickým podmínkám a konkrétní přepravní vzdálenosti.</t>
  </si>
  <si>
    <t xml:space="preserve">        Vnitrostaveništní přesun stavebního materiálu</t>
  </si>
  <si>
    <t>Pokud soupis obsahuje i položky vztahující se ke vnitrostaveništnímu přesunu materiálů (položky označené jako přesun hmot), pak v takových případech je povinností dodavatele stanovit takovou jednotkovou cenu, aby celková cena položky odpovídala jeho konkrétním technologickým podmínkám a konkrétní přepravní vzdálenosti.</t>
  </si>
  <si>
    <t xml:space="preserve">        Vedlejší a ostatní náklady</t>
  </si>
  <si>
    <t>Tyto náklady jsou popsány v samostatné části soupisu stavebních prací, dodávek a služeb s tím, že dodavatel je povinen v rámci těchto nákladů ocenit všechny definované náklady souhrnně pro celou stavbu.</t>
  </si>
  <si>
    <t>2. ELEKTRONICKÁ PODOBA SOUPISU</t>
  </si>
  <si>
    <t xml:space="preserve">        Elektronická podoba soupisu</t>
  </si>
  <si>
    <t>V souladu se zákonem jsou předložené soupisy zpracovány i v elektronické podobě.  Elektronickou podobou soupisu stavebních prací, dodávek a služeb je formát MS EXCEL.</t>
  </si>
  <si>
    <t>3. ZÁVĚREČNÉ USTANOVENÍ</t>
  </si>
  <si>
    <t>vlastní</t>
  </si>
  <si>
    <t>RTS</t>
  </si>
  <si>
    <t>979100012RA0</t>
  </si>
  <si>
    <t>76758RS1</t>
  </si>
  <si>
    <t>Zdravotnětechnické instalace</t>
  </si>
  <si>
    <t>ZTI</t>
  </si>
  <si>
    <t>VZT</t>
  </si>
  <si>
    <t>Vzduchotechnika</t>
  </si>
  <si>
    <t>Elektroinstalace</t>
  </si>
  <si>
    <t>El</t>
  </si>
  <si>
    <t>Vedlejší a ostatní náklady</t>
  </si>
  <si>
    <t>VN+ON</t>
  </si>
  <si>
    <t>Bourání nadzákladového zdiva z cihel dutých, včetně obkladu</t>
  </si>
  <si>
    <t>96-RS1</t>
  </si>
  <si>
    <t>Cenová soustava</t>
  </si>
  <si>
    <t>(0,55+0,55+0,92+1,290+1,320+0,905+1,405+1,43+1,270+1,325+0,73+0,25)*3,10-(3,10-1,835)*(1,325+1,435)</t>
  </si>
  <si>
    <t>Odsekání obkladů vnitřních na nebouraných stěnách</t>
  </si>
  <si>
    <t>Talířový ventil přívodní kovový Js 125</t>
  </si>
  <si>
    <t>Talířový ventil odtahový kovový Js 100</t>
  </si>
  <si>
    <t>Ohebné hliníkové potrubí s útlumem hluku Js 125</t>
  </si>
  <si>
    <t>10.</t>
  </si>
  <si>
    <t>11.</t>
  </si>
  <si>
    <t>12.</t>
  </si>
  <si>
    <t>Komplexní vyzkoušení včetně provedení měření vzduchových výkonů</t>
  </si>
  <si>
    <t>červené LED -  pás 800 mm vč. zdroje</t>
  </si>
  <si>
    <t>S11-Příčka sádrok. ocel.kce, 2x oplášť. tl.125 mm, desky impreg.tl.12,5 mm, minerál. Izolace, viz Tabulka SDK příček</t>
  </si>
  <si>
    <t>Montáž podlah keram.,hladké, tmel, spár.hmota</t>
  </si>
  <si>
    <t>Sanitární příčka, viz výpis X20b</t>
  </si>
  <si>
    <t>Vybour. otvoru pro dveře D02,  překlad, zárubeň, zeď tloušťky 15 cm, dveře D2, viz popis osazení překladu u pol. X22 v Tabulce ostatních výrobků</t>
  </si>
  <si>
    <t>Jednání s úřady, uvedení do provozu</t>
  </si>
  <si>
    <t>Manipulace s vybouranými dveřmi, zárubněmi a zbytky kamene a jejich uskladnění v objektu ČNB na Příkopě 28</t>
  </si>
  <si>
    <t>Vrtání jádrové do ŽB do D 160 mm, požární ucpávka - viz pol.v ZTI</t>
  </si>
  <si>
    <t>Rozšíření otvoru pro dveře D01, překlady, zárubeň, zeď tloušťky 15 cm, viz popis osazení překladů u pol. X21A a 21B  v Tabulce ostatních výrobků</t>
  </si>
  <si>
    <t>Modul-umyvadlo ref. Duofix, h 112 cm</t>
  </si>
  <si>
    <t>Modul-WC ref. Duofix, UP320, h 112 cm</t>
  </si>
  <si>
    <t>Modul-WC ref. Duofix Special, UP320, ZTP, h 112 cm</t>
  </si>
  <si>
    <t>Modul-pisoár ref. Duofix Univ,h 112-130cm,skryté ovl.</t>
  </si>
  <si>
    <t>Izolace návleková ref. MIRELON PRO tl. stěny 6 mm</t>
  </si>
  <si>
    <t>Nástěnka ref. MZD PP-R INSTAPLAST, D 20 mm x R 1/2"</t>
  </si>
  <si>
    <t>Deska umyvadlová s integrovaným umyvadlem, viz Tabulka ostatních materiálů, ozn. X25 a Přehled materiálů</t>
  </si>
  <si>
    <t>Dávkovač tekutého mýdla, integrovaný v desce, viz Tabulka ostatních materiálů</t>
  </si>
  <si>
    <t>WC sada (štětka, držák na Wc papír), viz Tabulka ostatních materiálů</t>
  </si>
  <si>
    <t>Zrcadlo zapuštěné se zabroušenou hranou, 900x1000 , lepené do obkladu, ozn. X26, viz Tabulka ostatních materiálů</t>
  </si>
  <si>
    <t>Zrcadlo zapuštěné se zabroušenou hranou, 850x1250, lepené do obkladu, ozn. X27, viz Tabulka ostatních materiálů</t>
  </si>
  <si>
    <t>Koš odpadkový nerezový, viz Tabulka ostatních materiálů</t>
  </si>
  <si>
    <t>Zásobník na sáčky, viz Tabulka ostatních materiálů</t>
  </si>
  <si>
    <t>Malba Tollens, bílá, bez penetr. 1 x</t>
  </si>
  <si>
    <t>S12-Příčka sádrok. ocel.kce, 2x oplášť. tl.100 mm, desky impreg.tl.12,5 mm, minerál .izolace, viz Tabulka SDK příček</t>
  </si>
  <si>
    <t>342261212RS31</t>
  </si>
  <si>
    <t>342261211RS3</t>
  </si>
  <si>
    <t>Předstěna SDK,tl.75 mm,ocel. kce,2xdesky 12,5mm, minerál. Izolace, viz S13, Tabulka SDK</t>
  </si>
  <si>
    <t>Předstěna SDK,tl.150 mm,ocel. kce, 2xdesky, minerál. izol. 12,5mm, viz S14, Tabulka SDK</t>
  </si>
  <si>
    <t>S10-Příčka SDK tl.200 mm, ocel.kce,2x oplášť., desky impreg. Tl.12,5mm,viz Tabulka SDK příček</t>
  </si>
  <si>
    <t>Vypínač (ref. výr. Berker Arsys, nerezová ocel, matný kov)</t>
  </si>
  <si>
    <t>Zásuvka (ref. výr. Berker Arsys, nerezová ocel, matný kov)</t>
  </si>
  <si>
    <t>30.</t>
  </si>
  <si>
    <t>20.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</si>
  <si>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</si>
  <si>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</si>
  <si>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</si>
  <si>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</si>
  <si>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</si>
  <si>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</si>
  <si>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</si>
  <si>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</si>
  <si>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</si>
  <si>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</si>
  <si>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</si>
  <si>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</si>
  <si>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</si>
  <si>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</si>
  <si>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</si>
  <si>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</si>
  <si>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Demontáž a zpětná montáž radiátoru, renovace, vypuštění a napuštění systému</t>
  </si>
  <si>
    <t>Hydroizolační povlak - nátěr nebo stěrka, viz Tabulka podlah a technická zpráva</t>
  </si>
  <si>
    <t>pod obkladem:(9,55+10,40)*0,30-0,70*0,30-0,9*0,30+(1,50+0,93+0,63+0,63+0,60+1,75+1,50+0,93)*0,90</t>
  </si>
  <si>
    <t>Obdélníková vyústka komfortní jednořadá 400x140 R1
přesný rozměr vyústky ověřit po demontáži stávající</t>
  </si>
  <si>
    <t>Specifikace - dodávka vč. montáže</t>
  </si>
  <si>
    <t>Úpravy stávajících elektroinstalací</t>
  </si>
  <si>
    <t>Relé pro volací systém invalidů</t>
  </si>
  <si>
    <t>ref. AURA 9 s nouzovým zdrojem (ref. výr.)</t>
  </si>
  <si>
    <t>ref. AURA 10 (ref. výr.)</t>
  </si>
  <si>
    <t>ref. AURA 10 s nouzovým zdrojem (ref. výr.)</t>
  </si>
  <si>
    <t>ref. SYLVIA 2 (ref. výr.)</t>
  </si>
  <si>
    <t>Volací systém invalidů popsaný v technické zprávě</t>
  </si>
  <si>
    <t>59782RS2</t>
  </si>
  <si>
    <t>37A</t>
  </si>
  <si>
    <t>Rozkrytí podhledu a zpětná montáž podhledu, v 1. suterénu pro kanalizaci, místnost 1S102 - podhled AMF Thermatex s minerálními deskami Feingelocht 600/600 mm (bílé RAL 9010) s polozapuštěnými hranami VTB 15 (bílé RAL 9010) Rp = 90 minut, Rw = 34 dB</t>
  </si>
  <si>
    <t>Rozkrytí podhledu a zpětná montáž podhledu, v 1. suterénu pro kanalizaci, místnost 1S803 - podhled pevný Knauf z desek GKB na ocel. konstrukci. Materiálový systém - Knauf</t>
  </si>
  <si>
    <t>Omítka stěn vnitřní vápenocementová štuková, otlučení a zřizení ze 100 %, malba - oprava ve vazbě na bourání nových
stavebních otvorů a úpravy rozvodů sítí, odhad výměry 1 m2</t>
  </si>
  <si>
    <t>Provoz objednatele -  vícenáklady za omezení spojené s prováděním prací za běžného provozu budovy (zejména provádění hlučných prací mimo běžnou pracovní dobu a o víkendech, vliv bezpečnostních a provozních podmínek objednatele … atd.)</t>
  </si>
  <si>
    <t>Denní úklid dotčených prostor a zařízení staveniště, čistý úklid po dokončení díla</t>
  </si>
  <si>
    <t>Ochrana transportních cest a ochrana stávajících konstrukcí</t>
  </si>
  <si>
    <t>Sonda kanalizace - před zahájením realizace nutné provést sondu za účelem možné úpravy profilu ležaté kanalizace nad podhledem 1.PP v 1S80</t>
  </si>
  <si>
    <t>Sonda - provedení sondy upřesňující způsob připevnění mramorových obkladů u dveří D01 D02,  počet 2ks</t>
  </si>
  <si>
    <t>Sonda - zjištění velikosti stávajícího překladu nad dveřmi D01</t>
  </si>
  <si>
    <t>KZP - zhotovení kontrolního a zkušebního plánu pro materiály, výrobky i montážní práce dodávané či realizované v průběhu akce, předání KZP objednateli a odsouhlasení s objednatelem</t>
  </si>
  <si>
    <t>POV -  zpacování vlastní ho plánu organizace výstavby s předpokládaným postupem realizace stavby, předpokládanými zábory, dopravními a zásobovacími toky, projednání s objednatelem</t>
  </si>
  <si>
    <t>Poznámka: </t>
  </si>
  <si>
    <r>
      <rPr>
        <sz val="10"/>
        <color rgb="FFFF0000"/>
        <rFont val="Arial"/>
        <family val="2"/>
        <charset val="238"/>
      </rPr>
      <t>KONKRÉTNĚ PROVEDENÉ SPECIFIKACE TYPU VÝROBKU JSOU UVÁDĚNY JAKO PŘÍKLAD. LZE ZAMĚNIT ZA JINÉ, ALE SE STEJNÝMI PARAMETRY A KVALITOU. DODAVATEL V TOMTO PŘÍPADĚ UVEDE KONKRÉTNÍ OCEŇOVANÝ TYP DO SAMOSTATNÉHO SOUPISU V PŘÍLOZE</t>
    </r>
    <r>
      <rPr>
        <i/>
        <sz val="10"/>
        <color rgb="FF000000"/>
        <rFont val="Arial"/>
        <family val="2"/>
        <charset val="238"/>
      </rPr>
      <t>.</t>
    </r>
  </si>
  <si>
    <t>Poznámka:</t>
  </si>
  <si>
    <t>KONKRÉTNĚ PROVEDENÉ SPECIFIKACE TYPU VÝROBKU JSOU UVÁDĚNY JAKO PŘÍKLAD. LZE ZAMĚNIT ZA JINÉ, ALE SE STEJNÝMI PARAMETRY A KVALITOU. DODAVATEL V TOMTO PŘÍPADĚ UVEDE KONKRÉTNÍ OCEŇOVANÝ TYP DO SAMOSTATNÉHO SOUPISU V PŘÍLOZE.</t>
  </si>
  <si>
    <r>
      <rPr>
        <sz val="11"/>
        <rFont val="Calibri"/>
        <family val="2"/>
        <charset val="238"/>
      </rPr>
      <t>Poznámka:</t>
    </r>
    <r>
      <rPr>
        <sz val="11"/>
        <color rgb="FFFF0000"/>
        <rFont val="Calibri"/>
        <family val="2"/>
        <charset val="238"/>
      </rPr>
      <t xml:space="preserve"> KONKRÉTNĚ PROVEDENÉ SPECIFIKACE TYPU VÝROBKU JSOU UVÁDĚNY JAKO PŘÍKLAD. LZE ZAMĚNIT ZA JINÉ, ALE SE STEJNÝMI PARAMETRY A KVALITOU. DODAVATEL V TOMTO PŘÍPADĚ UVEDE KONKRÉTNÍ OCEŇOVANÝ TYP DO SAMOSTATNÉHO SOUPISU V PŘÍLOZE.</t>
    </r>
  </si>
  <si>
    <t>Vzorkování: vzorky doplňovaných obkladů a dlažeb, povrchových úprav zámečnických výrobků a dveří, zařizovacích předmětů a koncových prvků elektroinstalace, VZT apod.. Doplněný kamenný obklad  vybrat dle originálu. vzorky obkladu po obsouhlasení s objednatelem předložit zástupci MHMP OPP ke kvalifikovanému posouzení.</t>
  </si>
  <si>
    <t>Zhotovení projektu skutečného provedení a předávací dokumentace pro objednatele</t>
  </si>
  <si>
    <t>Lišta nerezová přechodová, stejná výška dlaždic, tvaru L, ozn. X31, viz Tabulka ostatních materiálů</t>
  </si>
  <si>
    <t>781-RS1</t>
  </si>
  <si>
    <t>Obsah jednotlivých položek, způsob měření a ostatní další podmínky definující obsah a použití jednotlivých položek jsou obsaženy v cenových a technických podmínkách příslušných ceníků (viz zařazení u položky), které jsou volně dostupné na elektronické adrese www.cenovasoustava.cz. Vyměry u pol. jsou uváděny bez prořezu pokud není uvedeno jinak.</t>
  </si>
  <si>
    <t>Dveře ocelové plné 800x2150, viz výpis pol. D01, zárubeň a obklad mosazným plechem</t>
  </si>
  <si>
    <t>Dveře ocelové plné 700x2170, protipožární s požární
odolností EI 30 DP1-C, viz výpis pol. D02, zárubeň a obklad mosazným plechem</t>
  </si>
  <si>
    <t>D-Osoušeč rukou ref.v. Dyson AIRBLADE V-HU02, ozn. X33, viz Tabulka ostatních materiálů</t>
  </si>
  <si>
    <t>767 58-RS1</t>
  </si>
  <si>
    <t>Podhled demontovatelný rastrovaný s minerálními
hladkými stropními deskami 600/600 mm s
polozapuštěnými hranami, stropní kazeta v provedení s
antibakteriální a fungicidní úpravou , odolnost proti
vlhkosti až 95%. Systémová závěsná
konstrukce(hlavní, příčné a obvodové profily) - ozn. SP0</t>
  </si>
  <si>
    <t>Keramická dlažba neglazovaná, viz skladby P01 - místnost PP107 a PP107A : 4,40+6,00 m2, prořez 10%</t>
  </si>
  <si>
    <t>obvod stěn x výška , odečet otvorů dveří, oken, přípočet nadpraží oken a dveří D01 (9,55+10,40)*3,10-0,70*2,170-0,9*2,125 +0,15*0,93-(2,090+1,435)*1,130*1,1+0,165*(2,135+2,035)*1,1+0,10*(2*2,25+1,00)*1,1</t>
  </si>
  <si>
    <t>Úprava nároží keramických obkladů - kamenický roh 
(= jolly roh), rohy 270°</t>
  </si>
  <si>
    <t>svislé rohy , svislé špalety u dveří D01, vodorovné nadpraží D01, vodorovný průvlak, vodorovný za WC:3,1* 4+2,23*2+0,92+2,135+2,035+0,93</t>
  </si>
  <si>
    <t>55,53328*1,1-22,3696</t>
  </si>
  <si>
    <t>(1,6+0,63*2+0,9+0,955+1,8)*3,1*1,1+0,15*0,93*1,1</t>
  </si>
  <si>
    <t>RAKO BLOCK GREY 60x30 cm, viz PD, Povrchy materiálů, prořez 10%</t>
  </si>
  <si>
    <t>Položkový soupis prací, dodávek a služeb - VN + ON</t>
  </si>
  <si>
    <t>Položkový soupis prací, dodávek a služeb - ZTI</t>
  </si>
  <si>
    <t>Položkový soupis prací, dodávek a služeb - VZT</t>
  </si>
  <si>
    <t>RAKO OBJECT COLOR TWO 60x30, viz PD, Povrchy materiálů, prořez 10%</t>
  </si>
  <si>
    <t>Protiprašná opatření -zejména provozní SDK předstěna včetně zastropení, 2x provizorní dveře (nové, hladké, bílé) po vybourání otvorů</t>
  </si>
  <si>
    <t>Místo:</t>
  </si>
  <si>
    <t>Celková nabídková cena v Kč bez DPH</t>
  </si>
  <si>
    <t>Celková nabídková cena v Kč včetně DPH</t>
  </si>
  <si>
    <t>CENOVÁ TABULKA - REKAPITULACE soupisu prací, dodávek a služeb</t>
  </si>
  <si>
    <t>aa</t>
  </si>
  <si>
    <t>Zhotovení dílenské dokumentace pro atypické ocelové dveře s mosazným plechem D01 a D02</t>
  </si>
  <si>
    <t>Pokyny k vyplnění</t>
  </si>
  <si>
    <t>CENOVÁ TABULKA - příloha č. 3 poptávky</t>
  </si>
  <si>
    <t>Ostatní podmínky vztahující se ke zpracování nabídkové ceny jsou uvedeny v poptávce.</t>
  </si>
  <si>
    <t>cena / MJ v Kč bez DPH</t>
  </si>
  <si>
    <t>Celkem v Kč bez DPH</t>
  </si>
  <si>
    <t>(Kč bez DPH)</t>
  </si>
  <si>
    <t>c.jed./Kč bez DPH</t>
  </si>
  <si>
    <t>cena/Kč bez DPH</t>
  </si>
  <si>
    <t>Náklady (Kč bez DPH)</t>
  </si>
  <si>
    <t>Položkový soupis prací, dodávek a služeb - architektonickostavební řešení ASŘ</t>
  </si>
  <si>
    <t>vyplní dodavatel</t>
  </si>
  <si>
    <r>
      <t xml:space="preserve">Ve všech listech tohoto souboru vyplňte veškeré buňky s modrým pozadím. Jedná se o
</t>
    </r>
    <r>
      <rPr>
        <sz val="10"/>
        <color rgb="FFFF0000"/>
        <rFont val="Arial CE"/>
        <family val="2"/>
        <charset val="238"/>
      </rPr>
      <t>jednotkové ceny v Kč bez DPH položek na dvě desetinná místa!</t>
    </r>
    <r>
      <rPr>
        <sz val="10"/>
        <rFont val="Arial CE"/>
        <family val="2"/>
        <charset val="238"/>
      </rPr>
      <t xml:space="preserve"> Třetí a další desetinná místa za desetinou čárkou nevyplňovat</t>
    </r>
  </si>
  <si>
    <t xml:space="preserve">Tento soupis stavebních prací, dodávek a služeb je sestaven jako podklad pro zpracování nabídek dodavatelů na zakázku na stavební práce, dodávky a služby a obsahuje podmínky a požadavky zadavatele, za kterých má být zpracována nabídková cena dodavatelů. Účelem tohoto soupisu je zabezpečit obsahovou shodu všech nabídkových cen a usnadnit následné posouzení předložených cenových nabídek.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</si>
</sst>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000"/>
    <numFmt numFmtId="165" formatCode="#,##0\ &quot;Kč&quot;"/>
    <numFmt numFmtId="166" formatCode="#,##0\ _K_č"/>
  </numFmts>
  <fonts count="4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80"/>
      <name val="Arial"/>
      <family val="2"/>
      <charset val="238"/>
    </font>
    <font>
      <i/>
      <sz val="10"/>
      <color rgb="FF696969"/>
      <name val="Arial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9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19" fillId="0" borderId="0"/>
    <xf numFmtId="0" fontId="18" fillId="0" borderId="0"/>
    <xf numFmtId="0" fontId="26" fillId="0" borderId="0" applyNumberFormat="0" applyFont="0" applyFill="0" applyBorder="0" applyAlignment="0" applyProtection="0"/>
    <xf numFmtId="0" fontId="19" fillId="0" borderId="0"/>
  </cellStyleXfs>
  <cellXfs count="43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9" xfId="0" applyNumberFormat="1" applyFill="1" applyBorder="1"/>
    <xf numFmtId="0" fontId="0" fillId="3" borderId="39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40" xfId="0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49" fontId="0" fillId="3" borderId="40" xfId="0" applyNumberFormat="1" applyFill="1" applyBorder="1" applyAlignment="1">
      <alignment vertical="top"/>
    </xf>
    <xf numFmtId="0" fontId="0" fillId="3" borderId="43" xfId="0" applyFill="1" applyBorder="1" applyAlignment="1">
      <alignment vertical="top"/>
    </xf>
    <xf numFmtId="164" fontId="0" fillId="3" borderId="40" xfId="0" applyNumberFormat="1" applyFill="1" applyBorder="1" applyAlignment="1">
      <alignment vertical="top"/>
    </xf>
    <xf numFmtId="4" fontId="0" fillId="3" borderId="40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9" fillId="0" borderId="0" xfId="2"/>
    <xf numFmtId="3" fontId="19" fillId="0" borderId="0" xfId="2" applyNumberFormat="1"/>
    <xf numFmtId="3" fontId="19" fillId="0" borderId="0" xfId="2" applyNumberFormat="1" applyAlignment="1">
      <alignment horizontal="left"/>
    </xf>
    <xf numFmtId="0" fontId="20" fillId="0" borderId="0" xfId="2" applyFont="1"/>
    <xf numFmtId="4" fontId="8" fillId="6" borderId="0" xfId="3" applyNumberFormat="1" applyFont="1" applyFill="1"/>
    <xf numFmtId="0" fontId="18" fillId="6" borderId="0" xfId="3" applyFill="1"/>
    <xf numFmtId="0" fontId="18" fillId="6" borderId="0" xfId="3" applyFill="1" applyAlignment="1">
      <alignment horizontal="center"/>
    </xf>
    <xf numFmtId="49" fontId="4" fillId="6" borderId="0" xfId="3" applyNumberFormat="1" applyFont="1" applyFill="1"/>
    <xf numFmtId="3" fontId="19" fillId="0" borderId="0" xfId="2" applyNumberFormat="1" applyAlignment="1">
      <alignment horizontal="right"/>
    </xf>
    <xf numFmtId="0" fontId="21" fillId="0" borderId="0" xfId="2" applyFont="1"/>
    <xf numFmtId="0" fontId="21" fillId="0" borderId="40" xfId="2" applyFont="1" applyBorder="1"/>
    <xf numFmtId="0" fontId="19" fillId="0" borderId="40" xfId="2" applyBorder="1"/>
    <xf numFmtId="0" fontId="21" fillId="0" borderId="33" xfId="2" applyFont="1" applyBorder="1"/>
    <xf numFmtId="0" fontId="22" fillId="0" borderId="0" xfId="2" applyFont="1"/>
    <xf numFmtId="0" fontId="23" fillId="0" borderId="33" xfId="2" applyFont="1" applyBorder="1"/>
    <xf numFmtId="165" fontId="21" fillId="8" borderId="42" xfId="2" applyNumberFormat="1" applyFont="1" applyFill="1" applyBorder="1"/>
    <xf numFmtId="165" fontId="21" fillId="8" borderId="40" xfId="2" applyNumberFormat="1" applyFont="1" applyFill="1" applyBorder="1"/>
    <xf numFmtId="0" fontId="21" fillId="8" borderId="40" xfId="2" applyFont="1" applyFill="1" applyBorder="1"/>
    <xf numFmtId="0" fontId="19" fillId="8" borderId="40" xfId="2" applyFill="1" applyBorder="1"/>
    <xf numFmtId="0" fontId="21" fillId="0" borderId="40" xfId="2" applyFont="1" applyBorder="1" applyAlignment="1">
      <alignment wrapText="1"/>
    </xf>
    <xf numFmtId="16" fontId="19" fillId="0" borderId="40" xfId="2" applyNumberFormat="1" applyBorder="1" applyAlignment="1">
      <alignment vertical="center"/>
    </xf>
    <xf numFmtId="3" fontId="21" fillId="0" borderId="40" xfId="2" applyNumberFormat="1" applyFont="1" applyBorder="1" applyAlignment="1">
      <alignment wrapText="1"/>
    </xf>
    <xf numFmtId="0" fontId="24" fillId="0" borderId="40" xfId="2" applyFont="1" applyBorder="1"/>
    <xf numFmtId="0" fontId="25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8" fillId="0" borderId="40" xfId="3" applyBorder="1" applyAlignment="1">
      <alignment vertical="center"/>
    </xf>
    <xf numFmtId="0" fontId="27" fillId="0" borderId="0" xfId="4" applyNumberFormat="1" applyFont="1" applyFill="1" applyBorder="1" applyAlignment="1" applyProtection="1"/>
    <xf numFmtId="0" fontId="29" fillId="0" borderId="0" xfId="4" applyNumberFormat="1" applyFont="1" applyFill="1" applyBorder="1" applyAlignment="1" applyProtection="1">
      <alignment horizontal="left" vertical="center"/>
    </xf>
    <xf numFmtId="4" fontId="28" fillId="0" borderId="0" xfId="4" applyNumberFormat="1" applyFont="1" applyFill="1" applyBorder="1" applyAlignment="1" applyProtection="1">
      <alignment horizontal="right" vertical="center"/>
    </xf>
    <xf numFmtId="0" fontId="30" fillId="9" borderId="0" xfId="4" applyNumberFormat="1" applyFont="1" applyFill="1" applyBorder="1" applyAlignment="1" applyProtection="1">
      <alignment horizontal="right" vertical="center"/>
    </xf>
    <xf numFmtId="0" fontId="28" fillId="0" borderId="0" xfId="4" applyNumberFormat="1" applyFont="1" applyFill="1" applyBorder="1" applyAlignment="1" applyProtection="1">
      <alignment horizontal="right" vertical="center"/>
    </xf>
    <xf numFmtId="0" fontId="28" fillId="0" borderId="44" xfId="4" applyNumberFormat="1" applyFont="1" applyFill="1" applyBorder="1" applyAlignment="1" applyProtection="1">
      <alignment horizontal="right" vertical="center"/>
    </xf>
    <xf numFmtId="4" fontId="28" fillId="0" borderId="45" xfId="4" applyNumberFormat="1" applyFont="1" applyFill="1" applyBorder="1" applyAlignment="1" applyProtection="1">
      <alignment horizontal="right" vertical="center"/>
    </xf>
    <xf numFmtId="4" fontId="28" fillId="10" borderId="0" xfId="4" applyNumberFormat="1" applyFont="1" applyFill="1" applyBorder="1" applyAlignment="1" applyProtection="1">
      <alignment horizontal="right" vertical="center"/>
      <protection locked="0"/>
    </xf>
    <xf numFmtId="0" fontId="28" fillId="0" borderId="45" xfId="4" applyNumberFormat="1" applyFont="1" applyFill="1" applyBorder="1" applyAlignment="1" applyProtection="1">
      <alignment horizontal="left" vertical="center"/>
    </xf>
    <xf numFmtId="0" fontId="28" fillId="0" borderId="46" xfId="4" applyNumberFormat="1" applyFont="1" applyFill="1" applyBorder="1" applyAlignment="1" applyProtection="1">
      <alignment horizontal="left" vertical="center"/>
    </xf>
    <xf numFmtId="4" fontId="30" fillId="9" borderId="0" xfId="4" applyNumberFormat="1" applyFont="1" applyFill="1" applyBorder="1" applyAlignment="1" applyProtection="1">
      <alignment horizontal="right" vertical="center"/>
    </xf>
    <xf numFmtId="0" fontId="30" fillId="9" borderId="47" xfId="4" applyNumberFormat="1" applyFont="1" applyFill="1" applyBorder="1" applyAlignment="1" applyProtection="1">
      <alignment horizontal="right" vertical="center"/>
    </xf>
    <xf numFmtId="0" fontId="28" fillId="9" borderId="0" xfId="4" applyNumberFormat="1" applyFont="1" applyFill="1" applyBorder="1" applyAlignment="1" applyProtection="1">
      <alignment horizontal="left" vertical="center"/>
    </xf>
    <xf numFmtId="0" fontId="30" fillId="9" borderId="0" xfId="4" applyNumberFormat="1" applyFont="1" applyFill="1" applyBorder="1" applyAlignment="1" applyProtection="1">
      <alignment horizontal="left" vertical="center"/>
    </xf>
    <xf numFmtId="0" fontId="28" fillId="9" borderId="48" xfId="4" applyNumberFormat="1" applyFont="1" applyFill="1" applyBorder="1" applyAlignment="1" applyProtection="1">
      <alignment horizontal="left" vertical="center"/>
    </xf>
    <xf numFmtId="0" fontId="28" fillId="0" borderId="47" xfId="4" applyNumberFormat="1" applyFont="1" applyFill="1" applyBorder="1" applyAlignment="1" applyProtection="1">
      <alignment horizontal="righ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28" fillId="0" borderId="48" xfId="4" applyNumberFormat="1" applyFont="1" applyFill="1" applyBorder="1" applyAlignment="1" applyProtection="1">
      <alignment horizontal="left" vertical="center"/>
    </xf>
    <xf numFmtId="0" fontId="32" fillId="0" borderId="0" xfId="4" applyNumberFormat="1" applyFont="1" applyFill="1" applyBorder="1" applyAlignment="1" applyProtection="1">
      <alignment horizontal="right" vertical="center"/>
    </xf>
    <xf numFmtId="0" fontId="27" fillId="0" borderId="48" xfId="4" applyNumberFormat="1" applyFont="1" applyFill="1" applyBorder="1" applyAlignment="1" applyProtection="1"/>
    <xf numFmtId="0" fontId="30" fillId="0" borderId="49" xfId="4" applyNumberFormat="1" applyFont="1" applyFill="1" applyBorder="1" applyAlignment="1" applyProtection="1">
      <alignment horizontal="center" vertical="center"/>
    </xf>
    <xf numFmtId="0" fontId="30" fillId="0" borderId="50" xfId="4" applyNumberFormat="1" applyFont="1" applyFill="1" applyBorder="1" applyAlignment="1" applyProtection="1">
      <alignment horizontal="center" vertical="center"/>
    </xf>
    <xf numFmtId="0" fontId="30" fillId="0" borderId="51" xfId="4" applyNumberFormat="1" applyFont="1" applyFill="1" applyBorder="1" applyAlignment="1" applyProtection="1">
      <alignment horizontal="center" vertical="center"/>
    </xf>
    <xf numFmtId="0" fontId="30" fillId="0" borderId="52" xfId="4" applyNumberFormat="1" applyFont="1" applyFill="1" applyBorder="1" applyAlignment="1" applyProtection="1">
      <alignment horizontal="center" vertical="center"/>
    </xf>
    <xf numFmtId="0" fontId="30" fillId="0" borderId="53" xfId="4" applyNumberFormat="1" applyFont="1" applyFill="1" applyBorder="1" applyAlignment="1" applyProtection="1">
      <alignment horizontal="center" vertical="center"/>
    </xf>
    <xf numFmtId="0" fontId="28" fillId="0" borderId="51" xfId="4" applyNumberFormat="1" applyFont="1" applyFill="1" applyBorder="1" applyAlignment="1" applyProtection="1">
      <alignment horizontal="left" vertical="center"/>
    </xf>
    <xf numFmtId="0" fontId="28" fillId="0" borderId="53" xfId="4" applyNumberFormat="1" applyFont="1" applyFill="1" applyBorder="1" applyAlignment="1" applyProtection="1">
      <alignment horizontal="left" vertical="center"/>
    </xf>
    <xf numFmtId="0" fontId="30" fillId="0" borderId="0" xfId="4" applyNumberFormat="1" applyFont="1" applyFill="1" applyBorder="1" applyAlignment="1" applyProtection="1">
      <alignment horizontal="right" vertical="center"/>
    </xf>
    <xf numFmtId="0" fontId="30" fillId="0" borderId="54" xfId="4" applyNumberFormat="1" applyFont="1" applyFill="1" applyBorder="1" applyAlignment="1" applyProtection="1">
      <alignment horizontal="center" vertical="center"/>
    </xf>
    <xf numFmtId="0" fontId="30" fillId="0" borderId="58" xfId="4" applyNumberFormat="1" applyFont="1" applyFill="1" applyBorder="1" applyAlignment="1" applyProtection="1">
      <alignment horizontal="center" vertical="center"/>
    </xf>
    <xf numFmtId="0" fontId="30" fillId="0" borderId="59" xfId="4" applyNumberFormat="1" applyFont="1" applyFill="1" applyBorder="1" applyAlignment="1" applyProtection="1">
      <alignment horizontal="center" vertical="center"/>
    </xf>
    <xf numFmtId="0" fontId="30" fillId="0" borderId="59" xfId="4" applyNumberFormat="1" applyFont="1" applyFill="1" applyBorder="1" applyAlignment="1" applyProtection="1">
      <alignment horizontal="left" vertical="center"/>
    </xf>
    <xf numFmtId="0" fontId="30" fillId="0" borderId="60" xfId="4" applyNumberFormat="1" applyFont="1" applyFill="1" applyBorder="1" applyAlignment="1" applyProtection="1">
      <alignment horizontal="left" vertical="center"/>
    </xf>
    <xf numFmtId="0" fontId="18" fillId="0" borderId="0" xfId="3"/>
    <xf numFmtId="0" fontId="33" fillId="0" borderId="0" xfId="0" applyFont="1"/>
    <xf numFmtId="3" fontId="33" fillId="0" borderId="0" xfId="0" applyNumberFormat="1" applyFont="1"/>
    <xf numFmtId="0" fontId="33" fillId="0" borderId="0" xfId="0" applyFont="1" applyAlignment="1">
      <alignment horizontal="center"/>
    </xf>
    <xf numFmtId="44" fontId="33" fillId="0" borderId="0" xfId="0" applyNumberFormat="1" applyFont="1"/>
    <xf numFmtId="4" fontId="8" fillId="11" borderId="0" xfId="3" applyNumberFormat="1" applyFont="1" applyFill="1"/>
    <xf numFmtId="0" fontId="18" fillId="11" borderId="0" xfId="3" applyFill="1"/>
    <xf numFmtId="0" fontId="18" fillId="11" borderId="0" xfId="3" applyFill="1" applyAlignment="1">
      <alignment horizontal="center"/>
    </xf>
    <xf numFmtId="49" fontId="4" fillId="11" borderId="0" xfId="3" applyNumberFormat="1" applyFont="1" applyFill="1"/>
    <xf numFmtId="3" fontId="19" fillId="0" borderId="40" xfId="0" applyNumberFormat="1" applyFont="1" applyBorder="1" applyAlignment="1">
      <alignment vertical="center" wrapText="1"/>
    </xf>
    <xf numFmtId="0" fontId="26" fillId="0" borderId="40" xfId="0" applyFont="1" applyBorder="1"/>
    <xf numFmtId="0" fontId="26" fillId="0" borderId="40" xfId="0" applyFont="1" applyBorder="1" applyAlignment="1">
      <alignment horizontal="center"/>
    </xf>
    <xf numFmtId="166" fontId="26" fillId="0" borderId="40" xfId="0" applyNumberFormat="1" applyFont="1" applyBorder="1" applyAlignment="1">
      <alignment horizontal="right" vertical="center" wrapText="1"/>
    </xf>
    <xf numFmtId="3" fontId="26" fillId="0" borderId="40" xfId="0" applyNumberFormat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3" fontId="26" fillId="0" borderId="40" xfId="0" applyNumberFormat="1" applyFont="1" applyBorder="1" applyAlignment="1">
      <alignment horizontal="right"/>
    </xf>
    <xf numFmtId="3" fontId="26" fillId="11" borderId="40" xfId="0" applyNumberFormat="1" applyFont="1" applyFill="1" applyBorder="1" applyAlignment="1">
      <alignment vertical="center" wrapText="1"/>
    </xf>
    <xf numFmtId="0" fontId="26" fillId="11" borderId="40" xfId="0" applyFont="1" applyFill="1" applyBorder="1"/>
    <xf numFmtId="0" fontId="21" fillId="11" borderId="40" xfId="0" applyFont="1" applyFill="1" applyBorder="1"/>
    <xf numFmtId="3" fontId="26" fillId="11" borderId="40" xfId="0" applyNumberFormat="1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horizontal="left" vertical="center" wrapText="1"/>
    </xf>
    <xf numFmtId="0" fontId="26" fillId="11" borderId="40" xfId="0" applyFont="1" applyFill="1" applyBorder="1" applyAlignment="1">
      <alignment horizontal="center" vertical="center" wrapText="1"/>
    </xf>
    <xf numFmtId="3" fontId="26" fillId="0" borderId="40" xfId="0" applyNumberFormat="1" applyFont="1" applyBorder="1" applyAlignment="1">
      <alignment vertical="center" wrapText="1"/>
    </xf>
    <xf numFmtId="3" fontId="21" fillId="0" borderId="40" xfId="0" applyNumberFormat="1" applyFont="1" applyBorder="1" applyAlignment="1">
      <alignment vertical="center" wrapText="1"/>
    </xf>
    <xf numFmtId="0" fontId="21" fillId="11" borderId="38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wrapText="1"/>
    </xf>
    <xf numFmtId="0" fontId="21" fillId="3" borderId="40" xfId="0" applyFont="1" applyFill="1" applyBorder="1"/>
    <xf numFmtId="0" fontId="21" fillId="3" borderId="41" xfId="0" applyFont="1" applyFill="1" applyBorder="1"/>
    <xf numFmtId="49" fontId="18" fillId="0" borderId="0" xfId="3" applyNumberFormat="1"/>
    <xf numFmtId="49" fontId="18" fillId="0" borderId="0" xfId="3" applyNumberFormat="1" applyAlignment="1">
      <alignment wrapText="1"/>
    </xf>
    <xf numFmtId="0" fontId="18" fillId="0" borderId="0" xfId="3" applyAlignment="1">
      <alignment horizontal="center"/>
    </xf>
    <xf numFmtId="0" fontId="18" fillId="3" borderId="41" xfId="3" applyFill="1" applyBorder="1" applyAlignment="1">
      <alignment vertical="top"/>
    </xf>
    <xf numFmtId="49" fontId="18" fillId="3" borderId="41" xfId="3" applyNumberFormat="1" applyFill="1" applyBorder="1" applyAlignment="1">
      <alignment vertical="top" wrapText="1"/>
    </xf>
    <xf numFmtId="0" fontId="18" fillId="3" borderId="41" xfId="3" applyFill="1" applyBorder="1" applyAlignment="1">
      <alignment horizontal="center" vertical="top"/>
    </xf>
    <xf numFmtId="0" fontId="18" fillId="3" borderId="41" xfId="3" applyFill="1" applyBorder="1" applyAlignment="1">
      <alignment vertical="top" wrapText="1"/>
    </xf>
    <xf numFmtId="0" fontId="18" fillId="0" borderId="0" xfId="3" applyAlignment="1">
      <alignment vertical="top"/>
    </xf>
    <xf numFmtId="0" fontId="18" fillId="3" borderId="40" xfId="3" applyFill="1" applyBorder="1" applyAlignment="1">
      <alignment horizontal="left" vertical="top" wrapText="1"/>
    </xf>
    <xf numFmtId="0" fontId="18" fillId="3" borderId="39" xfId="3" applyFill="1" applyBorder="1" applyAlignment="1">
      <alignment horizontal="center" vertical="top" shrinkToFit="1"/>
    </xf>
    <xf numFmtId="164" fontId="18" fillId="3" borderId="39" xfId="3" applyNumberFormat="1" applyFill="1" applyBorder="1" applyAlignment="1">
      <alignment vertical="top" shrinkToFit="1"/>
    </xf>
    <xf numFmtId="4" fontId="18" fillId="3" borderId="39" xfId="3" applyNumberFormat="1" applyFill="1" applyBorder="1" applyAlignment="1">
      <alignment vertical="top" shrinkToFit="1"/>
    </xf>
    <xf numFmtId="4" fontId="18" fillId="3" borderId="43" xfId="3" applyNumberFormat="1" applyFill="1" applyBorder="1" applyAlignment="1">
      <alignment vertical="top" shrinkToFit="1"/>
    </xf>
    <xf numFmtId="4" fontId="18" fillId="0" borderId="0" xfId="3" applyNumberFormat="1"/>
    <xf numFmtId="0" fontId="34" fillId="0" borderId="26" xfId="3" applyFont="1" applyBorder="1" applyAlignment="1">
      <alignment vertical="top"/>
    </xf>
    <xf numFmtId="0" fontId="35" fillId="0" borderId="34" xfId="3" applyFont="1" applyBorder="1" applyAlignment="1">
      <alignment horizontal="center" vertical="top" shrinkToFit="1"/>
    </xf>
    <xf numFmtId="164" fontId="35" fillId="0" borderId="33" xfId="3" applyNumberFormat="1" applyFont="1" applyBorder="1" applyAlignment="1">
      <alignment vertical="top" shrinkToFit="1"/>
    </xf>
    <xf numFmtId="4" fontId="16" fillId="4" borderId="33" xfId="3" applyNumberFormat="1" applyFont="1" applyFill="1" applyBorder="1" applyAlignment="1" applyProtection="1">
      <alignment vertical="top" shrinkToFit="1"/>
      <protection locked="0"/>
    </xf>
    <xf numFmtId="4" fontId="35" fillId="0" borderId="33" xfId="3" applyNumberFormat="1" applyFont="1" applyBorder="1" applyAlignment="1">
      <alignment vertical="top" shrinkToFit="1"/>
    </xf>
    <xf numFmtId="0" fontId="35" fillId="0" borderId="0" xfId="3" applyFont="1"/>
    <xf numFmtId="4" fontId="35" fillId="0" borderId="0" xfId="3" applyNumberFormat="1" applyFont="1"/>
    <xf numFmtId="0" fontId="34" fillId="0" borderId="41" xfId="3" applyFont="1" applyBorder="1" applyAlignment="1">
      <alignment vertical="top"/>
    </xf>
    <xf numFmtId="0" fontId="35" fillId="0" borderId="41" xfId="3" applyFont="1" applyBorder="1" applyAlignment="1">
      <alignment horizontal="center" vertical="top" shrinkToFit="1"/>
    </xf>
    <xf numFmtId="164" fontId="35" fillId="0" borderId="41" xfId="3" applyNumberFormat="1" applyFont="1" applyBorder="1" applyAlignment="1">
      <alignment vertical="top" shrinkToFit="1"/>
    </xf>
    <xf numFmtId="4" fontId="35" fillId="0" borderId="41" xfId="3" applyNumberFormat="1" applyFont="1" applyBorder="1" applyAlignment="1">
      <alignment vertical="top" shrinkToFit="1"/>
    </xf>
    <xf numFmtId="0" fontId="34" fillId="0" borderId="33" xfId="3" applyFont="1" applyBorder="1" applyAlignment="1">
      <alignment vertical="top"/>
    </xf>
    <xf numFmtId="0" fontId="35" fillId="0" borderId="33" xfId="3" applyFont="1" applyBorder="1" applyAlignment="1">
      <alignment horizontal="center" vertical="top" shrinkToFit="1"/>
    </xf>
    <xf numFmtId="0" fontId="34" fillId="0" borderId="38" xfId="3" applyFont="1" applyBorder="1" applyAlignment="1">
      <alignment vertical="top"/>
    </xf>
    <xf numFmtId="0" fontId="35" fillId="0" borderId="38" xfId="3" applyFont="1" applyBorder="1" applyAlignment="1">
      <alignment horizontal="center" vertical="top" shrinkToFit="1"/>
    </xf>
    <xf numFmtId="164" fontId="35" fillId="0" borderId="38" xfId="3" applyNumberFormat="1" applyFont="1" applyBorder="1" applyAlignment="1">
      <alignment vertical="top" shrinkToFit="1"/>
    </xf>
    <xf numFmtId="4" fontId="16" fillId="4" borderId="38" xfId="3" applyNumberFormat="1" applyFont="1" applyFill="1" applyBorder="1" applyAlignment="1" applyProtection="1">
      <alignment vertical="top" shrinkToFit="1"/>
      <protection locked="0"/>
    </xf>
    <xf numFmtId="4" fontId="35" fillId="0" borderId="38" xfId="3" applyNumberFormat="1" applyFont="1" applyBorder="1" applyAlignment="1">
      <alignment vertical="top" shrinkToFit="1"/>
    </xf>
    <xf numFmtId="0" fontId="36" fillId="2" borderId="0" xfId="0" applyFont="1" applyFill="1"/>
    <xf numFmtId="0" fontId="37" fillId="2" borderId="0" xfId="0" applyFont="1" applyFill="1"/>
    <xf numFmtId="0" fontId="0" fillId="2" borderId="0" xfId="0" applyFill="1"/>
    <xf numFmtId="0" fontId="38" fillId="2" borderId="0" xfId="0" applyFont="1" applyFill="1"/>
    <xf numFmtId="0" fontId="5" fillId="2" borderId="0" xfId="0" applyFont="1" applyFill="1"/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>
      <alignment wrapText="1"/>
    </xf>
    <xf numFmtId="0" fontId="16" fillId="0" borderId="33" xfId="0" applyFont="1" applyBorder="1" applyAlignment="1">
      <alignment horizontal="center" vertical="center" shrinkToFit="1"/>
    </xf>
    <xf numFmtId="0" fontId="7" fillId="5" borderId="42" xfId="0" applyFont="1" applyFill="1" applyBorder="1"/>
    <xf numFmtId="0" fontId="7" fillId="5" borderId="39" xfId="0" applyFont="1" applyFill="1" applyBorder="1"/>
    <xf numFmtId="4" fontId="7" fillId="5" borderId="40" xfId="0" applyNumberFormat="1" applyFont="1" applyFill="1" applyBorder="1" applyAlignment="1">
      <alignment horizontal="center"/>
    </xf>
    <xf numFmtId="49" fontId="0" fillId="0" borderId="39" xfId="0" applyNumberFormat="1" applyBorder="1" applyAlignment="1">
      <alignment horizontal="left" vertical="center" indent="1"/>
    </xf>
    <xf numFmtId="49" fontId="0" fillId="0" borderId="43" xfId="0" applyNumberFormat="1" applyBorder="1" applyAlignment="1">
      <alignment horizontal="left" vertical="center" indent="1"/>
    </xf>
    <xf numFmtId="4" fontId="21" fillId="7" borderId="40" xfId="2" applyNumberFormat="1" applyFont="1" applyFill="1" applyBorder="1" applyProtection="1">
      <protection locked="0"/>
    </xf>
    <xf numFmtId="4" fontId="21" fillId="0" borderId="40" xfId="2" applyNumberFormat="1" applyFont="1" applyBorder="1"/>
    <xf numFmtId="4" fontId="21" fillId="8" borderId="40" xfId="2" applyNumberFormat="1" applyFont="1" applyFill="1" applyBorder="1"/>
    <xf numFmtId="4" fontId="21" fillId="8" borderId="42" xfId="2" applyNumberFormat="1" applyFont="1" applyFill="1" applyBorder="1"/>
    <xf numFmtId="4" fontId="21" fillId="0" borderId="42" xfId="2" applyNumberFormat="1" applyFont="1" applyBorder="1"/>
    <xf numFmtId="4" fontId="21" fillId="11" borderId="40" xfId="0" applyNumberFormat="1" applyFont="1" applyFill="1" applyBorder="1"/>
    <xf numFmtId="4" fontId="26" fillId="13" borderId="40" xfId="0" applyNumberFormat="1" applyFont="1" applyFill="1" applyBorder="1" applyAlignment="1" applyProtection="1">
      <alignment vertical="center" wrapText="1"/>
      <protection locked="0"/>
    </xf>
    <xf numFmtId="4" fontId="26" fillId="12" borderId="40" xfId="0" applyNumberFormat="1" applyFont="1" applyFill="1" applyBorder="1" applyAlignment="1">
      <alignment vertical="center" wrapText="1"/>
    </xf>
    <xf numFmtId="4" fontId="26" fillId="11" borderId="40" xfId="0" applyNumberFormat="1" applyFont="1" applyFill="1" applyBorder="1" applyAlignment="1">
      <alignment vertical="center" wrapText="1"/>
    </xf>
    <xf numFmtId="4" fontId="26" fillId="13" borderId="40" xfId="0" applyNumberFormat="1" applyFont="1" applyFill="1" applyBorder="1" applyAlignment="1" applyProtection="1">
      <alignment horizontal="right" vertical="center" wrapText="1"/>
      <protection locked="0"/>
    </xf>
    <xf numFmtId="4" fontId="26" fillId="13" borderId="40" xfId="0" applyNumberFormat="1" applyFont="1" applyFill="1" applyBorder="1" applyAlignment="1" applyProtection="1">
      <alignment horizontal="right"/>
      <protection locked="0"/>
    </xf>
    <xf numFmtId="4" fontId="26" fillId="13" borderId="40" xfId="0" applyNumberFormat="1" applyFont="1" applyFill="1" applyBorder="1" applyProtection="1">
      <protection locked="0"/>
    </xf>
    <xf numFmtId="4" fontId="7" fillId="5" borderId="40" xfId="0" applyNumberFormat="1" applyFont="1" applyFill="1" applyBorder="1"/>
    <xf numFmtId="0" fontId="15" fillId="12" borderId="26" xfId="0" applyFont="1" applyFill="1" applyBorder="1" applyAlignment="1">
      <alignment horizontal="center" vertical="center" wrapText="1"/>
    </xf>
    <xf numFmtId="4" fontId="7" fillId="12" borderId="26" xfId="0" applyNumberFormat="1" applyFont="1" applyFill="1" applyBorder="1" applyAlignment="1">
      <alignment vertical="center"/>
    </xf>
    <xf numFmtId="4" fontId="7" fillId="12" borderId="26" xfId="0" applyNumberFormat="1" applyFont="1" applyFill="1" applyBorder="1"/>
    <xf numFmtId="0" fontId="16" fillId="0" borderId="26" xfId="0" applyFont="1" applyBorder="1" applyAlignment="1">
      <alignment horizontal="right" vertical="top"/>
    </xf>
    <xf numFmtId="0" fontId="16" fillId="0" borderId="38" xfId="0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0" fillId="0" borderId="40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16" fillId="0" borderId="33" xfId="3" applyFont="1" applyBorder="1" applyAlignment="1">
      <alignment horizontal="left" vertical="top" wrapText="1"/>
    </xf>
    <xf numFmtId="0" fontId="16" fillId="0" borderId="41" xfId="3" applyFont="1" applyBorder="1" applyAlignment="1">
      <alignment horizontal="left" vertical="top" wrapText="1"/>
    </xf>
    <xf numFmtId="0" fontId="16" fillId="0" borderId="38" xfId="3" applyFont="1" applyBorder="1" applyAlignment="1">
      <alignment horizontal="left" vertical="top" wrapText="1"/>
    </xf>
    <xf numFmtId="0" fontId="0" fillId="3" borderId="40" xfId="0" applyFill="1" applyBorder="1"/>
    <xf numFmtId="0" fontId="0" fillId="3" borderId="43" xfId="0" applyFill="1" applyBorder="1"/>
    <xf numFmtId="0" fontId="0" fillId="3" borderId="41" xfId="0" applyFill="1" applyBorder="1"/>
    <xf numFmtId="49" fontId="0" fillId="3" borderId="41" xfId="0" applyNumberFormat="1" applyFill="1" applyBorder="1"/>
    <xf numFmtId="0" fontId="16" fillId="0" borderId="34" xfId="0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wrapText="1" shrinkToFit="1"/>
    </xf>
    <xf numFmtId="164" fontId="16" fillId="0" borderId="0" xfId="0" applyNumberFormat="1" applyFont="1"/>
    <xf numFmtId="49" fontId="8" fillId="3" borderId="42" xfId="0" applyNumberFormat="1" applyFont="1" applyFill="1" applyBorder="1" applyAlignment="1">
      <alignment horizontal="left" vertical="top" wrapText="1"/>
    </xf>
    <xf numFmtId="0" fontId="8" fillId="3" borderId="39" xfId="0" applyFont="1" applyFill="1" applyBorder="1" applyAlignment="1">
      <alignment vertical="top"/>
    </xf>
    <xf numFmtId="4" fontId="8" fillId="3" borderId="43" xfId="0" applyNumberFormat="1" applyFont="1" applyFill="1" applyBorder="1" applyAlignment="1">
      <alignment vertical="top"/>
    </xf>
    <xf numFmtId="0" fontId="18" fillId="3" borderId="42" xfId="3" applyFill="1" applyBorder="1" applyAlignment="1">
      <alignment horizontal="left" vertical="top" wrapText="1"/>
    </xf>
    <xf numFmtId="0" fontId="4" fillId="3" borderId="11" xfId="3" applyFont="1" applyFill="1" applyBorder="1" applyAlignment="1">
      <alignment horizontal="left" vertical="center" indent="1"/>
    </xf>
    <xf numFmtId="0" fontId="4" fillId="8" borderId="11" xfId="3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4" fontId="4" fillId="8" borderId="7" xfId="0" applyNumberFormat="1" applyFont="1" applyFill="1" applyBorder="1" applyAlignment="1">
      <alignment horizontal="left" vertical="center"/>
    </xf>
    <xf numFmtId="2" fontId="12" fillId="8" borderId="7" xfId="0" applyNumberFormat="1" applyFont="1" applyFill="1" applyBorder="1" applyAlignment="1">
      <alignment horizontal="right" vertical="center"/>
    </xf>
    <xf numFmtId="49" fontId="8" fillId="8" borderId="13" xfId="0" applyNumberFormat="1" applyFont="1" applyFill="1" applyBorder="1" applyAlignment="1">
      <alignment horizontal="left" vertical="center"/>
    </xf>
    <xf numFmtId="0" fontId="0" fillId="3" borderId="36" xfId="0" applyFill="1" applyBorder="1" applyAlignment="1">
      <alignment wrapText="1"/>
    </xf>
    <xf numFmtId="3" fontId="21" fillId="0" borderId="42" xfId="2" applyNumberFormat="1" applyFont="1" applyBorder="1" applyAlignment="1">
      <alignment wrapText="1"/>
    </xf>
    <xf numFmtId="3" fontId="21" fillId="11" borderId="40" xfId="2" applyNumberFormat="1" applyFont="1" applyFill="1" applyBorder="1" applyAlignment="1">
      <alignment wrapText="1"/>
    </xf>
    <xf numFmtId="3" fontId="21" fillId="11" borderId="42" xfId="2" applyNumberFormat="1" applyFont="1" applyFill="1" applyBorder="1" applyAlignment="1">
      <alignment wrapText="1"/>
    </xf>
    <xf numFmtId="0" fontId="7" fillId="3" borderId="36" xfId="0" applyFont="1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49" fontId="0" fillId="14" borderId="6" xfId="0" applyNumberFormat="1" applyFont="1" applyFill="1" applyBorder="1" applyAlignment="1" applyProtection="1">
      <alignment horizontal="right" vertical="center"/>
      <protection locked="0"/>
    </xf>
    <xf numFmtId="49" fontId="0" fillId="14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14" fontId="8" fillId="0" borderId="0" xfId="0" applyNumberFormat="1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0" fillId="1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0" fillId="1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3" xfId="0" applyBorder="1" applyAlignment="1">
      <alignment vertical="center"/>
    </xf>
    <xf numFmtId="0" fontId="43" fillId="0" borderId="0" xfId="4" applyNumberFormat="1" applyFont="1" applyFill="1" applyBorder="1" applyAlignment="1" applyProtection="1">
      <alignment wrapText="1"/>
    </xf>
    <xf numFmtId="0" fontId="44" fillId="0" borderId="0" xfId="0" applyFont="1" applyAlignment="1">
      <alignment wrapText="1"/>
    </xf>
    <xf numFmtId="0" fontId="28" fillId="0" borderId="45" xfId="4" applyNumberFormat="1" applyFont="1" applyFill="1" applyBorder="1" applyAlignment="1" applyProtection="1">
      <alignment horizontal="left" vertical="center"/>
    </xf>
    <xf numFmtId="0" fontId="30" fillId="9" borderId="0" xfId="4" applyNumberFormat="1" applyFont="1" applyFill="1" applyBorder="1" applyAlignment="1" applyProtection="1">
      <alignment horizontal="lef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1" fillId="0" borderId="0" xfId="4" applyNumberFormat="1" applyFont="1" applyFill="1" applyBorder="1" applyAlignment="1" applyProtection="1">
      <alignment horizontal="left" vertical="center" wrapText="1"/>
    </xf>
    <xf numFmtId="0" fontId="31" fillId="0" borderId="47" xfId="4" applyNumberFormat="1" applyFont="1" applyFill="1" applyBorder="1" applyAlignment="1" applyProtection="1">
      <alignment horizontal="left" vertical="center" wrapText="1"/>
    </xf>
    <xf numFmtId="0" fontId="28" fillId="0" borderId="0" xfId="4" applyNumberFormat="1" applyFont="1" applyFill="1" applyBorder="1" applyAlignment="1" applyProtection="1">
      <alignment horizontal="left" vertical="center" wrapText="1"/>
    </xf>
    <xf numFmtId="0" fontId="6" fillId="0" borderId="0" xfId="3" applyFont="1" applyAlignment="1">
      <alignment horizontal="center"/>
    </xf>
    <xf numFmtId="49" fontId="18" fillId="0" borderId="39" xfId="3" applyNumberFormat="1" applyBorder="1" applyAlignment="1">
      <alignment vertical="center"/>
    </xf>
    <xf numFmtId="0" fontId="18" fillId="0" borderId="39" xfId="3" applyBorder="1" applyAlignment="1">
      <alignment vertical="center"/>
    </xf>
    <xf numFmtId="0" fontId="18" fillId="0" borderId="43" xfId="3" applyBorder="1" applyAlignment="1">
      <alignment vertical="center"/>
    </xf>
    <xf numFmtId="0" fontId="30" fillId="0" borderId="58" xfId="4" applyNumberFormat="1" applyFont="1" applyFill="1" applyBorder="1" applyAlignment="1" applyProtection="1">
      <alignment horizontal="left" vertical="center"/>
    </xf>
    <xf numFmtId="0" fontId="30" fillId="0" borderId="59" xfId="4" applyNumberFormat="1" applyFont="1" applyFill="1" applyBorder="1" applyAlignment="1" applyProtection="1">
      <alignment horizontal="left" vertical="center"/>
    </xf>
    <xf numFmtId="0" fontId="30" fillId="0" borderId="50" xfId="4" applyNumberFormat="1" applyFont="1" applyFill="1" applyBorder="1" applyAlignment="1" applyProtection="1">
      <alignment horizontal="left" vertical="center"/>
    </xf>
    <xf numFmtId="0" fontId="30" fillId="0" borderId="51" xfId="4" applyNumberFormat="1" applyFont="1" applyFill="1" applyBorder="1" applyAlignment="1" applyProtection="1">
      <alignment horizontal="left" vertical="center"/>
    </xf>
    <xf numFmtId="0" fontId="30" fillId="0" borderId="55" xfId="4" applyNumberFormat="1" applyFont="1" applyFill="1" applyBorder="1" applyAlignment="1" applyProtection="1">
      <alignment horizontal="center" vertical="center"/>
    </xf>
    <xf numFmtId="0" fontId="30" fillId="0" borderId="57" xfId="4" applyNumberFormat="1" applyFont="1" applyFill="1" applyBorder="1" applyAlignment="1" applyProtection="1">
      <alignment horizontal="center" vertical="center"/>
    </xf>
    <xf numFmtId="0" fontId="30" fillId="0" borderId="56" xfId="4" applyNumberFormat="1" applyFont="1" applyFill="1" applyBorder="1" applyAlignment="1" applyProtection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49" fontId="21" fillId="0" borderId="42" xfId="3" applyNumberFormat="1" applyFont="1" applyBorder="1" applyAlignment="1">
      <alignment vertical="center"/>
    </xf>
    <xf numFmtId="0" fontId="18" fillId="0" borderId="39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49" fontId="18" fillId="0" borderId="42" xfId="3" applyNumberFormat="1" applyBorder="1" applyAlignment="1">
      <alignment vertical="center"/>
    </xf>
    <xf numFmtId="0" fontId="18" fillId="0" borderId="39" xfId="5" applyFont="1" applyBorder="1" applyAlignment="1">
      <alignment vertical="center"/>
    </xf>
    <xf numFmtId="0" fontId="18" fillId="0" borderId="43" xfId="5" applyFont="1" applyBorder="1" applyAlignment="1">
      <alignment vertical="center"/>
    </xf>
  </cellXfs>
  <cellStyles count="6">
    <cellStyle name="Normální" xfId="0" builtinId="0"/>
    <cellStyle name="normální 2" xfId="1"/>
    <cellStyle name="Normální 2 2" xfId="5"/>
    <cellStyle name="Normální 3" xfId="2"/>
    <cellStyle name="Normální 3 2" xfId="3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kce_2010\10105_Centrum%20Male&#353;ice\Podklady_od_zakaznika\VV_profese\Pav&#269;a\Pr&#225;ce%20Questima\10011_RD%20B&#345;evnov\10011_RD%20B&#345;evnov%20-%20VV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sik\AppData\Local\Microsoft\Windows\Temporary%20Internet%20Files\Content.Outlook\E4E6ZY3R\DPS%20Skalka%20-%20Polo&#382;kov&#253;%20rozpo&#269;et_dopln&#283;n&#237;_20_10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PKI\MANNING%20SCHEDULE\pelina\KIU\Projem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_MGU\New-Manning\SD-Engineering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KB_2\Kone&#269;n&#253;-pobo&#269;ka\Pobocka_rozpo&#269;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Vlo&#382;en&#233;%20patro\rozpo&#269;ty%20final\Vlozene_patro_ce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BUILDpowerS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B&#237;lina\Platn&#233;%20rozpo&#269;ty\B&#237;lina_rozpo&#269;et_cen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\01_VERU\01_AKCE_QSB\INTAR\VSCHT\FINAL_SERIE_6\A-077_VV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Rozpocet_CNB_WC_2023_05_03_ceny.xlsx?261BEE86" TargetMode="External"/><Relationship Id="rId1" Type="http://schemas.openxmlformats.org/officeDocument/2006/relationships/externalLinkPath" Target="file:///\\261BEE86\Rozpocet_CNB_WC_2023_05_03_cen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&#268;NB-&#218;st&#237;\Rozpo&#269;et_VV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&#268;NB-&#218;st&#237;\Rozpo&#269;et_final\Rozpo&#269;et%20&#218;st&#237;_final_VV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&#268;NB_bezpe&#269;nostn&#237;%20dve&#345;e\Rozpo&#269;et%20final\2019_10_31_Rozpoce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EDU\MAN-SCH\JUNE_UPD\MANNING\RSI_C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PKI\MANSCHED\MANNING\RSI_ENG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HANGE\STAFF\SHOPDRA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rystal%20Prague(OAC%20Millennium%202008)\7_PP\F1_Stavebn&#237;%20objekt%20SO-xx\F1_4c%20Za&#345;&#237;zen&#237;%20vzduchotechniky\Dokumentace%20k%20odsouhlasen&#237;\131107_V_Crystal_1.PP-4.PP\Digitalne%20otevrene\List\F.7.01_Tabulka_FC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NABIDKA\16_091_SO\08_NC\Pracovn&#237;%20rozpo&#269;et\PR_04_SP_SO_0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Documents\Akce\Hole&#353;ovi&#269;ky\2019_04_08\Rozpo&#269;et-ceny\Final_2019_05_16\Oceneny_VV_Bytovy_dum_-_Holesovicky_2019_05_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DEPT\CC\FILING\BUDGETS\UPDATE\U25\Proposal\General_U25_Revis...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fb53c9e0afaa052b\Dokumenty\dokumenty%20z%20po&#269;&#237;ta&#269;e%202020\Akce\&#268;NB-&#218;st&#237;\Rozpo&#269;et_final\Ceny_Rozpo&#269;et%20&#218;st&#23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prgs0013\sharepoint$\Old%20memory%20stick\JV%20Parramatta%20Rail%20Link\Cost%20Control\Budget\Project%20Directorate\Budget\Monthly%20Revisions\Top%20Job%2008-04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razr\AppData\Local\Microsoft\Windows\Temporary%20Internet%20Files\Content.Outlook\RXJDTY8Y\Copy%20of%20R_Rustonka_TD_FIT%20OUT_RO_z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RSMS77\Odbor423$\Users\sonao\AppData\Local\Temp\Temp1_ROZPOCET.zip\ROZPOCET\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_1"/>
      <sheetName val="Rekapitulace_2"/>
      <sheetName val="Výkaz výměr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  <sheetName val="Lapák_tuků"/>
      <sheetName val="Vodvodní_přípojka"/>
      <sheetName val="Dešťová_kanalizace"/>
      <sheetName val="Napojení_UV"/>
      <sheetName val="Napojení_DS"/>
      <sheetName val="Hydrotechnické_výpočty"/>
      <sheetName val="Nádrž_HRANATÁ"/>
      <sheetName val="Výtok_z_hranaté_nádrže"/>
      <sheetName val="Koryto_obdélník"/>
      <sheetName val="Nádrž_N2"/>
      <sheetName val="křivka_plnění"/>
      <sheetName val="křivka_plnění_(2)"/>
      <sheetName val="Průtok_vodovodní_př"/>
      <sheetName val="výpis_šachet_(2)"/>
      <sheetName val="Napojení_vpustí"/>
      <sheetName val="Propočet_(2)"/>
      <sheetName val="Výkaz_materiálu"/>
      <sheetName val="SO_14_-_splašky"/>
      <sheetName val="SO15_deště"/>
      <sheetName val="Šachty_deště"/>
      <sheetName val="Šachty_splašky"/>
      <sheetName val="Přístavba_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l Dep."/>
      <sheetName val="Medical Dep_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-Engineering-New"/>
    </sheetNames>
    <definedNames>
      <definedName name="Calculate.Calculate"/>
      <definedName name="hide_original"/>
      <definedName name="hide_site"/>
      <definedName name="unhide_original"/>
      <definedName name="unhide_site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ZTI"/>
      <sheetName val="ÚT"/>
      <sheetName val="VZT"/>
      <sheetName val="EL"/>
      <sheetName val="VN+ON"/>
    </sheetNames>
    <sheetDataSet>
      <sheetData sheetId="0"/>
      <sheetData sheetId="1"/>
      <sheetData sheetId="2">
        <row r="24">
          <cell r="G24">
            <v>15078608.2415125</v>
          </cell>
        </row>
        <row r="26">
          <cell r="G26">
            <v>15078608.2415125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/>
      <sheetData sheetId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VRN"/>
      <sheetName val="Rekapitulace"/>
      <sheetName val="Archstav"/>
      <sheetName val="ZTI"/>
      <sheetName val="Silnoproud"/>
    </sheetNames>
    <sheetDataSet>
      <sheetData sheetId="0">
        <row r="5">
          <cell r="A5" t="str">
            <v>077</v>
          </cell>
        </row>
      </sheetData>
      <sheetData sheetId="1"/>
      <sheetData sheetId="2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43">
          <cell r="H43">
            <v>0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ASŘ"/>
      <sheetName val="ZTI"/>
      <sheetName val="VZT"/>
      <sheetName val="El"/>
      <sheetName val="VN+ON"/>
    </sheetNames>
    <sheetDataSet>
      <sheetData sheetId="0" refreshError="1"/>
      <sheetData sheetId="1">
        <row r="24">
          <cell r="G24">
            <v>0</v>
          </cell>
        </row>
        <row r="25">
          <cell r="G25">
            <v>0</v>
          </cell>
        </row>
        <row r="26">
          <cell r="G26">
            <v>1366452.5355606</v>
          </cell>
        </row>
        <row r="27">
          <cell r="G27">
            <v>286955.03246772598</v>
          </cell>
        </row>
        <row r="28">
          <cell r="G28">
            <v>0</v>
          </cell>
        </row>
        <row r="30">
          <cell r="J30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Rozpočet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VN+ON"/>
      <sheetName val="Rozpočet Pol"/>
    </sheetNames>
    <sheetDataSet>
      <sheetData sheetId="0">
        <row r="23">
          <cell r="F23">
            <v>0</v>
          </cell>
        </row>
        <row r="24">
          <cell r="F24">
            <v>0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ASŘ"/>
      <sheetName val="Bezp. předěl"/>
      <sheetName val="Slaboproud"/>
      <sheetName val="VN+ON"/>
    </sheetNames>
    <sheetDataSet>
      <sheetData sheetId="0"/>
      <sheetData sheetId="1"/>
      <sheetData sheetId="2">
        <row r="24">
          <cell r="G24">
            <v>104785.4871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Administration-Dep."/>
      <sheetName val="Contract Administration_Dep_"/>
    </sheetNames>
    <sheetDataSet>
      <sheetData sheetId="0">
        <row r="132">
          <cell r="M132">
            <v>315</v>
          </cell>
          <cell r="T132">
            <v>285</v>
          </cell>
        </row>
        <row r="133">
          <cell r="M133">
            <v>1618</v>
          </cell>
          <cell r="T133">
            <v>1809</v>
          </cell>
          <cell r="X133">
            <v>5007549</v>
          </cell>
        </row>
        <row r="135">
          <cell r="X135">
            <v>6434106.3650000002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-Dep. (Acc, PP etc.)"/>
      <sheetName val="Commercial_Dep_ _Acc_ PP etc__"/>
    </sheetNames>
    <sheetDataSet>
      <sheetData sheetId="0">
        <row r="92">
          <cell r="M92">
            <v>310</v>
          </cell>
          <cell r="T92">
            <v>246</v>
          </cell>
        </row>
        <row r="93">
          <cell r="M93">
            <v>855</v>
          </cell>
          <cell r="T93">
            <v>896</v>
          </cell>
          <cell r="X93">
            <v>4165651</v>
          </cell>
        </row>
        <row r="95">
          <cell r="X95">
            <v>2623008.5640000002</v>
          </cell>
        </row>
        <row r="149">
          <cell r="M149">
            <v>185</v>
          </cell>
          <cell r="T149">
            <v>159</v>
          </cell>
        </row>
        <row r="150">
          <cell r="M150">
            <v>443</v>
          </cell>
          <cell r="T150">
            <v>273</v>
          </cell>
          <cell r="X150">
            <v>2825863</v>
          </cell>
        </row>
        <row r="152">
          <cell r="X152">
            <v>1402432.7339999997</v>
          </cell>
        </row>
        <row r="316">
          <cell r="M316">
            <v>232</v>
          </cell>
          <cell r="T316">
            <v>210</v>
          </cell>
        </row>
        <row r="317">
          <cell r="M317">
            <v>2635</v>
          </cell>
          <cell r="T317">
            <v>1854</v>
          </cell>
          <cell r="X317">
            <v>3628968</v>
          </cell>
        </row>
        <row r="319">
          <cell r="X319">
            <v>6241226.4899999993</v>
          </cell>
        </row>
        <row r="373">
          <cell r="M373">
            <v>116</v>
          </cell>
          <cell r="T373">
            <v>116</v>
          </cell>
        </row>
        <row r="374">
          <cell r="M374">
            <v>221</v>
          </cell>
          <cell r="T374">
            <v>221</v>
          </cell>
          <cell r="X374">
            <v>2025192</v>
          </cell>
        </row>
        <row r="376">
          <cell r="X376">
            <v>951020.55099999998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ineering Department  "/>
    </sheetNames>
    <sheetDataSet>
      <sheetData sheetId="0">
        <row r="303">
          <cell r="M303">
            <v>924</v>
          </cell>
          <cell r="T303">
            <v>808</v>
          </cell>
        </row>
        <row r="304">
          <cell r="M304">
            <v>3848</v>
          </cell>
          <cell r="T304">
            <v>3077</v>
          </cell>
          <cell r="X304">
            <v>13514208</v>
          </cell>
        </row>
        <row r="306">
          <cell r="X306">
            <v>12206813.232999999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pdrawing Dep. (Sub-Dep.)"/>
      <sheetName val="Shopdrawing Dep_ _Sub_Dep__"/>
    </sheetNames>
    <sheetDataSet>
      <sheetData sheetId="0">
        <row r="113">
          <cell r="M113">
            <v>0</v>
          </cell>
        </row>
        <row r="114">
          <cell r="M114">
            <v>0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  <sheetName val="Lapák_tuků"/>
      <sheetName val="Vodvodní_přípojka"/>
      <sheetName val="Dešťová_kanalizace"/>
      <sheetName val="Napojení_UV"/>
      <sheetName val="Napojení_DS"/>
      <sheetName val="Hydrotechnické_výpočty"/>
      <sheetName val="Nádrž_HRANATÁ"/>
      <sheetName val="Výtok_z_hranaté_nádrže"/>
      <sheetName val="Koryto_obdélník"/>
      <sheetName val="Nádrž_N2"/>
      <sheetName val="křivka_plnění"/>
      <sheetName val="křivka_plnění_(2)"/>
      <sheetName val="Průtok_vodovodní_př"/>
      <sheetName val="výpis_šachet_(2)"/>
      <sheetName val="Napojení_vpustí"/>
      <sheetName val="Propočet_(2)"/>
      <sheetName val="Výkaz_materiálu"/>
      <sheetName val="SO_14_-_splašky"/>
      <sheetName val="SO15_deště"/>
      <sheetName val="Šachty_deště"/>
      <sheetName val="Šachty_splašky"/>
      <sheetName val="Přístavba_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FCU"/>
      <sheetName val="FCU-objemový průtok"/>
      <sheetName val="FCU-příkon"/>
      <sheetName val="FCU-proud"/>
      <sheetName val="FCU-C+H_průtok"/>
      <sheetName val="FCU-C+H_odpor"/>
      <sheetName val="FCU-C+H_výkon"/>
      <sheetName val="FCU-akustický tlak"/>
      <sheetName val="FCU-C+H_dimenze připojení"/>
      <sheetName val="C+H_média"/>
    </sheetNames>
    <sheetDataSet>
      <sheetData sheetId="0" refreshError="1"/>
      <sheetData sheetId="1">
        <row r="42">
          <cell r="B42" t="str">
            <v>S0</v>
          </cell>
        </row>
        <row r="43">
          <cell r="B43" t="str">
            <v>S1</v>
          </cell>
        </row>
        <row r="44">
          <cell r="B44" t="str">
            <v>S2</v>
          </cell>
        </row>
        <row r="45">
          <cell r="B45" t="str">
            <v>D1</v>
          </cell>
        </row>
        <row r="46">
          <cell r="B46" t="str">
            <v>D2</v>
          </cell>
        </row>
        <row r="47">
          <cell r="B47" t="str">
            <v>B1</v>
          </cell>
        </row>
        <row r="48">
          <cell r="B48" t="str">
            <v>B2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kyny pro vyplnění"/>
      <sheetName val="Všeobecné podmínky"/>
      <sheetName val="koef"/>
      <sheetName val="Rekapitulace_SO-04"/>
      <sheetName val="Rekapitulace_D.2.1"/>
      <sheetName val="D.2.1"/>
      <sheetName val="Rekapitulace_D.2.2"/>
      <sheetName val="D.2.2"/>
      <sheetName val="Dodatečné informace uchazečů"/>
    </sheetNames>
    <sheetDataSet>
      <sheetData sheetId="0"/>
      <sheetData sheetId="1"/>
      <sheetData sheetId="2"/>
      <sheetData sheetId="3">
        <row r="2">
          <cell r="A2">
            <v>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Dům-stavba"/>
      <sheetName val="ZTI"/>
      <sheetName val="CHL"/>
      <sheetName val="VZT"/>
      <sheetName val="Centrální vysavač"/>
      <sheetName val="El"/>
      <sheetName val="Fotovolt."/>
      <sheetName val="Zemní pr.pro vnější kanal."/>
      <sheetName val="Zemní pr. pro vnější vod."/>
      <sheetName val="Komunikace u domu"/>
      <sheetName val="VN+ON"/>
    </sheetNames>
    <sheetDataSet>
      <sheetData sheetId="0"/>
      <sheetData sheetId="1"/>
      <sheetData sheetId="2">
        <row r="28">
          <cell r="J28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Allowance (U25)"/>
      <sheetName val="Trainees"/>
      <sheetName val="Accomodation Allowances (U25)"/>
      <sheetName val="Guesthouses (U25)"/>
      <sheetName val="Hotel Expenses (U25)"/>
      <sheetName val="Travel Expenses (U25)"/>
      <sheetName val="Electricity Consumption   (U25)"/>
      <sheetName val="Water Consumption   (U25)"/>
      <sheetName val="901404 EDP"/>
      <sheetName val="901505 Equipment"/>
      <sheetName val="901516 Exhibition Cen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VN+ON"/>
      <sheetName val="Rozpočet Pol"/>
    </sheetNames>
    <sheetDataSet>
      <sheetData sheetId="0"/>
      <sheetData sheetId="1">
        <row r="23">
          <cell r="F23">
            <v>0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ocal staff graph"/>
      <sheetName val="Local staff cost graph"/>
      <sheetName val="Expat staff graph"/>
      <sheetName val="Expat staff cost graph"/>
      <sheetName val="Performance Graph"/>
      <sheetName val="Progress"/>
      <sheetName val="Master Rates"/>
      <sheetName val="Earned Forecast"/>
      <sheetName val="Flexible vs Actual"/>
      <sheetName val="Original MS"/>
      <sheetName val="Revised MS"/>
      <sheetName val="Earned Value"/>
      <sheetName val="Forecast summary"/>
      <sheetName val="Cost Code 0100"/>
      <sheetName val="Cost Code 0101"/>
      <sheetName val="Cost Code 0102"/>
      <sheetName val="Earned Value 0102"/>
      <sheetName val="Cost Code 0110"/>
      <sheetName val="Earned Value 0110"/>
      <sheetName val="Cost Code 0120"/>
      <sheetName val="Earned Value 0120"/>
      <sheetName val="Earned Value 1000"/>
      <sheetName val="Earned Value 2000"/>
      <sheetName val="Earned Value 2010"/>
      <sheetName val="Earned Value 2020"/>
      <sheetName val="Cost Code 0130"/>
      <sheetName val="Earned Value 0130"/>
      <sheetName val="Cost Code 0140"/>
      <sheetName val="Earned Value 0140"/>
      <sheetName val="Cost Code 0141"/>
      <sheetName val="Earned Value 0141"/>
      <sheetName val="Cost Code 0145"/>
      <sheetName val="Earned Value 0145"/>
      <sheetName val="Cost Code 0147"/>
      <sheetName val="Earned Value 0147"/>
      <sheetName val="Cost Code 0148"/>
      <sheetName val="Earned Value 0148"/>
      <sheetName val="Cost Code 0149"/>
      <sheetName val="Earned Value 0149"/>
      <sheetName val="lease cars"/>
      <sheetName val="Cost Code 0150"/>
      <sheetName val="Earned Value 0150"/>
      <sheetName val="Cost Code 0151"/>
      <sheetName val="Earned Value 0151"/>
      <sheetName val="Cost Code 0170"/>
      <sheetName val="Earned Value 0170"/>
      <sheetName val="Cost Code 0180"/>
      <sheetName val="Earned Value 0180"/>
      <sheetName val="Cost Code 0240"/>
      <sheetName val="Earned Value 0240"/>
      <sheetName val="Cost Code 0241"/>
      <sheetName val="Earned Value 0241"/>
      <sheetName val="Cost Code 0245"/>
      <sheetName val="Earned Value 0245"/>
      <sheetName val="Cost Code 0250"/>
      <sheetName val="Earned Value 0250"/>
      <sheetName val="Cost Code 00360"/>
      <sheetName val="Earned Value 00360"/>
      <sheetName val="Cost Code 0255"/>
      <sheetName val="Earned Value 0255"/>
      <sheetName val="Cost Code 0260"/>
      <sheetName val="Cost Code 0280"/>
      <sheetName val="Earned Value 0280"/>
      <sheetName val="Cost Code 0290"/>
      <sheetName val="Earned Value 0290"/>
      <sheetName val="Cost Code 0300"/>
      <sheetName val="Earned Value 0300"/>
      <sheetName val="Cost Code 0310"/>
      <sheetName val="Earned Value 0310"/>
      <sheetName val="Cost Code 0315"/>
      <sheetName val="Earned Value 0315"/>
      <sheetName val="Cost Code 0320"/>
      <sheetName val="Earned Value 0320"/>
      <sheetName val="Cost Code 0340"/>
      <sheetName val="Earned Value 0340"/>
      <sheetName val="Cost Code 0341"/>
      <sheetName val="Earned Value 0341"/>
      <sheetName val="Cost Code 0400"/>
      <sheetName val="Earned Value 0400"/>
      <sheetName val="Cost Code 0410"/>
      <sheetName val="Earned Value 0410"/>
      <sheetName val="Cost Code 0430"/>
      <sheetName val="Earned Value 0430"/>
      <sheetName val="Cost Code 0440"/>
      <sheetName val="Earned Value 0440"/>
      <sheetName val="Cost Code 0450"/>
      <sheetName val="Earned Value 0450"/>
      <sheetName val="Cost Code 0460"/>
      <sheetName val="Earned Value 0460"/>
      <sheetName val="Cost Code 0470"/>
      <sheetName val="Earned Value 0470"/>
      <sheetName val="Cost Code 0471"/>
      <sheetName val="Earned Value 0471"/>
      <sheetName val="Cost Code 0480"/>
      <sheetName val="Earned Value 0480"/>
      <sheetName val="Cost Code 0500"/>
      <sheetName val="Earned Value 0500"/>
      <sheetName val="Cost Code 0800 &amp; 0900"/>
      <sheetName val="Earned Value 0800"/>
      <sheetName val="Earned Value 0900"/>
      <sheetName val="Earned Value 0800 OL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THIESS HOCHTIEF JOINT VENTURE</v>
          </cell>
        </row>
        <row r="3">
          <cell r="G3" t="str">
            <v>PARRAMATTA RAIL LINK</v>
          </cell>
        </row>
        <row r="4">
          <cell r="G4" t="str">
            <v>PAYMENT SCHEDULE - EXCLUDING GST</v>
          </cell>
        </row>
        <row r="5">
          <cell r="H5" t="str">
            <v>Monthly</v>
          </cell>
          <cell r="J5" t="str">
            <v>Quarterly</v>
          </cell>
        </row>
        <row r="6">
          <cell r="H6" t="str">
            <v>Claim</v>
          </cell>
          <cell r="I6" t="str">
            <v>Cumulative</v>
          </cell>
          <cell r="J6" t="str">
            <v>Claim</v>
          </cell>
          <cell r="K6" t="str">
            <v>Cumulative</v>
          </cell>
        </row>
        <row r="7">
          <cell r="G7" t="str">
            <v>Month</v>
          </cell>
          <cell r="H7" t="str">
            <v>A$</v>
          </cell>
          <cell r="I7" t="str">
            <v>A$</v>
          </cell>
          <cell r="J7" t="str">
            <v>A$</v>
          </cell>
          <cell r="K7" t="str">
            <v>A$</v>
          </cell>
        </row>
        <row r="8">
          <cell r="G8">
            <v>37438</v>
          </cell>
          <cell r="I8">
            <v>0</v>
          </cell>
        </row>
        <row r="9">
          <cell r="G9">
            <v>37469</v>
          </cell>
          <cell r="H9">
            <v>22154215</v>
          </cell>
          <cell r="I9">
            <v>22154215</v>
          </cell>
        </row>
        <row r="10">
          <cell r="G10">
            <v>37500</v>
          </cell>
          <cell r="H10">
            <v>3460720</v>
          </cell>
          <cell r="I10">
            <v>25614935</v>
          </cell>
          <cell r="J10">
            <v>25614935</v>
          </cell>
          <cell r="K10">
            <v>25614935</v>
          </cell>
        </row>
        <row r="11">
          <cell r="G11">
            <v>37530</v>
          </cell>
          <cell r="H11">
            <v>8369277</v>
          </cell>
          <cell r="I11">
            <v>33984212</v>
          </cell>
        </row>
        <row r="12">
          <cell r="G12">
            <v>37561</v>
          </cell>
          <cell r="H12">
            <v>8122732</v>
          </cell>
          <cell r="I12">
            <v>42106944</v>
          </cell>
        </row>
        <row r="13">
          <cell r="G13">
            <v>37591</v>
          </cell>
          <cell r="H13">
            <v>15947782</v>
          </cell>
          <cell r="I13">
            <v>58054726</v>
          </cell>
          <cell r="J13">
            <v>32439791</v>
          </cell>
          <cell r="K13">
            <v>58054726</v>
          </cell>
        </row>
        <row r="14">
          <cell r="G14">
            <v>37622</v>
          </cell>
          <cell r="H14">
            <v>15648952</v>
          </cell>
          <cell r="I14">
            <v>73703678</v>
          </cell>
        </row>
        <row r="15">
          <cell r="G15">
            <v>37653</v>
          </cell>
          <cell r="H15">
            <v>15914168</v>
          </cell>
          <cell r="I15">
            <v>89617846</v>
          </cell>
        </row>
        <row r="16">
          <cell r="G16">
            <v>37681</v>
          </cell>
          <cell r="H16">
            <v>14370464</v>
          </cell>
          <cell r="I16">
            <v>103988310</v>
          </cell>
          <cell r="J16">
            <v>45933584</v>
          </cell>
          <cell r="K16">
            <v>103988310</v>
          </cell>
        </row>
        <row r="17">
          <cell r="G17">
            <v>37712</v>
          </cell>
          <cell r="H17">
            <v>18837000</v>
          </cell>
          <cell r="I17">
            <v>122825310</v>
          </cell>
        </row>
        <row r="18">
          <cell r="G18">
            <v>37742</v>
          </cell>
          <cell r="H18">
            <v>22006000</v>
          </cell>
          <cell r="I18">
            <v>144831310</v>
          </cell>
        </row>
        <row r="19">
          <cell r="G19">
            <v>37773</v>
          </cell>
          <cell r="H19">
            <v>24644000</v>
          </cell>
          <cell r="I19">
            <v>169475310</v>
          </cell>
          <cell r="J19">
            <v>65487000</v>
          </cell>
          <cell r="K19">
            <v>169475310</v>
          </cell>
        </row>
        <row r="20">
          <cell r="G20">
            <v>37803</v>
          </cell>
          <cell r="H20">
            <v>26371000</v>
          </cell>
          <cell r="I20">
            <v>195846310</v>
          </cell>
        </row>
        <row r="21">
          <cell r="G21">
            <v>37834</v>
          </cell>
          <cell r="H21">
            <v>28642891</v>
          </cell>
          <cell r="I21">
            <v>224489201</v>
          </cell>
        </row>
        <row r="22">
          <cell r="G22">
            <v>37865</v>
          </cell>
          <cell r="H22">
            <v>28927825</v>
          </cell>
          <cell r="I22">
            <v>253417026</v>
          </cell>
          <cell r="J22">
            <v>83941716</v>
          </cell>
          <cell r="K22">
            <v>253417026</v>
          </cell>
        </row>
        <row r="23">
          <cell r="G23">
            <v>37895</v>
          </cell>
          <cell r="H23">
            <v>29349163</v>
          </cell>
          <cell r="I23">
            <v>282766189</v>
          </cell>
        </row>
        <row r="24">
          <cell r="G24">
            <v>37926</v>
          </cell>
          <cell r="H24">
            <v>29308747</v>
          </cell>
          <cell r="I24">
            <v>312074936</v>
          </cell>
        </row>
        <row r="25">
          <cell r="G25">
            <v>37956</v>
          </cell>
          <cell r="H25">
            <v>21419524</v>
          </cell>
          <cell r="I25">
            <v>333494460</v>
          </cell>
          <cell r="J25">
            <v>80077434</v>
          </cell>
          <cell r="K25">
            <v>333494460</v>
          </cell>
        </row>
        <row r="26">
          <cell r="G26">
            <v>37987</v>
          </cell>
          <cell r="H26">
            <v>24179943</v>
          </cell>
          <cell r="I26">
            <v>357674403</v>
          </cell>
        </row>
        <row r="27">
          <cell r="G27">
            <v>38018</v>
          </cell>
          <cell r="H27">
            <v>24930672</v>
          </cell>
          <cell r="I27">
            <v>382605075</v>
          </cell>
        </row>
        <row r="28">
          <cell r="G28">
            <v>38047</v>
          </cell>
          <cell r="H28">
            <v>21573105</v>
          </cell>
          <cell r="I28">
            <v>404178180</v>
          </cell>
          <cell r="J28">
            <v>70683720</v>
          </cell>
          <cell r="K28">
            <v>404178180</v>
          </cell>
        </row>
        <row r="29">
          <cell r="G29">
            <v>38078</v>
          </cell>
          <cell r="H29">
            <v>21126507</v>
          </cell>
          <cell r="I29">
            <v>425304687</v>
          </cell>
        </row>
        <row r="30">
          <cell r="G30">
            <v>38108</v>
          </cell>
          <cell r="H30">
            <v>17725492</v>
          </cell>
          <cell r="I30">
            <v>443030179</v>
          </cell>
        </row>
        <row r="31">
          <cell r="G31">
            <v>38139</v>
          </cell>
          <cell r="H31">
            <v>15108549</v>
          </cell>
          <cell r="I31">
            <v>458138728</v>
          </cell>
          <cell r="J31">
            <v>53960548</v>
          </cell>
          <cell r="K31">
            <v>458138728</v>
          </cell>
        </row>
        <row r="32">
          <cell r="G32">
            <v>38169</v>
          </cell>
          <cell r="H32">
            <v>16203826</v>
          </cell>
          <cell r="I32">
            <v>474342554</v>
          </cell>
        </row>
        <row r="33">
          <cell r="G33">
            <v>38200</v>
          </cell>
          <cell r="H33">
            <v>16180586</v>
          </cell>
          <cell r="I33">
            <v>490523140</v>
          </cell>
        </row>
        <row r="34">
          <cell r="G34">
            <v>38231</v>
          </cell>
          <cell r="H34">
            <v>15548074</v>
          </cell>
          <cell r="I34">
            <v>506071214</v>
          </cell>
          <cell r="J34">
            <v>47932486</v>
          </cell>
          <cell r="K34">
            <v>506071214</v>
          </cell>
        </row>
        <row r="35">
          <cell r="G35">
            <v>38261</v>
          </cell>
          <cell r="H35">
            <v>16333157</v>
          </cell>
          <cell r="I35">
            <v>522404371</v>
          </cell>
        </row>
        <row r="36">
          <cell r="G36">
            <v>38292</v>
          </cell>
          <cell r="H36">
            <v>18530783</v>
          </cell>
          <cell r="I36">
            <v>540935154</v>
          </cell>
        </row>
        <row r="37">
          <cell r="G37">
            <v>38322</v>
          </cell>
          <cell r="H37">
            <v>16293751</v>
          </cell>
          <cell r="I37">
            <v>557228905</v>
          </cell>
          <cell r="J37">
            <v>51157691</v>
          </cell>
          <cell r="K37">
            <v>557228905</v>
          </cell>
        </row>
        <row r="38">
          <cell r="G38">
            <v>38353</v>
          </cell>
          <cell r="H38">
            <v>17400142</v>
          </cell>
          <cell r="I38">
            <v>574629047</v>
          </cell>
        </row>
        <row r="39">
          <cell r="G39">
            <v>38384</v>
          </cell>
          <cell r="H39">
            <v>18395389</v>
          </cell>
          <cell r="I39">
            <v>593024436</v>
          </cell>
        </row>
        <row r="40">
          <cell r="G40">
            <v>38412</v>
          </cell>
          <cell r="H40">
            <v>22416791</v>
          </cell>
          <cell r="I40">
            <v>615441227</v>
          </cell>
          <cell r="J40">
            <v>58212322</v>
          </cell>
          <cell r="K40">
            <v>615441227</v>
          </cell>
        </row>
        <row r="41">
          <cell r="G41">
            <v>38443</v>
          </cell>
          <cell r="H41">
            <v>15508669</v>
          </cell>
          <cell r="I41">
            <v>630949896</v>
          </cell>
        </row>
        <row r="42">
          <cell r="G42">
            <v>38473</v>
          </cell>
          <cell r="H42">
            <v>19442166</v>
          </cell>
          <cell r="I42">
            <v>650392062</v>
          </cell>
        </row>
        <row r="43">
          <cell r="G43">
            <v>38504</v>
          </cell>
          <cell r="H43">
            <v>18237766</v>
          </cell>
          <cell r="I43">
            <v>668629828</v>
          </cell>
          <cell r="J43">
            <v>53188601</v>
          </cell>
          <cell r="K43">
            <v>668629828</v>
          </cell>
        </row>
        <row r="44">
          <cell r="G44">
            <v>38534</v>
          </cell>
          <cell r="H44">
            <v>20143385</v>
          </cell>
          <cell r="I44">
            <v>688773213</v>
          </cell>
        </row>
        <row r="45">
          <cell r="G45">
            <v>38565</v>
          </cell>
          <cell r="H45">
            <v>17798241</v>
          </cell>
          <cell r="I45">
            <v>706571454</v>
          </cell>
        </row>
        <row r="46">
          <cell r="G46">
            <v>38596</v>
          </cell>
          <cell r="H46">
            <v>19488644</v>
          </cell>
          <cell r="I46">
            <v>726060098</v>
          </cell>
          <cell r="J46">
            <v>57430270</v>
          </cell>
          <cell r="K46">
            <v>726060098</v>
          </cell>
        </row>
        <row r="47">
          <cell r="G47">
            <v>38626</v>
          </cell>
          <cell r="H47">
            <v>15608698</v>
          </cell>
          <cell r="I47">
            <v>741668796</v>
          </cell>
        </row>
        <row r="48">
          <cell r="G48">
            <v>38657</v>
          </cell>
          <cell r="H48">
            <v>15208579</v>
          </cell>
          <cell r="I48">
            <v>756877375</v>
          </cell>
        </row>
        <row r="49">
          <cell r="G49">
            <v>38687</v>
          </cell>
          <cell r="H49">
            <v>16908076</v>
          </cell>
          <cell r="I49">
            <v>773785451</v>
          </cell>
          <cell r="J49">
            <v>47725353</v>
          </cell>
          <cell r="K49">
            <v>773785451</v>
          </cell>
        </row>
        <row r="50">
          <cell r="G50">
            <v>38718</v>
          </cell>
          <cell r="H50">
            <v>18576251</v>
          </cell>
          <cell r="I50">
            <v>792361702</v>
          </cell>
        </row>
        <row r="51">
          <cell r="G51">
            <v>38749</v>
          </cell>
          <cell r="H51">
            <v>15327807</v>
          </cell>
          <cell r="I51">
            <v>807689509</v>
          </cell>
        </row>
        <row r="52">
          <cell r="G52">
            <v>38777</v>
          </cell>
          <cell r="H52">
            <v>6767676</v>
          </cell>
          <cell r="I52">
            <v>814457185</v>
          </cell>
          <cell r="J52">
            <v>40671734</v>
          </cell>
          <cell r="K52">
            <v>814457185</v>
          </cell>
        </row>
        <row r="53">
          <cell r="G53">
            <v>38808</v>
          </cell>
          <cell r="H53">
            <v>9864560</v>
          </cell>
          <cell r="I53">
            <v>824321745</v>
          </cell>
        </row>
        <row r="54">
          <cell r="G54">
            <v>38838</v>
          </cell>
          <cell r="H54">
            <v>5008565</v>
          </cell>
          <cell r="I54">
            <v>829330310</v>
          </cell>
        </row>
        <row r="55">
          <cell r="G55">
            <v>38869</v>
          </cell>
          <cell r="H55">
            <v>4704434</v>
          </cell>
          <cell r="I55">
            <v>834034744</v>
          </cell>
          <cell r="J55">
            <v>19577559</v>
          </cell>
          <cell r="K55">
            <v>834034744</v>
          </cell>
        </row>
        <row r="56">
          <cell r="G56">
            <v>38899</v>
          </cell>
          <cell r="H56">
            <v>3831446</v>
          </cell>
          <cell r="I56">
            <v>837866190</v>
          </cell>
        </row>
        <row r="57">
          <cell r="G57">
            <v>38930</v>
          </cell>
          <cell r="H57">
            <v>4847911</v>
          </cell>
          <cell r="I57">
            <v>842714101</v>
          </cell>
        </row>
        <row r="58">
          <cell r="G58">
            <v>38961</v>
          </cell>
          <cell r="H58">
            <v>4566009</v>
          </cell>
          <cell r="I58">
            <v>847280110</v>
          </cell>
          <cell r="J58">
            <v>13245366</v>
          </cell>
          <cell r="K58">
            <v>847280110</v>
          </cell>
        </row>
        <row r="59">
          <cell r="G59">
            <v>38991</v>
          </cell>
          <cell r="H59">
            <v>3509128</v>
          </cell>
          <cell r="I59">
            <v>850789238</v>
          </cell>
        </row>
        <row r="60">
          <cell r="G60">
            <v>39022</v>
          </cell>
          <cell r="H60">
            <v>4188119</v>
          </cell>
          <cell r="I60">
            <v>854977357</v>
          </cell>
        </row>
        <row r="61">
          <cell r="G61">
            <v>39052</v>
          </cell>
          <cell r="H61">
            <v>3828415</v>
          </cell>
          <cell r="I61">
            <v>858805772</v>
          </cell>
          <cell r="J61">
            <v>11525662</v>
          </cell>
          <cell r="K61">
            <v>858805772</v>
          </cell>
        </row>
        <row r="62">
          <cell r="G62">
            <v>39083</v>
          </cell>
          <cell r="H62">
            <v>4851953</v>
          </cell>
          <cell r="I62">
            <v>863657725</v>
          </cell>
        </row>
        <row r="63">
          <cell r="G63">
            <v>39114</v>
          </cell>
          <cell r="H63">
            <v>4148713</v>
          </cell>
          <cell r="I63">
            <v>867806438</v>
          </cell>
        </row>
        <row r="64">
          <cell r="G64">
            <v>39142</v>
          </cell>
          <cell r="H64">
            <v>3698073</v>
          </cell>
          <cell r="I64">
            <v>871504511</v>
          </cell>
          <cell r="J64">
            <v>12698739</v>
          </cell>
          <cell r="K64">
            <v>871504511</v>
          </cell>
        </row>
        <row r="65">
          <cell r="G65">
            <v>39173</v>
          </cell>
          <cell r="H65">
            <v>2637151</v>
          </cell>
          <cell r="I65">
            <v>874141662</v>
          </cell>
        </row>
        <row r="66">
          <cell r="G66">
            <v>39203</v>
          </cell>
          <cell r="H66">
            <v>1715664</v>
          </cell>
          <cell r="I66">
            <v>875857326</v>
          </cell>
        </row>
        <row r="67">
          <cell r="G67">
            <v>39234</v>
          </cell>
          <cell r="H67">
            <v>126300</v>
          </cell>
          <cell r="I67">
            <v>875983626</v>
          </cell>
          <cell r="J67">
            <v>4479115</v>
          </cell>
          <cell r="K67">
            <v>875983626</v>
          </cell>
        </row>
        <row r="68">
          <cell r="G68">
            <v>39264</v>
          </cell>
          <cell r="H68">
            <v>120238</v>
          </cell>
          <cell r="I68">
            <v>876103864</v>
          </cell>
        </row>
        <row r="69">
          <cell r="G69">
            <v>39295</v>
          </cell>
          <cell r="H69">
            <v>120238</v>
          </cell>
          <cell r="I69">
            <v>876224102</v>
          </cell>
        </row>
        <row r="70">
          <cell r="G70">
            <v>39326</v>
          </cell>
          <cell r="H70">
            <v>217237</v>
          </cell>
          <cell r="I70">
            <v>876441339</v>
          </cell>
          <cell r="J70">
            <v>457713</v>
          </cell>
          <cell r="K70">
            <v>876441339</v>
          </cell>
        </row>
        <row r="71">
          <cell r="G71">
            <v>39356</v>
          </cell>
          <cell r="H71">
            <v>243507</v>
          </cell>
          <cell r="I71">
            <v>876684846</v>
          </cell>
        </row>
        <row r="72">
          <cell r="G72">
            <v>39387</v>
          </cell>
          <cell r="H72">
            <v>202081</v>
          </cell>
          <cell r="I72">
            <v>876886927</v>
          </cell>
        </row>
        <row r="73">
          <cell r="G73">
            <v>39417</v>
          </cell>
          <cell r="H73">
            <v>202081</v>
          </cell>
          <cell r="I73">
            <v>877089008</v>
          </cell>
          <cell r="J73">
            <v>647669</v>
          </cell>
          <cell r="K73">
            <v>877089008</v>
          </cell>
        </row>
        <row r="74">
          <cell r="G74">
            <v>39448</v>
          </cell>
          <cell r="H74">
            <v>151560</v>
          </cell>
          <cell r="I74">
            <v>877240568</v>
          </cell>
        </row>
        <row r="75">
          <cell r="G75">
            <v>39479</v>
          </cell>
          <cell r="H75">
            <v>151560</v>
          </cell>
          <cell r="I75">
            <v>877392128</v>
          </cell>
        </row>
        <row r="76">
          <cell r="G76">
            <v>39508</v>
          </cell>
          <cell r="H76">
            <v>90936</v>
          </cell>
          <cell r="I76">
            <v>877483064</v>
          </cell>
          <cell r="J76">
            <v>394056</v>
          </cell>
          <cell r="K76">
            <v>877483064</v>
          </cell>
        </row>
        <row r="77">
          <cell r="G77">
            <v>39539</v>
          </cell>
          <cell r="H77">
            <v>90936</v>
          </cell>
          <cell r="I77">
            <v>877574000</v>
          </cell>
        </row>
        <row r="78">
          <cell r="G78">
            <v>39569</v>
          </cell>
          <cell r="I78">
            <v>877574000</v>
          </cell>
        </row>
        <row r="79">
          <cell r="G79">
            <v>39600</v>
          </cell>
          <cell r="I79">
            <v>877574000</v>
          </cell>
          <cell r="J79">
            <v>90936</v>
          </cell>
          <cell r="K79">
            <v>877574000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101_AS_SK_FIT-OUT"/>
      <sheetName val="510 SHZ"/>
      <sheetName val="520_ZTK"/>
      <sheetName val="530_ZTV"/>
      <sheetName val="550_CHL"/>
      <sheetName val="560_UT"/>
      <sheetName val="570_VZT"/>
      <sheetName val="620_ENN"/>
      <sheetName val="640_ESL"/>
      <sheetName val="687_MaR"/>
      <sheetName val="slouc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0"/>
  <sheetViews>
    <sheetView tabSelected="1" zoomScale="145" zoomScaleNormal="145" workbookViewId="0">
      <selection activeCell="A8" sqref="A8:G8"/>
    </sheetView>
  </sheetViews>
  <sheetFormatPr defaultColWidth="8.81640625" defaultRowHeight="12.5" x14ac:dyDescent="0.25"/>
  <cols>
    <col min="1" max="1" width="21.1796875" customWidth="1"/>
  </cols>
  <sheetData>
    <row r="1" spans="1:9" ht="15.5" x14ac:dyDescent="0.35">
      <c r="A1" s="274" t="s">
        <v>606</v>
      </c>
      <c r="B1" s="275"/>
      <c r="C1" s="276"/>
      <c r="D1" s="276"/>
      <c r="E1" s="276"/>
      <c r="F1" s="276"/>
      <c r="G1" s="276"/>
    </row>
    <row r="2" spans="1:9" ht="15.5" x14ac:dyDescent="0.35">
      <c r="A2" s="274" t="s">
        <v>605</v>
      </c>
      <c r="B2" s="275"/>
      <c r="C2" s="276"/>
      <c r="D2" s="276"/>
      <c r="E2" s="276"/>
      <c r="F2" s="276"/>
      <c r="G2" s="276"/>
    </row>
    <row r="3" spans="1:9" ht="13" x14ac:dyDescent="0.3">
      <c r="A3" s="277" t="s">
        <v>32</v>
      </c>
      <c r="B3" s="275" t="str">
        <f>Rekapitulace!NazevStavby</f>
        <v xml:space="preserve">Realizace úpravy toalet ve vstupní hale objektu ČNB </v>
      </c>
      <c r="C3" s="276"/>
      <c r="D3" s="276"/>
      <c r="E3" s="276"/>
      <c r="F3" s="276"/>
      <c r="G3" s="276"/>
    </row>
    <row r="4" spans="1:9" ht="13" x14ac:dyDescent="0.3">
      <c r="A4" s="277" t="s">
        <v>599</v>
      </c>
      <c r="B4" s="275" t="str">
        <f>nazevobjektu</f>
        <v>Na Příkopě 28, Praha 1</v>
      </c>
      <c r="C4" s="276"/>
    </row>
    <row r="5" spans="1:9" ht="66" customHeight="1" x14ac:dyDescent="0.25">
      <c r="A5" s="348" t="s">
        <v>617</v>
      </c>
      <c r="B5" s="348"/>
      <c r="C5" s="348"/>
      <c r="D5" s="348"/>
      <c r="E5" s="348"/>
      <c r="F5" s="348"/>
      <c r="G5" s="348"/>
      <c r="H5" s="276"/>
    </row>
    <row r="6" spans="1:9" ht="13" x14ac:dyDescent="0.3">
      <c r="A6" s="278" t="s">
        <v>447</v>
      </c>
      <c r="B6" s="276"/>
      <c r="C6" s="276"/>
      <c r="D6" s="276"/>
      <c r="E6" s="276"/>
      <c r="F6" s="276"/>
      <c r="G6" s="276"/>
      <c r="H6" s="276"/>
    </row>
    <row r="7" spans="1:9" ht="57" customHeight="1" x14ac:dyDescent="0.25">
      <c r="A7" s="349" t="s">
        <v>616</v>
      </c>
      <c r="B7" s="349"/>
      <c r="C7" s="349"/>
      <c r="D7" s="349"/>
      <c r="E7" s="349"/>
      <c r="F7" s="349"/>
      <c r="G7" s="349"/>
      <c r="H7" s="276"/>
    </row>
    <row r="8" spans="1:9" ht="131.5" customHeight="1" x14ac:dyDescent="0.25">
      <c r="A8" s="350" t="s">
        <v>448</v>
      </c>
      <c r="B8" s="350"/>
      <c r="C8" s="350"/>
      <c r="D8" s="350"/>
      <c r="E8" s="350"/>
      <c r="F8" s="350"/>
      <c r="G8" s="350"/>
    </row>
    <row r="9" spans="1:9" ht="152.5" customHeight="1" x14ac:dyDescent="0.25">
      <c r="A9" s="350" t="s">
        <v>449</v>
      </c>
      <c r="B9" s="350"/>
      <c r="C9" s="350"/>
      <c r="D9" s="350"/>
      <c r="E9" s="350"/>
      <c r="F9" s="350"/>
      <c r="G9" s="350"/>
    </row>
    <row r="10" spans="1:9" ht="13" x14ac:dyDescent="0.3">
      <c r="A10" s="347" t="s">
        <v>450</v>
      </c>
      <c r="B10" s="347"/>
      <c r="C10" s="347"/>
      <c r="D10" s="347"/>
      <c r="E10" s="347"/>
      <c r="F10" s="347"/>
      <c r="G10" s="347"/>
      <c r="H10" s="347"/>
      <c r="I10" s="347"/>
    </row>
    <row r="11" spans="1:9" x14ac:dyDescent="0.25">
      <c r="A11" s="279"/>
      <c r="B11" s="279"/>
      <c r="C11" s="279"/>
      <c r="D11" s="279"/>
      <c r="E11" s="279"/>
      <c r="F11" s="279"/>
      <c r="G11" s="279"/>
      <c r="H11" s="279"/>
      <c r="I11" s="280"/>
    </row>
    <row r="12" spans="1:9" x14ac:dyDescent="0.25">
      <c r="A12" s="351" t="s">
        <v>451</v>
      </c>
      <c r="B12" s="351"/>
      <c r="C12" s="351"/>
      <c r="D12" s="351"/>
      <c r="E12" s="351"/>
      <c r="F12" s="351"/>
      <c r="G12" s="351"/>
      <c r="H12" s="351"/>
      <c r="I12" s="351"/>
    </row>
    <row r="13" spans="1:9" x14ac:dyDescent="0.25">
      <c r="A13" s="351" t="s">
        <v>452</v>
      </c>
      <c r="B13" s="351"/>
      <c r="C13" s="351"/>
      <c r="D13" s="351"/>
      <c r="E13" s="351"/>
      <c r="F13" s="351"/>
      <c r="G13" s="351"/>
      <c r="H13" s="351"/>
      <c r="I13" s="351"/>
    </row>
    <row r="14" spans="1:9" x14ac:dyDescent="0.25">
      <c r="A14" s="351" t="s">
        <v>453</v>
      </c>
      <c r="B14" s="351"/>
      <c r="C14" s="351"/>
      <c r="D14" s="351"/>
      <c r="E14" s="351"/>
      <c r="F14" s="351"/>
      <c r="G14" s="351"/>
      <c r="H14" s="351"/>
      <c r="I14" s="351"/>
    </row>
    <row r="15" spans="1:9" x14ac:dyDescent="0.25">
      <c r="A15" s="279"/>
      <c r="B15" s="279"/>
      <c r="C15" s="279"/>
      <c r="D15" s="279"/>
      <c r="E15" s="279"/>
      <c r="F15" s="279"/>
      <c r="G15" s="279"/>
      <c r="H15" s="279"/>
      <c r="I15" s="280"/>
    </row>
    <row r="16" spans="1:9" ht="13" x14ac:dyDescent="0.3">
      <c r="A16" s="347" t="s">
        <v>454</v>
      </c>
      <c r="B16" s="347"/>
      <c r="C16" s="347"/>
      <c r="D16" s="347"/>
      <c r="E16" s="347"/>
      <c r="F16" s="347"/>
      <c r="G16" s="347"/>
      <c r="H16" s="347"/>
      <c r="I16" s="347"/>
    </row>
    <row r="17" spans="1:9" x14ac:dyDescent="0.25">
      <c r="A17" s="279"/>
      <c r="B17" s="279"/>
      <c r="C17" s="279"/>
      <c r="D17" s="279"/>
      <c r="E17" s="279"/>
      <c r="F17" s="279"/>
      <c r="G17" s="279"/>
      <c r="H17" s="279"/>
      <c r="I17" s="280"/>
    </row>
    <row r="18" spans="1:9" x14ac:dyDescent="0.25">
      <c r="A18" s="351" t="s">
        <v>455</v>
      </c>
      <c r="B18" s="351"/>
      <c r="C18" s="351"/>
      <c r="D18" s="351"/>
      <c r="E18" s="351"/>
      <c r="F18" s="351"/>
      <c r="G18" s="351"/>
      <c r="H18" s="351"/>
      <c r="I18" s="351"/>
    </row>
    <row r="19" spans="1:9" ht="39.75" customHeight="1" x14ac:dyDescent="0.25">
      <c r="A19" s="351" t="s">
        <v>456</v>
      </c>
      <c r="B19" s="351"/>
      <c r="C19" s="351"/>
      <c r="D19" s="351"/>
      <c r="E19" s="351"/>
      <c r="F19" s="351"/>
      <c r="G19" s="351"/>
      <c r="H19" s="351"/>
      <c r="I19" s="351"/>
    </row>
    <row r="20" spans="1:9" ht="9.75" customHeight="1" x14ac:dyDescent="0.25">
      <c r="A20" s="279"/>
      <c r="B20" s="279"/>
      <c r="C20" s="279"/>
      <c r="D20" s="279"/>
      <c r="E20" s="279"/>
      <c r="F20" s="279"/>
      <c r="G20" s="279"/>
      <c r="H20" s="279"/>
      <c r="I20" s="280"/>
    </row>
    <row r="21" spans="1:9" x14ac:dyDescent="0.25">
      <c r="A21" s="351" t="s">
        <v>457</v>
      </c>
      <c r="B21" s="351"/>
      <c r="C21" s="351"/>
      <c r="D21" s="351"/>
      <c r="E21" s="351"/>
      <c r="F21" s="351"/>
      <c r="G21" s="351"/>
      <c r="H21" s="351"/>
      <c r="I21" s="351"/>
    </row>
    <row r="22" spans="1:9" ht="58.5" customHeight="1" x14ac:dyDescent="0.25">
      <c r="A22" s="351" t="s">
        <v>581</v>
      </c>
      <c r="B22" s="351"/>
      <c r="C22" s="351"/>
      <c r="D22" s="351"/>
      <c r="E22" s="351"/>
      <c r="F22" s="351"/>
      <c r="G22" s="351"/>
      <c r="H22" s="351"/>
      <c r="I22" s="351"/>
    </row>
    <row r="23" spans="1:9" x14ac:dyDescent="0.25">
      <c r="A23" s="279"/>
      <c r="B23" s="279"/>
      <c r="C23" s="279"/>
      <c r="D23" s="279"/>
      <c r="E23" s="279"/>
      <c r="F23" s="279"/>
      <c r="G23" s="279"/>
      <c r="H23" s="279"/>
      <c r="I23" s="280"/>
    </row>
    <row r="24" spans="1:9" x14ac:dyDescent="0.25">
      <c r="A24" s="351" t="s">
        <v>458</v>
      </c>
      <c r="B24" s="351"/>
      <c r="C24" s="351"/>
      <c r="D24" s="351"/>
      <c r="E24" s="351"/>
      <c r="F24" s="351"/>
      <c r="G24" s="351"/>
      <c r="H24" s="351"/>
      <c r="I24" s="351"/>
    </row>
    <row r="25" spans="1:9" ht="52.9" customHeight="1" x14ac:dyDescent="0.25">
      <c r="A25" s="351" t="s">
        <v>459</v>
      </c>
      <c r="B25" s="351"/>
      <c r="C25" s="351"/>
      <c r="D25" s="351"/>
      <c r="E25" s="351"/>
      <c r="F25" s="351"/>
      <c r="G25" s="351"/>
      <c r="H25" s="351"/>
      <c r="I25" s="351"/>
    </row>
    <row r="26" spans="1:9" ht="28.9" customHeight="1" x14ac:dyDescent="0.25">
      <c r="A26" s="351" t="s">
        <v>460</v>
      </c>
      <c r="B26" s="351"/>
      <c r="C26" s="351"/>
      <c r="D26" s="351"/>
      <c r="E26" s="351"/>
      <c r="F26" s="351"/>
      <c r="G26" s="351"/>
      <c r="H26" s="351"/>
      <c r="I26" s="351"/>
    </row>
    <row r="27" spans="1:9" x14ac:dyDescent="0.25">
      <c r="A27" s="279"/>
      <c r="B27" s="279"/>
      <c r="C27" s="279"/>
      <c r="D27" s="279"/>
      <c r="E27" s="279"/>
      <c r="F27" s="279"/>
      <c r="G27" s="279"/>
      <c r="H27" s="279"/>
      <c r="I27" s="280"/>
    </row>
    <row r="28" spans="1:9" x14ac:dyDescent="0.25">
      <c r="A28" s="351" t="s">
        <v>461</v>
      </c>
      <c r="B28" s="351"/>
      <c r="C28" s="351"/>
      <c r="D28" s="351"/>
      <c r="E28" s="351"/>
      <c r="F28" s="351"/>
      <c r="G28" s="351"/>
      <c r="H28" s="351"/>
      <c r="I28" s="351"/>
    </row>
    <row r="29" spans="1:9" x14ac:dyDescent="0.25">
      <c r="A29" s="281"/>
      <c r="B29" s="281"/>
      <c r="C29" s="281"/>
      <c r="D29" s="281"/>
      <c r="E29" s="281"/>
      <c r="F29" s="281"/>
      <c r="G29" s="281"/>
      <c r="H29" s="281"/>
      <c r="I29" s="281"/>
    </row>
    <row r="30" spans="1:9" ht="37.15" customHeight="1" x14ac:dyDescent="0.25">
      <c r="A30" s="351" t="s">
        <v>462</v>
      </c>
      <c r="B30" s="351"/>
      <c r="C30" s="351"/>
      <c r="D30" s="351"/>
      <c r="E30" s="351"/>
      <c r="F30" s="351"/>
      <c r="G30" s="351"/>
      <c r="H30" s="351"/>
      <c r="I30" s="351"/>
    </row>
    <row r="31" spans="1:9" x14ac:dyDescent="0.25">
      <c r="A31" s="279"/>
      <c r="B31" s="279"/>
      <c r="C31" s="279"/>
      <c r="D31" s="279"/>
      <c r="E31" s="279"/>
      <c r="F31" s="279"/>
      <c r="G31" s="279"/>
      <c r="H31" s="279"/>
      <c r="I31" s="280"/>
    </row>
    <row r="32" spans="1:9" ht="13" x14ac:dyDescent="0.3">
      <c r="A32" s="347" t="s">
        <v>463</v>
      </c>
      <c r="B32" s="347"/>
      <c r="C32" s="347"/>
      <c r="D32" s="347"/>
      <c r="E32" s="347"/>
      <c r="F32" s="347"/>
      <c r="G32" s="347"/>
      <c r="H32" s="347"/>
      <c r="I32" s="347"/>
    </row>
    <row r="33" spans="1:9" x14ac:dyDescent="0.25">
      <c r="A33" s="279"/>
      <c r="B33" s="279"/>
      <c r="C33" s="279"/>
      <c r="D33" s="279"/>
      <c r="E33" s="279"/>
      <c r="F33" s="279"/>
      <c r="G33" s="279"/>
      <c r="H33" s="279"/>
      <c r="I33" s="280"/>
    </row>
    <row r="34" spans="1:9" x14ac:dyDescent="0.25">
      <c r="A34" s="351" t="s">
        <v>464</v>
      </c>
      <c r="B34" s="351"/>
      <c r="C34" s="351"/>
      <c r="D34" s="351"/>
      <c r="E34" s="351"/>
      <c r="F34" s="351"/>
      <c r="G34" s="351"/>
      <c r="H34" s="351"/>
      <c r="I34" s="351"/>
    </row>
    <row r="35" spans="1:9" ht="92.5" customHeight="1" x14ac:dyDescent="0.25">
      <c r="A35" s="351" t="s">
        <v>465</v>
      </c>
      <c r="B35" s="351"/>
      <c r="C35" s="351"/>
      <c r="D35" s="351"/>
      <c r="E35" s="351"/>
      <c r="F35" s="351"/>
      <c r="G35" s="351"/>
      <c r="H35" s="351"/>
      <c r="I35" s="351"/>
    </row>
    <row r="36" spans="1:9" x14ac:dyDescent="0.25">
      <c r="A36" s="279"/>
      <c r="B36" s="279"/>
      <c r="C36" s="279"/>
      <c r="D36" s="279"/>
      <c r="E36" s="279"/>
      <c r="F36" s="279"/>
      <c r="G36" s="279"/>
      <c r="H36" s="279"/>
      <c r="I36" s="280"/>
    </row>
    <row r="37" spans="1:9" x14ac:dyDescent="0.25">
      <c r="A37" s="351" t="s">
        <v>466</v>
      </c>
      <c r="B37" s="351"/>
      <c r="C37" s="351"/>
      <c r="D37" s="351"/>
      <c r="E37" s="351"/>
      <c r="F37" s="351"/>
      <c r="G37" s="351"/>
      <c r="H37" s="351"/>
      <c r="I37" s="351"/>
    </row>
    <row r="38" spans="1:9" ht="50.5" customHeight="1" x14ac:dyDescent="0.25">
      <c r="A38" s="351" t="s">
        <v>467</v>
      </c>
      <c r="B38" s="351"/>
      <c r="C38" s="351"/>
      <c r="D38" s="351"/>
      <c r="E38" s="351"/>
      <c r="F38" s="351"/>
      <c r="G38" s="351"/>
      <c r="H38" s="351"/>
      <c r="I38" s="351"/>
    </row>
    <row r="39" spans="1:9" x14ac:dyDescent="0.25">
      <c r="A39" s="279"/>
      <c r="B39" s="279"/>
      <c r="C39" s="279"/>
      <c r="D39" s="279"/>
      <c r="E39" s="279"/>
      <c r="F39" s="279"/>
      <c r="G39" s="279"/>
      <c r="H39" s="279"/>
      <c r="I39" s="280"/>
    </row>
    <row r="40" spans="1:9" x14ac:dyDescent="0.25">
      <c r="A40" s="351" t="s">
        <v>468</v>
      </c>
      <c r="B40" s="351"/>
      <c r="C40" s="351"/>
      <c r="D40" s="351"/>
      <c r="E40" s="351"/>
      <c r="F40" s="351"/>
      <c r="G40" s="351"/>
      <c r="H40" s="351"/>
      <c r="I40" s="351"/>
    </row>
    <row r="41" spans="1:9" ht="34.15" customHeight="1" x14ac:dyDescent="0.25">
      <c r="A41" s="351" t="s">
        <v>469</v>
      </c>
      <c r="B41" s="351"/>
      <c r="C41" s="351"/>
      <c r="D41" s="351"/>
      <c r="E41" s="351"/>
      <c r="F41" s="351"/>
      <c r="G41" s="351"/>
      <c r="H41" s="351"/>
      <c r="I41" s="351"/>
    </row>
    <row r="42" spans="1:9" x14ac:dyDescent="0.25">
      <c r="A42" s="279"/>
      <c r="B42" s="279"/>
      <c r="C42" s="279"/>
      <c r="D42" s="279"/>
      <c r="E42" s="279"/>
      <c r="F42" s="279"/>
      <c r="G42" s="279"/>
      <c r="H42" s="279"/>
      <c r="I42" s="280"/>
    </row>
    <row r="43" spans="1:9" ht="13" x14ac:dyDescent="0.3">
      <c r="A43" s="347" t="s">
        <v>470</v>
      </c>
      <c r="B43" s="347"/>
      <c r="C43" s="347"/>
      <c r="D43" s="347"/>
      <c r="E43" s="347"/>
      <c r="F43" s="347"/>
      <c r="G43" s="347"/>
      <c r="H43" s="347"/>
      <c r="I43" s="347"/>
    </row>
    <row r="44" spans="1:9" x14ac:dyDescent="0.25">
      <c r="A44" s="279"/>
      <c r="B44" s="279"/>
      <c r="C44" s="279"/>
      <c r="D44" s="279"/>
      <c r="E44" s="279"/>
      <c r="F44" s="279"/>
      <c r="G44" s="279"/>
      <c r="H44" s="279"/>
      <c r="I44" s="280"/>
    </row>
    <row r="45" spans="1:9" x14ac:dyDescent="0.25">
      <c r="A45" s="351" t="s">
        <v>471</v>
      </c>
      <c r="B45" s="351"/>
      <c r="C45" s="351"/>
      <c r="D45" s="351"/>
      <c r="E45" s="351"/>
      <c r="F45" s="351"/>
      <c r="G45" s="351"/>
      <c r="H45" s="351"/>
      <c r="I45" s="351"/>
    </row>
    <row r="46" spans="1:9" ht="28.9" customHeight="1" x14ac:dyDescent="0.25">
      <c r="A46" s="351" t="s">
        <v>472</v>
      </c>
      <c r="B46" s="351"/>
      <c r="C46" s="351"/>
      <c r="D46" s="351"/>
      <c r="E46" s="351"/>
      <c r="F46" s="351"/>
      <c r="G46" s="351"/>
      <c r="H46" s="351"/>
      <c r="I46" s="351"/>
    </row>
    <row r="47" spans="1:9" x14ac:dyDescent="0.25">
      <c r="A47" s="279"/>
      <c r="B47" s="279"/>
      <c r="C47" s="279"/>
      <c r="D47" s="279"/>
      <c r="E47" s="279"/>
      <c r="F47" s="279"/>
      <c r="G47" s="279"/>
      <c r="H47" s="279"/>
      <c r="I47" s="280"/>
    </row>
    <row r="48" spans="1:9" x14ac:dyDescent="0.25">
      <c r="A48" s="279"/>
      <c r="B48" s="279"/>
      <c r="C48" s="279"/>
      <c r="D48" s="279"/>
      <c r="E48" s="279"/>
      <c r="F48" s="279"/>
      <c r="G48" s="279"/>
      <c r="H48" s="279"/>
      <c r="I48" s="280"/>
    </row>
    <row r="49" spans="1:9" ht="13" x14ac:dyDescent="0.3">
      <c r="A49" s="352" t="s">
        <v>473</v>
      </c>
      <c r="B49" s="352"/>
      <c r="C49" s="352"/>
      <c r="D49" s="352"/>
      <c r="E49" s="352"/>
      <c r="F49" s="352"/>
      <c r="G49" s="352"/>
      <c r="H49" s="352"/>
      <c r="I49" s="352"/>
    </row>
    <row r="50" spans="1:9" ht="13.15" customHeight="1" x14ac:dyDescent="0.25">
      <c r="A50" s="351" t="s">
        <v>607</v>
      </c>
      <c r="B50" s="351"/>
      <c r="C50" s="351"/>
      <c r="D50" s="351"/>
      <c r="E50" s="351"/>
      <c r="F50" s="351"/>
      <c r="G50" s="351"/>
      <c r="H50" s="351"/>
      <c r="I50" s="351"/>
    </row>
  </sheetData>
  <sheetProtection formatCells="0" formatColumns="0" formatRows="0" insertColumns="0" insertRows="0" insertHyperlinks="0" deleteColumns="0" deleteRows="0" sort="0" autoFilter="0" pivotTables="0"/>
  <mergeCells count="30">
    <mergeCell ref="A46:I46"/>
    <mergeCell ref="A49:I49"/>
    <mergeCell ref="A50:I50"/>
    <mergeCell ref="A37:I37"/>
    <mergeCell ref="A38:I38"/>
    <mergeCell ref="A40:I40"/>
    <mergeCell ref="A41:I41"/>
    <mergeCell ref="A43:I43"/>
    <mergeCell ref="A45:I45"/>
    <mergeCell ref="A35:I35"/>
    <mergeCell ref="A18:I18"/>
    <mergeCell ref="A19:I19"/>
    <mergeCell ref="A21:I21"/>
    <mergeCell ref="A22:I22"/>
    <mergeCell ref="A24:I24"/>
    <mergeCell ref="A25:I25"/>
    <mergeCell ref="A26:I26"/>
    <mergeCell ref="A28:I28"/>
    <mergeCell ref="A30:I30"/>
    <mergeCell ref="A32:I32"/>
    <mergeCell ref="A34:I34"/>
    <mergeCell ref="A16:I16"/>
    <mergeCell ref="A5:G5"/>
    <mergeCell ref="A7:G7"/>
    <mergeCell ref="A8:G8"/>
    <mergeCell ref="A9:G9"/>
    <mergeCell ref="A10:I10"/>
    <mergeCell ref="A12:I12"/>
    <mergeCell ref="A13:I13"/>
    <mergeCell ref="A14:I14"/>
  </mergeCells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&amp;L&amp;F - &amp;A&amp;RStránka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FFFF00"/>
  </sheetPr>
  <dimension ref="A1:O73"/>
  <sheetViews>
    <sheetView showGridLines="0" view="pageBreakPreview" topLeftCell="B1" zoomScale="85" zoomScaleNormal="100" zoomScaleSheetLayoutView="85" workbookViewId="0">
      <pane ySplit="4" topLeftCell="A15" activePane="bottomLeft" state="frozen"/>
      <selection pane="bottomLeft" activeCell="F35" sqref="F35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9" width="12.7265625" customWidth="1"/>
    <col min="10" max="10" width="12.453125" customWidth="1"/>
    <col min="11" max="11" width="4.26953125" customWidth="1"/>
    <col min="12" max="15" width="10.7265625" customWidth="1"/>
  </cols>
  <sheetData>
    <row r="1" spans="1:15" ht="33.75" customHeight="1" x14ac:dyDescent="0.25">
      <c r="A1" s="57" t="s">
        <v>30</v>
      </c>
      <c r="B1" s="379" t="s">
        <v>602</v>
      </c>
      <c r="C1" s="380"/>
      <c r="D1" s="380"/>
      <c r="E1" s="380"/>
      <c r="F1" s="380"/>
      <c r="G1" s="380"/>
      <c r="H1" s="380"/>
      <c r="I1" s="380"/>
      <c r="J1" s="381"/>
    </row>
    <row r="2" spans="1:15" ht="23.25" customHeight="1" x14ac:dyDescent="0.25">
      <c r="A2" s="3"/>
      <c r="B2" s="65" t="s">
        <v>32</v>
      </c>
      <c r="C2" s="66"/>
      <c r="D2" s="362" t="s">
        <v>36</v>
      </c>
      <c r="E2" s="363"/>
      <c r="F2" s="363"/>
      <c r="G2" s="363"/>
      <c r="H2" s="363"/>
      <c r="I2" s="363"/>
      <c r="J2" s="364"/>
      <c r="O2" s="1"/>
    </row>
    <row r="3" spans="1:15" ht="23.25" customHeight="1" x14ac:dyDescent="0.25">
      <c r="A3" s="3"/>
      <c r="B3" s="65" t="s">
        <v>599</v>
      </c>
      <c r="C3" s="67"/>
      <c r="D3" s="392" t="s">
        <v>34</v>
      </c>
      <c r="E3" s="393"/>
      <c r="F3" s="393"/>
      <c r="G3" s="393"/>
      <c r="H3" s="393"/>
      <c r="I3" s="393"/>
      <c r="J3" s="394"/>
    </row>
    <row r="4" spans="1:15" ht="21" hidden="1" customHeight="1" x14ac:dyDescent="0.3">
      <c r="A4" s="3"/>
      <c r="B4" s="68" t="s">
        <v>35</v>
      </c>
      <c r="C4" s="69"/>
      <c r="D4" s="70"/>
      <c r="E4" s="70"/>
      <c r="F4" s="71"/>
      <c r="G4" s="71"/>
      <c r="H4" s="71"/>
      <c r="I4" s="71"/>
      <c r="J4" s="72"/>
    </row>
    <row r="5" spans="1:15" ht="24" hidden="1" customHeight="1" x14ac:dyDescent="0.25">
      <c r="A5" s="3"/>
      <c r="B5" s="34" t="s">
        <v>17</v>
      </c>
      <c r="D5" s="73"/>
      <c r="E5" s="20"/>
      <c r="F5" s="20"/>
      <c r="G5" s="20"/>
      <c r="H5" s="22" t="s">
        <v>28</v>
      </c>
      <c r="I5" s="73"/>
      <c r="J5" s="9"/>
    </row>
    <row r="6" spans="1:15" ht="15.75" hidden="1" customHeight="1" x14ac:dyDescent="0.25">
      <c r="A6" s="3"/>
      <c r="B6" s="29"/>
      <c r="C6" s="20"/>
      <c r="D6" s="73"/>
      <c r="E6" s="20"/>
      <c r="F6" s="20"/>
      <c r="G6" s="20"/>
      <c r="H6" s="22" t="s">
        <v>29</v>
      </c>
      <c r="I6" s="73"/>
      <c r="J6" s="9"/>
    </row>
    <row r="7" spans="1:15" ht="15.75" hidden="1" customHeight="1" x14ac:dyDescent="0.25">
      <c r="A7" s="3"/>
      <c r="B7" s="30"/>
      <c r="C7" s="74"/>
      <c r="D7" s="64"/>
      <c r="E7" s="27"/>
      <c r="F7" s="27"/>
      <c r="G7" s="27"/>
      <c r="H7" s="28"/>
      <c r="I7" s="27"/>
      <c r="J7" s="37"/>
    </row>
    <row r="8" spans="1:15" ht="24" hidden="1" customHeight="1" x14ac:dyDescent="0.25">
      <c r="A8" s="3"/>
      <c r="B8" s="34" t="s">
        <v>15</v>
      </c>
      <c r="D8" s="26"/>
      <c r="H8" s="22" t="s">
        <v>28</v>
      </c>
      <c r="I8" s="26"/>
      <c r="J8" s="9"/>
    </row>
    <row r="9" spans="1:15" ht="15.75" hidden="1" customHeight="1" x14ac:dyDescent="0.25">
      <c r="A9" s="3"/>
      <c r="B9" s="3"/>
      <c r="D9" s="26"/>
      <c r="H9" s="22" t="s">
        <v>29</v>
      </c>
      <c r="I9" s="26"/>
      <c r="J9" s="9"/>
    </row>
    <row r="10" spans="1:15" ht="15.75" hidden="1" customHeight="1" x14ac:dyDescent="0.25">
      <c r="A10" s="3"/>
      <c r="B10" s="38"/>
      <c r="C10" s="21"/>
      <c r="D10" s="33"/>
      <c r="E10" s="28"/>
      <c r="F10" s="28"/>
      <c r="G10" s="14"/>
      <c r="H10" s="14"/>
      <c r="I10" s="39"/>
      <c r="J10" s="37"/>
    </row>
    <row r="11" spans="1:15" ht="24" customHeight="1" x14ac:dyDescent="0.25">
      <c r="A11" s="3"/>
      <c r="B11" s="34" t="s">
        <v>14</v>
      </c>
      <c r="D11" s="369" t="s">
        <v>615</v>
      </c>
      <c r="E11" s="369"/>
      <c r="F11" s="369"/>
      <c r="G11" s="369"/>
      <c r="H11" s="22" t="s">
        <v>28</v>
      </c>
      <c r="I11" s="338"/>
      <c r="J11" s="9"/>
    </row>
    <row r="12" spans="1:15" ht="15.75" customHeight="1" x14ac:dyDescent="0.25">
      <c r="A12" s="3"/>
      <c r="B12" s="29"/>
      <c r="C12" s="20"/>
      <c r="D12" s="390"/>
      <c r="E12" s="390"/>
      <c r="F12" s="390"/>
      <c r="G12" s="390"/>
      <c r="H12" s="22" t="s">
        <v>29</v>
      </c>
      <c r="I12" s="338"/>
      <c r="J12" s="9"/>
    </row>
    <row r="13" spans="1:15" ht="15.75" customHeight="1" x14ac:dyDescent="0.25">
      <c r="A13" s="3"/>
      <c r="B13" s="30"/>
      <c r="C13" s="337"/>
      <c r="D13" s="391"/>
      <c r="E13" s="391"/>
      <c r="F13" s="391"/>
      <c r="G13" s="391"/>
      <c r="H13" s="23"/>
      <c r="I13" s="27"/>
      <c r="J13" s="37"/>
    </row>
    <row r="14" spans="1:15" ht="24" hidden="1" customHeight="1" x14ac:dyDescent="0.25">
      <c r="A14" s="3"/>
      <c r="B14" s="50" t="s">
        <v>16</v>
      </c>
      <c r="C14" s="51"/>
      <c r="D14" s="52"/>
      <c r="E14" s="53"/>
      <c r="F14" s="53"/>
      <c r="G14" s="53"/>
      <c r="H14" s="54"/>
      <c r="I14" s="53"/>
      <c r="J14" s="55"/>
    </row>
    <row r="15" spans="1:15" ht="32.25" customHeight="1" x14ac:dyDescent="0.25">
      <c r="A15" s="3"/>
      <c r="B15" s="38" t="s">
        <v>26</v>
      </c>
      <c r="C15" s="56"/>
      <c r="D15" s="14"/>
      <c r="E15" s="368"/>
      <c r="F15" s="368"/>
      <c r="G15" s="388"/>
      <c r="H15" s="388"/>
      <c r="I15" s="388" t="s">
        <v>23</v>
      </c>
      <c r="J15" s="389"/>
    </row>
    <row r="16" spans="1:15" ht="23.25" customHeight="1" x14ac:dyDescent="0.25">
      <c r="A16" s="116" t="s">
        <v>19</v>
      </c>
      <c r="B16" s="117" t="s">
        <v>19</v>
      </c>
      <c r="C16" s="42"/>
      <c r="D16" s="43"/>
      <c r="E16" s="365"/>
      <c r="F16" s="366"/>
      <c r="G16" s="365"/>
      <c r="H16" s="366"/>
      <c r="I16" s="365">
        <f>SUM(G49:G55)</f>
        <v>0</v>
      </c>
      <c r="J16" s="367"/>
      <c r="L16" s="76"/>
    </row>
    <row r="17" spans="1:10" ht="23.25" customHeight="1" x14ac:dyDescent="0.25">
      <c r="A17" s="116" t="s">
        <v>20</v>
      </c>
      <c r="B17" s="117" t="s">
        <v>20</v>
      </c>
      <c r="C17" s="42"/>
      <c r="D17" s="43"/>
      <c r="E17" s="365"/>
      <c r="F17" s="366"/>
      <c r="G17" s="365"/>
      <c r="H17" s="366"/>
      <c r="I17" s="365">
        <f>SUM(G56:G65)</f>
        <v>0</v>
      </c>
      <c r="J17" s="367"/>
    </row>
    <row r="18" spans="1:10" ht="23.25" customHeight="1" x14ac:dyDescent="0.25">
      <c r="A18" s="116" t="s">
        <v>76</v>
      </c>
      <c r="B18" s="117" t="s">
        <v>478</v>
      </c>
      <c r="C18" s="117"/>
      <c r="D18" s="117"/>
      <c r="E18" s="365"/>
      <c r="F18" s="366"/>
      <c r="G18" s="365"/>
      <c r="H18" s="366"/>
      <c r="I18" s="365">
        <f>ZTI!J80</f>
        <v>0</v>
      </c>
      <c r="J18" s="367"/>
    </row>
    <row r="19" spans="1:10" ht="23.25" customHeight="1" x14ac:dyDescent="0.25">
      <c r="A19" s="116" t="s">
        <v>77</v>
      </c>
      <c r="B19" s="117" t="s">
        <v>481</v>
      </c>
      <c r="C19" s="286"/>
      <c r="D19" s="287"/>
      <c r="E19" s="365"/>
      <c r="F19" s="366"/>
      <c r="G19" s="365"/>
      <c r="H19" s="366"/>
      <c r="I19" s="365">
        <f>VZT!F18</f>
        <v>0</v>
      </c>
      <c r="J19" s="367"/>
    </row>
    <row r="20" spans="1:10" ht="23.25" customHeight="1" x14ac:dyDescent="0.25">
      <c r="A20" s="116" t="s">
        <v>77</v>
      </c>
      <c r="B20" s="117" t="s">
        <v>482</v>
      </c>
      <c r="C20" s="286"/>
      <c r="D20" s="287"/>
      <c r="E20" s="365"/>
      <c r="F20" s="366"/>
      <c r="G20" s="365"/>
      <c r="H20" s="366"/>
      <c r="I20" s="365">
        <f>El!F40</f>
        <v>0</v>
      </c>
      <c r="J20" s="367"/>
    </row>
    <row r="21" spans="1:10" ht="23.25" customHeight="1" x14ac:dyDescent="0.25">
      <c r="A21" s="116" t="s">
        <v>77</v>
      </c>
      <c r="B21" s="117" t="s">
        <v>484</v>
      </c>
      <c r="C21" s="42"/>
      <c r="D21" s="43"/>
      <c r="E21" s="365"/>
      <c r="F21" s="366"/>
      <c r="G21" s="365"/>
      <c r="H21" s="366"/>
      <c r="I21" s="365">
        <f>'VN+ON'!G29</f>
        <v>0</v>
      </c>
      <c r="J21" s="367"/>
    </row>
    <row r="22" spans="1:10" ht="23.25" customHeight="1" x14ac:dyDescent="0.3">
      <c r="A22" s="3"/>
      <c r="B22" s="58" t="s">
        <v>23</v>
      </c>
      <c r="C22" s="59"/>
      <c r="D22" s="60"/>
      <c r="E22" s="377"/>
      <c r="F22" s="386"/>
      <c r="G22" s="377"/>
      <c r="H22" s="386"/>
      <c r="I22" s="377">
        <f>SUM(I16:J21)</f>
        <v>0</v>
      </c>
      <c r="J22" s="378"/>
    </row>
    <row r="23" spans="1:10" ht="33" customHeight="1" x14ac:dyDescent="0.25">
      <c r="A23" s="3"/>
      <c r="B23" s="49" t="s">
        <v>27</v>
      </c>
      <c r="C23" s="42"/>
      <c r="D23" s="43"/>
      <c r="E23" s="48"/>
      <c r="F23" s="45"/>
      <c r="G23" s="36"/>
      <c r="H23" s="36"/>
      <c r="I23" s="36"/>
      <c r="J23" s="46"/>
    </row>
    <row r="24" spans="1:10" ht="23.25" customHeight="1" x14ac:dyDescent="0.25">
      <c r="A24" s="3"/>
      <c r="B24" s="41" t="s">
        <v>7</v>
      </c>
      <c r="C24" s="42"/>
      <c r="D24" s="43"/>
      <c r="E24" s="44">
        <v>15</v>
      </c>
      <c r="F24" s="45" t="s">
        <v>0</v>
      </c>
      <c r="G24" s="373">
        <v>0</v>
      </c>
      <c r="H24" s="374"/>
      <c r="I24" s="374"/>
      <c r="J24" s="46" t="str">
        <f t="shared" ref="J24:J29" si="0">Mena</f>
        <v>CZK</v>
      </c>
    </row>
    <row r="25" spans="1:10" ht="23.25" customHeight="1" x14ac:dyDescent="0.25">
      <c r="A25" s="3"/>
      <c r="B25" s="41" t="s">
        <v>8</v>
      </c>
      <c r="C25" s="42"/>
      <c r="D25" s="43"/>
      <c r="E25" s="44">
        <f>SazbaDPH1</f>
        <v>15</v>
      </c>
      <c r="F25" s="45" t="s">
        <v>0</v>
      </c>
      <c r="G25" s="371">
        <v>0</v>
      </c>
      <c r="H25" s="372"/>
      <c r="I25" s="372"/>
      <c r="J25" s="46" t="str">
        <f t="shared" si="0"/>
        <v>CZK</v>
      </c>
    </row>
    <row r="26" spans="1:10" ht="23.25" customHeight="1" x14ac:dyDescent="0.25">
      <c r="A26" s="3"/>
      <c r="B26" s="41" t="s">
        <v>9</v>
      </c>
      <c r="C26" s="42"/>
      <c r="D26" s="43"/>
      <c r="E26" s="44">
        <v>21</v>
      </c>
      <c r="F26" s="45" t="s">
        <v>0</v>
      </c>
      <c r="G26" s="373">
        <f>I22</f>
        <v>0</v>
      </c>
      <c r="H26" s="374"/>
      <c r="I26" s="374"/>
      <c r="J26" s="46" t="str">
        <f t="shared" si="0"/>
        <v>CZK</v>
      </c>
    </row>
    <row r="27" spans="1:10" ht="23.25" customHeight="1" x14ac:dyDescent="0.25">
      <c r="A27" s="3"/>
      <c r="B27" s="35" t="s">
        <v>10</v>
      </c>
      <c r="C27" s="17"/>
      <c r="D27" s="14"/>
      <c r="E27" s="31">
        <f>SazbaDPH2</f>
        <v>21</v>
      </c>
      <c r="F27" s="32" t="s">
        <v>0</v>
      </c>
      <c r="G27" s="382">
        <f>ZakladDPHZakl*SazbaDPH2/100</f>
        <v>0</v>
      </c>
      <c r="H27" s="383"/>
      <c r="I27" s="383"/>
      <c r="J27" s="40" t="str">
        <f t="shared" si="0"/>
        <v>CZK</v>
      </c>
    </row>
    <row r="28" spans="1:10" ht="23.25" customHeight="1" thickBot="1" x14ac:dyDescent="0.3">
      <c r="A28" s="3"/>
      <c r="B28" s="34" t="s">
        <v>2</v>
      </c>
      <c r="C28" s="15"/>
      <c r="D28" s="18"/>
      <c r="E28" s="15"/>
      <c r="F28" s="16"/>
      <c r="G28" s="384">
        <f>0</f>
        <v>0</v>
      </c>
      <c r="H28" s="384"/>
      <c r="I28" s="384"/>
      <c r="J28" s="47" t="str">
        <f t="shared" si="0"/>
        <v>CZK</v>
      </c>
    </row>
    <row r="29" spans="1:10" ht="27.75" hidden="1" customHeight="1" thickBot="1" x14ac:dyDescent="0.3">
      <c r="A29" s="3"/>
      <c r="B29" s="93" t="s">
        <v>18</v>
      </c>
      <c r="C29" s="94"/>
      <c r="D29" s="94"/>
      <c r="E29" s="95"/>
      <c r="F29" s="96"/>
      <c r="G29" s="387" t="e">
        <f>ZakladDPHSniVypocet+ZakladDPHZaklVypocet</f>
        <v>#REF!</v>
      </c>
      <c r="H29" s="387"/>
      <c r="I29" s="387"/>
      <c r="J29" s="97" t="str">
        <f t="shared" si="0"/>
        <v>CZK</v>
      </c>
    </row>
    <row r="30" spans="1:10" ht="27.75" customHeight="1" thickBot="1" x14ac:dyDescent="0.3">
      <c r="A30" s="3"/>
      <c r="B30" s="325" t="s">
        <v>600</v>
      </c>
      <c r="C30" s="326"/>
      <c r="D30" s="326"/>
      <c r="E30" s="327"/>
      <c r="F30" s="328"/>
      <c r="G30" s="329"/>
      <c r="H30" s="329"/>
      <c r="I30" s="329">
        <f>I22</f>
        <v>0</v>
      </c>
      <c r="J30" s="330" t="s">
        <v>39</v>
      </c>
    </row>
    <row r="31" spans="1:10" ht="27.75" customHeight="1" thickBot="1" x14ac:dyDescent="0.3">
      <c r="A31" s="3"/>
      <c r="B31" s="324" t="s">
        <v>601</v>
      </c>
      <c r="C31" s="98"/>
      <c r="D31" s="98"/>
      <c r="E31" s="98"/>
      <c r="F31" s="98"/>
      <c r="G31" s="385">
        <f>ZakladDPHSni+DPHSni+ZakladDPHZakl+DPHZakl+Zaokrouhleni</f>
        <v>0</v>
      </c>
      <c r="H31" s="385"/>
      <c r="I31" s="385"/>
      <c r="J31" s="99" t="s">
        <v>39</v>
      </c>
    </row>
    <row r="32" spans="1:10" ht="30" customHeight="1" x14ac:dyDescent="0.25">
      <c r="A32" s="3"/>
      <c r="B32" s="3"/>
      <c r="J32" s="10"/>
    </row>
    <row r="33" spans="1:10" ht="30" customHeight="1" x14ac:dyDescent="0.25">
      <c r="A33" s="3"/>
      <c r="B33" s="3"/>
      <c r="C33" s="339"/>
      <c r="D33" s="339"/>
      <c r="E33" s="339"/>
      <c r="F33" s="339"/>
      <c r="G33" s="339"/>
      <c r="H33" s="339"/>
      <c r="I33" s="339"/>
      <c r="J33" s="340"/>
    </row>
    <row r="34" spans="1:10" ht="35.25" customHeight="1" x14ac:dyDescent="0.25">
      <c r="A34" s="3"/>
      <c r="B34" s="19"/>
      <c r="C34" s="341"/>
      <c r="D34" s="342"/>
      <c r="E34" s="342"/>
      <c r="F34" s="341"/>
      <c r="G34" s="342"/>
      <c r="H34" s="343"/>
      <c r="I34" s="342"/>
      <c r="J34" s="340"/>
    </row>
    <row r="35" spans="1:10" ht="47.25" customHeight="1" x14ac:dyDescent="0.25">
      <c r="A35" s="3"/>
      <c r="B35" s="3"/>
      <c r="C35" s="339"/>
      <c r="D35" s="339"/>
      <c r="E35" s="339"/>
      <c r="F35" s="339"/>
      <c r="G35" s="339"/>
      <c r="H35" s="339"/>
      <c r="I35" s="339"/>
      <c r="J35" s="340"/>
    </row>
    <row r="36" spans="1:10" s="25" customFormat="1" ht="18.75" customHeight="1" x14ac:dyDescent="0.3">
      <c r="A36" s="24"/>
      <c r="B36" s="24"/>
      <c r="C36" s="344"/>
      <c r="D36" s="344"/>
      <c r="E36" s="344"/>
      <c r="F36" s="344"/>
      <c r="G36" s="344"/>
      <c r="H36" s="344"/>
      <c r="I36" s="344"/>
      <c r="J36" s="345"/>
    </row>
    <row r="37" spans="1:10" ht="12.75" customHeight="1" x14ac:dyDescent="0.25">
      <c r="A37" s="3"/>
      <c r="B37" s="3"/>
      <c r="C37" s="339"/>
      <c r="D37" s="370"/>
      <c r="E37" s="370"/>
      <c r="F37" s="339"/>
      <c r="G37" s="339"/>
      <c r="H37" s="346"/>
      <c r="I37" s="339"/>
      <c r="J37" s="340"/>
    </row>
    <row r="38" spans="1:10" ht="13.5" customHeight="1" thickBot="1" x14ac:dyDescent="0.3">
      <c r="A38" s="11"/>
      <c r="B38" s="11"/>
      <c r="C38" s="12"/>
      <c r="D38" s="12"/>
      <c r="E38" s="12"/>
      <c r="F38" s="12"/>
      <c r="G38" s="12"/>
      <c r="H38" s="12"/>
      <c r="I38" s="12"/>
      <c r="J38" s="13"/>
    </row>
    <row r="39" spans="1:10" ht="27" hidden="1" customHeight="1" x14ac:dyDescent="0.4">
      <c r="B39" s="61" t="s">
        <v>11</v>
      </c>
      <c r="C39" s="2"/>
      <c r="D39" s="2"/>
      <c r="E39" s="2"/>
      <c r="F39" s="85"/>
      <c r="G39" s="85"/>
      <c r="H39" s="85"/>
      <c r="I39" s="85"/>
      <c r="J39" s="2"/>
    </row>
    <row r="40" spans="1:10" ht="25.5" hidden="1" customHeight="1" x14ac:dyDescent="0.25">
      <c r="A40" s="77" t="s">
        <v>31</v>
      </c>
      <c r="B40" s="79" t="s">
        <v>12</v>
      </c>
      <c r="C40" s="80" t="s">
        <v>3</v>
      </c>
      <c r="D40" s="81"/>
      <c r="E40" s="81"/>
      <c r="F40" s="86" t="str">
        <f>B24</f>
        <v>Základ pro sníženou DPH</v>
      </c>
      <c r="G40" s="86" t="str">
        <f>B26</f>
        <v>Základ pro základní DPH</v>
      </c>
      <c r="H40" s="87" t="s">
        <v>13</v>
      </c>
      <c r="I40" s="87" t="s">
        <v>1</v>
      </c>
      <c r="J40" s="82" t="s">
        <v>0</v>
      </c>
    </row>
    <row r="41" spans="1:10" ht="25.5" hidden="1" customHeight="1" x14ac:dyDescent="0.25">
      <c r="A41" s="77">
        <v>1</v>
      </c>
      <c r="B41" s="83" t="s">
        <v>37</v>
      </c>
      <c r="C41" s="375" t="s">
        <v>36</v>
      </c>
      <c r="D41" s="376"/>
      <c r="E41" s="376"/>
      <c r="F41" s="88" t="e">
        <f>#REF!</f>
        <v>#REF!</v>
      </c>
      <c r="G41" s="89" t="e">
        <f>#REF!</f>
        <v>#REF!</v>
      </c>
      <c r="H41" s="90" t="e">
        <f>(F41*SazbaDPH1/100)+(G41*SazbaDPH2/100)</f>
        <v>#REF!</v>
      </c>
      <c r="I41" s="90" t="e">
        <f>F41+G41+H41</f>
        <v>#REF!</v>
      </c>
      <c r="J41" s="84" t="e">
        <f ca="1">IF(_xlfn.SINGLE(CenaCelkemVypocet)=0,"",I41/_xlfn.SINGLE(CenaCelkemVypocet)*100)</f>
        <v>#NAME?</v>
      </c>
    </row>
    <row r="42" spans="1:10" ht="25.5" hidden="1" customHeight="1" x14ac:dyDescent="0.25">
      <c r="A42" s="77"/>
      <c r="B42" s="357" t="s">
        <v>38</v>
      </c>
      <c r="C42" s="358"/>
      <c r="D42" s="358"/>
      <c r="E42" s="359"/>
      <c r="F42" s="91" t="e">
        <f>SUMIF(A41:A41,"=1",F41:F41)</f>
        <v>#REF!</v>
      </c>
      <c r="G42" s="92" t="e">
        <f>SUMIF(A41:A41,"=1",G41:G41)</f>
        <v>#REF!</v>
      </c>
      <c r="H42" s="92" t="e">
        <f>SUMIF(A41:A41,"=1",H41:H41)</f>
        <v>#REF!</v>
      </c>
      <c r="I42" s="92" t="e">
        <f>SUMIF(A41:A41,"=1",I41:I41)</f>
        <v>#REF!</v>
      </c>
      <c r="J42" s="78" t="e">
        <f ca="1">SUMIF(A41:A41,"=1",J41:J41)</f>
        <v>#NAME?</v>
      </c>
    </row>
    <row r="46" spans="1:10" ht="15.5" x14ac:dyDescent="0.35">
      <c r="B46" s="100" t="s">
        <v>40</v>
      </c>
    </row>
    <row r="48" spans="1:10" ht="25.5" customHeight="1" x14ac:dyDescent="0.25">
      <c r="A48" s="101"/>
      <c r="B48" s="105" t="s">
        <v>12</v>
      </c>
      <c r="C48" s="105" t="s">
        <v>3</v>
      </c>
      <c r="D48" s="106"/>
      <c r="E48" s="106"/>
      <c r="F48" s="107" t="s">
        <v>41</v>
      </c>
      <c r="G48" s="107" t="s">
        <v>23</v>
      </c>
      <c r="H48" s="301"/>
    </row>
    <row r="49" spans="1:12" ht="25.5" customHeight="1" x14ac:dyDescent="0.25">
      <c r="A49" s="102"/>
      <c r="B49" s="108" t="s">
        <v>42</v>
      </c>
      <c r="C49" s="360" t="s">
        <v>43</v>
      </c>
      <c r="D49" s="361"/>
      <c r="E49" s="361"/>
      <c r="F49" s="110" t="s">
        <v>19</v>
      </c>
      <c r="G49" s="111">
        <f>ASŘ!G8</f>
        <v>0</v>
      </c>
      <c r="H49" s="302"/>
      <c r="L49" s="76"/>
    </row>
    <row r="50" spans="1:12" ht="25.5" customHeight="1" x14ac:dyDescent="0.25">
      <c r="A50" s="102"/>
      <c r="B50" s="104" t="s">
        <v>44</v>
      </c>
      <c r="C50" s="355" t="s">
        <v>45</v>
      </c>
      <c r="D50" s="356"/>
      <c r="E50" s="356"/>
      <c r="F50" s="112" t="s">
        <v>19</v>
      </c>
      <c r="G50" s="113">
        <f>ASŘ!G14</f>
        <v>0</v>
      </c>
      <c r="H50" s="302"/>
    </row>
    <row r="51" spans="1:12" ht="25.5" customHeight="1" x14ac:dyDescent="0.25">
      <c r="A51" s="102"/>
      <c r="B51" s="104" t="s">
        <v>46</v>
      </c>
      <c r="C51" s="355" t="s">
        <v>47</v>
      </c>
      <c r="D51" s="356"/>
      <c r="E51" s="356"/>
      <c r="F51" s="112" t="s">
        <v>19</v>
      </c>
      <c r="G51" s="113">
        <f>ASŘ!G16</f>
        <v>0</v>
      </c>
      <c r="H51" s="302"/>
    </row>
    <row r="52" spans="1:12" ht="25.5" customHeight="1" x14ac:dyDescent="0.25">
      <c r="A52" s="102"/>
      <c r="B52" s="104" t="s">
        <v>48</v>
      </c>
      <c r="C52" s="355" t="s">
        <v>49</v>
      </c>
      <c r="D52" s="356"/>
      <c r="E52" s="356"/>
      <c r="F52" s="112" t="s">
        <v>19</v>
      </c>
      <c r="G52" s="113">
        <f>ASŘ!G18</f>
        <v>0</v>
      </c>
      <c r="H52" s="302"/>
    </row>
    <row r="53" spans="1:12" ht="25.5" customHeight="1" x14ac:dyDescent="0.25">
      <c r="A53" s="102"/>
      <c r="B53" s="104" t="s">
        <v>50</v>
      </c>
      <c r="C53" s="355" t="s">
        <v>51</v>
      </c>
      <c r="D53" s="356"/>
      <c r="E53" s="356"/>
      <c r="F53" s="112" t="s">
        <v>19</v>
      </c>
      <c r="G53" s="113">
        <f>ASŘ!G23</f>
        <v>0</v>
      </c>
      <c r="H53" s="302"/>
    </row>
    <row r="54" spans="1:12" ht="25.5" customHeight="1" x14ac:dyDescent="0.25">
      <c r="A54" s="102"/>
      <c r="B54" s="104" t="s">
        <v>52</v>
      </c>
      <c r="C54" s="355" t="s">
        <v>53</v>
      </c>
      <c r="D54" s="356"/>
      <c r="E54" s="356"/>
      <c r="F54" s="112" t="s">
        <v>19</v>
      </c>
      <c r="G54" s="113">
        <f>ASŘ!G29</f>
        <v>0</v>
      </c>
      <c r="H54" s="302"/>
    </row>
    <row r="55" spans="1:12" ht="25.5" customHeight="1" x14ac:dyDescent="0.25">
      <c r="A55" s="102"/>
      <c r="B55" s="104" t="s">
        <v>54</v>
      </c>
      <c r="C55" s="355" t="s">
        <v>55</v>
      </c>
      <c r="D55" s="356"/>
      <c r="E55" s="356"/>
      <c r="F55" s="112" t="s">
        <v>19</v>
      </c>
      <c r="G55" s="113">
        <f>ASŘ!G34</f>
        <v>0</v>
      </c>
      <c r="H55" s="302"/>
    </row>
    <row r="56" spans="1:12" ht="25.5" customHeight="1" x14ac:dyDescent="0.25">
      <c r="A56" s="102"/>
      <c r="B56" s="104" t="s">
        <v>56</v>
      </c>
      <c r="C56" s="355" t="s">
        <v>57</v>
      </c>
      <c r="D56" s="356"/>
      <c r="E56" s="356"/>
      <c r="F56" s="112" t="s">
        <v>20</v>
      </c>
      <c r="G56" s="113">
        <f>ASŘ!G36</f>
        <v>0</v>
      </c>
      <c r="H56" s="302"/>
    </row>
    <row r="57" spans="1:12" ht="25.5" customHeight="1" x14ac:dyDescent="0.25">
      <c r="A57" s="102"/>
      <c r="B57" s="104" t="s">
        <v>58</v>
      </c>
      <c r="C57" s="355" t="s">
        <v>59</v>
      </c>
      <c r="D57" s="356"/>
      <c r="E57" s="356"/>
      <c r="F57" s="112" t="s">
        <v>20</v>
      </c>
      <c r="G57" s="113">
        <f>ASŘ!G41</f>
        <v>0</v>
      </c>
      <c r="H57" s="302"/>
    </row>
    <row r="58" spans="1:12" ht="25.5" customHeight="1" x14ac:dyDescent="0.25">
      <c r="A58" s="102"/>
      <c r="B58" s="104" t="s">
        <v>60</v>
      </c>
      <c r="C58" s="355" t="s">
        <v>61</v>
      </c>
      <c r="D58" s="356"/>
      <c r="E58" s="356"/>
      <c r="F58" s="112" t="s">
        <v>20</v>
      </c>
      <c r="G58" s="113">
        <f>ASŘ!G52</f>
        <v>0</v>
      </c>
      <c r="H58" s="302"/>
    </row>
    <row r="59" spans="1:12" ht="25.5" customHeight="1" x14ac:dyDescent="0.25">
      <c r="A59" s="102"/>
      <c r="B59" s="104" t="s">
        <v>62</v>
      </c>
      <c r="C59" s="355" t="s">
        <v>63</v>
      </c>
      <c r="D59" s="356"/>
      <c r="E59" s="356"/>
      <c r="F59" s="112" t="s">
        <v>20</v>
      </c>
      <c r="G59" s="113">
        <f>ASŘ!G54</f>
        <v>0</v>
      </c>
      <c r="H59" s="302"/>
    </row>
    <row r="60" spans="1:12" ht="25.5" customHeight="1" x14ac:dyDescent="0.25">
      <c r="A60" s="102"/>
      <c r="B60" s="104" t="s">
        <v>64</v>
      </c>
      <c r="C60" s="355" t="s">
        <v>65</v>
      </c>
      <c r="D60" s="356"/>
      <c r="E60" s="356"/>
      <c r="F60" s="112" t="s">
        <v>20</v>
      </c>
      <c r="G60" s="113">
        <f>ASŘ!G57</f>
        <v>0</v>
      </c>
      <c r="H60" s="302"/>
    </row>
    <row r="61" spans="1:12" ht="25.5" customHeight="1" x14ac:dyDescent="0.25">
      <c r="A61" s="102"/>
      <c r="B61" s="104" t="s">
        <v>66</v>
      </c>
      <c r="C61" s="355" t="s">
        <v>67</v>
      </c>
      <c r="D61" s="356"/>
      <c r="E61" s="356"/>
      <c r="F61" s="112" t="s">
        <v>20</v>
      </c>
      <c r="G61" s="113">
        <f>ASŘ!G67</f>
        <v>0</v>
      </c>
      <c r="H61" s="302"/>
    </row>
    <row r="62" spans="1:12" ht="25.5" customHeight="1" x14ac:dyDescent="0.25">
      <c r="A62" s="102"/>
      <c r="B62" s="104" t="s">
        <v>68</v>
      </c>
      <c r="C62" s="355" t="s">
        <v>69</v>
      </c>
      <c r="D62" s="356"/>
      <c r="E62" s="356"/>
      <c r="F62" s="112" t="s">
        <v>20</v>
      </c>
      <c r="G62" s="113">
        <f>ASŘ!G75</f>
        <v>0</v>
      </c>
      <c r="H62" s="302"/>
    </row>
    <row r="63" spans="1:12" ht="25.5" customHeight="1" x14ac:dyDescent="0.25">
      <c r="A63" s="102"/>
      <c r="B63" s="104" t="s">
        <v>70</v>
      </c>
      <c r="C63" s="355" t="s">
        <v>71</v>
      </c>
      <c r="D63" s="356"/>
      <c r="E63" s="356"/>
      <c r="F63" s="112" t="s">
        <v>20</v>
      </c>
      <c r="G63" s="113">
        <f>ASŘ!G82</f>
        <v>0</v>
      </c>
      <c r="H63" s="302"/>
    </row>
    <row r="64" spans="1:12" ht="25.5" customHeight="1" x14ac:dyDescent="0.25">
      <c r="A64" s="102"/>
      <c r="B64" s="104" t="s">
        <v>72</v>
      </c>
      <c r="C64" s="355" t="s">
        <v>73</v>
      </c>
      <c r="D64" s="356"/>
      <c r="E64" s="356"/>
      <c r="F64" s="112" t="s">
        <v>20</v>
      </c>
      <c r="G64" s="113">
        <f>ASŘ!G94</f>
        <v>0</v>
      </c>
      <c r="H64" s="302"/>
    </row>
    <row r="65" spans="1:10" ht="25.5" customHeight="1" x14ac:dyDescent="0.25">
      <c r="A65" s="102"/>
      <c r="B65" s="104" t="s">
        <v>74</v>
      </c>
      <c r="C65" s="355" t="s">
        <v>75</v>
      </c>
      <c r="D65" s="356"/>
      <c r="E65" s="356"/>
      <c r="F65" s="112" t="s">
        <v>20</v>
      </c>
      <c r="G65" s="113">
        <f>ASŘ!G97</f>
        <v>0</v>
      </c>
      <c r="H65" s="302"/>
    </row>
    <row r="66" spans="1:10" ht="25.5" customHeight="1" x14ac:dyDescent="0.25">
      <c r="A66" s="102"/>
      <c r="B66" s="104"/>
      <c r="C66" s="355" t="s">
        <v>478</v>
      </c>
      <c r="D66" s="356"/>
      <c r="E66" s="356"/>
      <c r="F66" s="112" t="s">
        <v>479</v>
      </c>
      <c r="G66" s="113">
        <f>ZTI!J80</f>
        <v>0</v>
      </c>
      <c r="H66" s="302"/>
    </row>
    <row r="67" spans="1:10" ht="25.5" customHeight="1" x14ac:dyDescent="0.25">
      <c r="A67" s="102"/>
      <c r="B67" s="104"/>
      <c r="C67" s="355" t="s">
        <v>481</v>
      </c>
      <c r="D67" s="356"/>
      <c r="E67" s="356"/>
      <c r="F67" s="112" t="s">
        <v>480</v>
      </c>
      <c r="G67" s="113">
        <f>VZT!F18</f>
        <v>0</v>
      </c>
      <c r="H67" s="302"/>
    </row>
    <row r="68" spans="1:10" ht="25.5" customHeight="1" x14ac:dyDescent="0.25">
      <c r="A68" s="102"/>
      <c r="B68" s="104"/>
      <c r="C68" s="355" t="s">
        <v>482</v>
      </c>
      <c r="D68" s="356"/>
      <c r="E68" s="356"/>
      <c r="F68" s="112" t="s">
        <v>483</v>
      </c>
      <c r="G68" s="113">
        <f>El!F40</f>
        <v>0</v>
      </c>
      <c r="H68" s="302"/>
    </row>
    <row r="69" spans="1:10" ht="25.5" customHeight="1" x14ac:dyDescent="0.25">
      <c r="A69" s="102"/>
      <c r="B69" s="109"/>
      <c r="C69" s="353" t="s">
        <v>484</v>
      </c>
      <c r="D69" s="354"/>
      <c r="E69" s="354"/>
      <c r="F69" s="114" t="s">
        <v>485</v>
      </c>
      <c r="G69" s="115">
        <f>'VN+ON'!G29</f>
        <v>0</v>
      </c>
      <c r="H69" s="302"/>
    </row>
    <row r="70" spans="1:10" ht="25.5" customHeight="1" x14ac:dyDescent="0.25">
      <c r="A70" s="103"/>
      <c r="B70" s="283" t="s">
        <v>1</v>
      </c>
      <c r="C70" s="283"/>
      <c r="D70" s="284"/>
      <c r="E70" s="284"/>
      <c r="F70" s="285"/>
      <c r="G70" s="300">
        <f>SUM(G49:G69)</f>
        <v>0</v>
      </c>
      <c r="H70" s="303"/>
      <c r="J70" s="76"/>
    </row>
    <row r="71" spans="1:10" x14ac:dyDescent="0.25">
      <c r="F71" s="76"/>
      <c r="G71" s="76"/>
      <c r="H71" s="76"/>
      <c r="I71" s="76"/>
      <c r="J71" s="76"/>
    </row>
    <row r="72" spans="1:10" x14ac:dyDescent="0.25">
      <c r="F72" s="76"/>
      <c r="G72" s="76"/>
      <c r="H72" s="76"/>
      <c r="I72" s="76"/>
      <c r="J72" s="76"/>
    </row>
    <row r="73" spans="1:10" x14ac:dyDescent="0.25">
      <c r="F73" s="76"/>
      <c r="G73" s="76"/>
      <c r="H73" s="76"/>
      <c r="I73" s="76"/>
      <c r="J73" s="76"/>
    </row>
  </sheetData>
  <sheetProtection algorithmName="SHA-512" hashValue="/C5FjOOHH9fIQfUxdN0kwz2KKgmMbS2JPKf7EoHm0uxEWRp44yKrSdHKRQw3kHfhHNy9jBcYM89Oilb+7tN6Bg==" saltValue="UknLbDiLcmM61OVzt9vu4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7:I27"/>
    <mergeCell ref="G28:I28"/>
    <mergeCell ref="G31:I31"/>
    <mergeCell ref="G26:I26"/>
    <mergeCell ref="I16:J16"/>
    <mergeCell ref="I18:J18"/>
    <mergeCell ref="E22:F22"/>
    <mergeCell ref="G22:H22"/>
    <mergeCell ref="G29:I29"/>
    <mergeCell ref="G15:H15"/>
    <mergeCell ref="I15:J15"/>
    <mergeCell ref="E16:F16"/>
    <mergeCell ref="D12:G12"/>
    <mergeCell ref="D13:G13"/>
    <mergeCell ref="D3:J3"/>
    <mergeCell ref="D37:E37"/>
    <mergeCell ref="G25:I25"/>
    <mergeCell ref="G24:I24"/>
    <mergeCell ref="E18:F18"/>
    <mergeCell ref="C41:E41"/>
    <mergeCell ref="E21:F21"/>
    <mergeCell ref="I21:J21"/>
    <mergeCell ref="I22:J22"/>
    <mergeCell ref="G18:H18"/>
    <mergeCell ref="G21:H21"/>
    <mergeCell ref="E20:F20"/>
    <mergeCell ref="G20:H20"/>
    <mergeCell ref="I20:J20"/>
    <mergeCell ref="E19:F19"/>
    <mergeCell ref="G19:H19"/>
    <mergeCell ref="I19:J19"/>
    <mergeCell ref="D2:J2"/>
    <mergeCell ref="E17:F17"/>
    <mergeCell ref="G16:H16"/>
    <mergeCell ref="G17:H17"/>
    <mergeCell ref="I17:J17"/>
    <mergeCell ref="E15:F15"/>
    <mergeCell ref="D11:G11"/>
    <mergeCell ref="B42:E42"/>
    <mergeCell ref="C49:E49"/>
    <mergeCell ref="C51:E51"/>
    <mergeCell ref="C52:E52"/>
    <mergeCell ref="C53:E53"/>
    <mergeCell ref="C50:E50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9:E69"/>
    <mergeCell ref="C64:E64"/>
    <mergeCell ref="C65:E65"/>
    <mergeCell ref="C66:E66"/>
    <mergeCell ref="C67:E67"/>
    <mergeCell ref="C68:E68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5" fitToHeight="2" orientation="portrait" r:id="rId2"/>
  <headerFooter>
    <oddFooter>&amp;L&amp;F - &amp;A&amp;RStránka &amp;P / &amp;N</oddFooter>
  </headerFooter>
  <rowBreaks count="1" manualBreakCount="1">
    <brk id="4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4" customWidth="1"/>
    <col min="2" max="2" width="14.453125" style="4" customWidth="1"/>
    <col min="3" max="3" width="38.26953125" style="8" customWidth="1"/>
    <col min="4" max="4" width="4.54296875" style="4" customWidth="1"/>
    <col min="5" max="5" width="10.54296875" style="4" customWidth="1"/>
    <col min="6" max="6" width="9.81640625" style="4" customWidth="1"/>
    <col min="7" max="7" width="12.7265625" style="4" customWidth="1"/>
    <col min="8" max="16384" width="9.1796875" style="4"/>
  </cols>
  <sheetData>
    <row r="1" spans="1:7" ht="15.5" x14ac:dyDescent="0.25">
      <c r="A1" s="395" t="s">
        <v>4</v>
      </c>
      <c r="B1" s="395"/>
      <c r="C1" s="396"/>
      <c r="D1" s="395"/>
      <c r="E1" s="395"/>
      <c r="F1" s="395"/>
      <c r="G1" s="395"/>
    </row>
    <row r="2" spans="1:7" ht="25" customHeight="1" x14ac:dyDescent="0.25">
      <c r="A2" s="63" t="s">
        <v>33</v>
      </c>
      <c r="B2" s="62"/>
      <c r="C2" s="397"/>
      <c r="D2" s="397"/>
      <c r="E2" s="397"/>
      <c r="F2" s="397"/>
      <c r="G2" s="398"/>
    </row>
    <row r="3" spans="1:7" ht="25" hidden="1" customHeight="1" x14ac:dyDescent="0.25">
      <c r="A3" s="63" t="s">
        <v>5</v>
      </c>
      <c r="B3" s="62"/>
      <c r="C3" s="397"/>
      <c r="D3" s="397"/>
      <c r="E3" s="397"/>
      <c r="F3" s="397"/>
      <c r="G3" s="398"/>
    </row>
    <row r="4" spans="1:7" ht="25" hidden="1" customHeight="1" x14ac:dyDescent="0.25">
      <c r="A4" s="63" t="s">
        <v>6</v>
      </c>
      <c r="B4" s="62"/>
      <c r="C4" s="397"/>
      <c r="D4" s="397"/>
      <c r="E4" s="397"/>
      <c r="F4" s="397"/>
      <c r="G4" s="398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Y104"/>
  <sheetViews>
    <sheetView view="pageBreakPreview" zoomScale="115" zoomScaleNormal="100" zoomScaleSheetLayoutView="115" workbookViewId="0">
      <pane ySplit="7" topLeftCell="A8" activePane="bottomLeft" state="frozen"/>
      <selection activeCell="O30" sqref="O30"/>
      <selection pane="bottomLeft" activeCell="A2" sqref="A2"/>
    </sheetView>
  </sheetViews>
  <sheetFormatPr defaultRowHeight="12.5" outlineLevelRow="1" x14ac:dyDescent="0.25"/>
  <cols>
    <col min="1" max="1" width="4.26953125" customWidth="1"/>
    <col min="2" max="2" width="14.453125" style="75" customWidth="1"/>
    <col min="3" max="3" width="38.26953125" style="75" customWidth="1"/>
    <col min="4" max="4" width="4.54296875" customWidth="1"/>
    <col min="5" max="5" width="10.54296875" customWidth="1"/>
    <col min="6" max="6" width="9.81640625" customWidth="1"/>
    <col min="7" max="7" width="12.7265625" customWidth="1"/>
    <col min="8" max="9" width="0" hidden="1" customWidth="1"/>
    <col min="13" max="51" width="12.7265625" customWidth="1"/>
  </cols>
  <sheetData>
    <row r="1" spans="1:51" ht="15.75" customHeight="1" x14ac:dyDescent="0.35">
      <c r="A1" s="399" t="s">
        <v>614</v>
      </c>
      <c r="B1" s="399"/>
      <c r="C1" s="399"/>
      <c r="D1" s="399"/>
      <c r="E1" s="399"/>
      <c r="F1" s="399"/>
      <c r="G1" s="399"/>
    </row>
    <row r="2" spans="1:51" x14ac:dyDescent="0.25">
      <c r="A2" s="308" t="s">
        <v>78</v>
      </c>
      <c r="B2" s="309"/>
      <c r="C2" s="400" t="s">
        <v>36</v>
      </c>
      <c r="D2" s="401"/>
      <c r="E2" s="401"/>
      <c r="F2" s="401"/>
      <c r="G2" s="402"/>
    </row>
    <row r="3" spans="1:51" x14ac:dyDescent="0.25">
      <c r="A3" s="308" t="s">
        <v>5</v>
      </c>
      <c r="B3" s="309"/>
      <c r="C3" s="400" t="s">
        <v>34</v>
      </c>
      <c r="D3" s="401"/>
      <c r="E3" s="401"/>
      <c r="F3" s="401"/>
      <c r="G3" s="402"/>
    </row>
    <row r="4" spans="1:51" ht="25" hidden="1" customHeight="1" x14ac:dyDescent="0.25">
      <c r="A4" s="308" t="s">
        <v>6</v>
      </c>
      <c r="B4" s="309"/>
      <c r="C4" s="400"/>
      <c r="D4" s="401"/>
      <c r="E4" s="401"/>
      <c r="F4" s="401"/>
      <c r="G4" s="402"/>
    </row>
    <row r="5" spans="1:51" hidden="1" x14ac:dyDescent="0.25">
      <c r="A5" s="313" t="s">
        <v>79</v>
      </c>
      <c r="B5" s="118"/>
      <c r="C5" s="118"/>
      <c r="D5" s="119"/>
      <c r="E5" s="119"/>
      <c r="F5" s="119"/>
      <c r="G5" s="314"/>
      <c r="J5" t="s">
        <v>603</v>
      </c>
    </row>
    <row r="6" spans="1:51" ht="1.5" customHeight="1" x14ac:dyDescent="0.25"/>
    <row r="7" spans="1:51" ht="37.5" x14ac:dyDescent="0.25">
      <c r="A7" s="315" t="s">
        <v>80</v>
      </c>
      <c r="B7" s="316" t="s">
        <v>81</v>
      </c>
      <c r="C7" s="316" t="s">
        <v>82</v>
      </c>
      <c r="D7" s="315" t="s">
        <v>83</v>
      </c>
      <c r="E7" s="315" t="s">
        <v>84</v>
      </c>
      <c r="F7" s="331" t="s">
        <v>608</v>
      </c>
      <c r="G7" s="135" t="s">
        <v>609</v>
      </c>
      <c r="H7" s="135" t="s">
        <v>85</v>
      </c>
      <c r="I7" s="135" t="s">
        <v>86</v>
      </c>
      <c r="J7" s="135" t="s">
        <v>87</v>
      </c>
      <c r="K7" s="135" t="s">
        <v>88</v>
      </c>
      <c r="L7" s="135" t="s">
        <v>89</v>
      </c>
      <c r="M7" s="135" t="s">
        <v>90</v>
      </c>
      <c r="N7" s="135" t="s">
        <v>488</v>
      </c>
    </row>
    <row r="8" spans="1:51" x14ac:dyDescent="0.25">
      <c r="A8" s="136" t="s">
        <v>91</v>
      </c>
      <c r="B8" s="137" t="s">
        <v>42</v>
      </c>
      <c r="C8" s="138" t="s">
        <v>43</v>
      </c>
      <c r="D8" s="139"/>
      <c r="E8" s="140"/>
      <c r="F8" s="141"/>
      <c r="G8" s="141">
        <f>SUM(G9:G13)</f>
        <v>0</v>
      </c>
      <c r="H8" s="141"/>
      <c r="I8" s="141">
        <f>SUM(I9:I13)</f>
        <v>0</v>
      </c>
      <c r="J8" s="123"/>
      <c r="K8" s="123">
        <f>SUM(K9:K13)</f>
        <v>0.93746000000000007</v>
      </c>
      <c r="L8" s="123"/>
      <c r="M8" s="123">
        <f>SUM(M9:M13)</f>
        <v>0</v>
      </c>
      <c r="N8" s="123"/>
    </row>
    <row r="9" spans="1:51" ht="20" outlineLevel="1" x14ac:dyDescent="0.25">
      <c r="A9" s="121">
        <v>1</v>
      </c>
      <c r="B9" s="121" t="s">
        <v>92</v>
      </c>
      <c r="C9" s="149" t="s">
        <v>526</v>
      </c>
      <c r="D9" s="124" t="s">
        <v>93</v>
      </c>
      <c r="E9" s="129">
        <v>6.0102000000000002</v>
      </c>
      <c r="F9" s="132"/>
      <c r="G9" s="133">
        <f t="shared" ref="G9:G13" si="0">ROUND(E9*F9,2)</f>
        <v>0</v>
      </c>
      <c r="H9" s="133">
        <v>21</v>
      </c>
      <c r="I9" s="133">
        <f t="shared" ref="I9:I13" si="1">G9*(1+H9/100)</f>
        <v>0</v>
      </c>
      <c r="J9" s="125">
        <v>5.1360000000000003E-2</v>
      </c>
      <c r="K9" s="125">
        <f t="shared" ref="K9:K13" si="2">ROUND(E9*J9,5)</f>
        <v>0.30868000000000001</v>
      </c>
      <c r="L9" s="125">
        <v>0</v>
      </c>
      <c r="M9" s="125">
        <f t="shared" ref="M9:M13" si="3">ROUND(E9*L9,5)</f>
        <v>0</v>
      </c>
      <c r="N9" s="282" t="s">
        <v>474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</row>
    <row r="10" spans="1:51" ht="30" outlineLevel="1" x14ac:dyDescent="0.25">
      <c r="A10" s="121">
        <v>2</v>
      </c>
      <c r="B10" s="121" t="s">
        <v>522</v>
      </c>
      <c r="C10" s="149" t="s">
        <v>499</v>
      </c>
      <c r="D10" s="124" t="s">
        <v>93</v>
      </c>
      <c r="E10" s="129">
        <v>3.71</v>
      </c>
      <c r="F10" s="132"/>
      <c r="G10" s="133">
        <f t="shared" si="0"/>
        <v>0</v>
      </c>
      <c r="H10" s="133">
        <v>21</v>
      </c>
      <c r="I10" s="133">
        <f t="shared" si="1"/>
        <v>0</v>
      </c>
      <c r="J10" s="125">
        <v>4.3279999999999999E-2</v>
      </c>
      <c r="K10" s="125">
        <f t="shared" si="2"/>
        <v>0.16056999999999999</v>
      </c>
      <c r="L10" s="125">
        <v>0</v>
      </c>
      <c r="M10" s="125">
        <f t="shared" si="3"/>
        <v>0</v>
      </c>
      <c r="N10" s="282" t="s">
        <v>474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</row>
    <row r="11" spans="1:51" ht="30" outlineLevel="1" x14ac:dyDescent="0.25">
      <c r="A11" s="121">
        <v>3</v>
      </c>
      <c r="B11" s="121" t="s">
        <v>523</v>
      </c>
      <c r="C11" s="149" t="s">
        <v>521</v>
      </c>
      <c r="D11" s="124" t="s">
        <v>93</v>
      </c>
      <c r="E11" s="129">
        <v>9.4600000000000009</v>
      </c>
      <c r="F11" s="132"/>
      <c r="G11" s="133">
        <f t="shared" si="0"/>
        <v>0</v>
      </c>
      <c r="H11" s="133">
        <v>21</v>
      </c>
      <c r="I11" s="133">
        <f t="shared" si="1"/>
        <v>0</v>
      </c>
      <c r="J11" s="125">
        <v>2.5420000000000002E-2</v>
      </c>
      <c r="K11" s="125">
        <f t="shared" si="2"/>
        <v>0.24046999999999999</v>
      </c>
      <c r="L11" s="125">
        <v>0</v>
      </c>
      <c r="M11" s="125">
        <f t="shared" si="3"/>
        <v>0</v>
      </c>
      <c r="N11" s="282" t="s">
        <v>475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</row>
    <row r="12" spans="1:51" ht="20" outlineLevel="1" x14ac:dyDescent="0.25">
      <c r="A12" s="121">
        <v>4</v>
      </c>
      <c r="B12" s="121" t="s">
        <v>94</v>
      </c>
      <c r="C12" s="149" t="s">
        <v>524</v>
      </c>
      <c r="D12" s="124" t="s">
        <v>93</v>
      </c>
      <c r="E12" s="129">
        <v>5.9720000000000004</v>
      </c>
      <c r="F12" s="132"/>
      <c r="G12" s="133">
        <f t="shared" si="0"/>
        <v>0</v>
      </c>
      <c r="H12" s="133">
        <v>21</v>
      </c>
      <c r="I12" s="133">
        <f t="shared" si="1"/>
        <v>0</v>
      </c>
      <c r="J12" s="125">
        <v>2.9190000000000001E-2</v>
      </c>
      <c r="K12" s="125">
        <f t="shared" si="2"/>
        <v>0.17432</v>
      </c>
      <c r="L12" s="125">
        <v>0</v>
      </c>
      <c r="M12" s="125">
        <f t="shared" si="3"/>
        <v>0</v>
      </c>
      <c r="N12" s="282" t="s">
        <v>474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</row>
    <row r="13" spans="1:51" ht="20" outlineLevel="1" x14ac:dyDescent="0.25">
      <c r="A13" s="121">
        <v>5</v>
      </c>
      <c r="B13" s="121" t="s">
        <v>95</v>
      </c>
      <c r="C13" s="149" t="s">
        <v>525</v>
      </c>
      <c r="D13" s="124" t="s">
        <v>93</v>
      </c>
      <c r="E13" s="129">
        <v>1.83</v>
      </c>
      <c r="F13" s="132"/>
      <c r="G13" s="133">
        <f t="shared" si="0"/>
        <v>0</v>
      </c>
      <c r="H13" s="133">
        <v>21</v>
      </c>
      <c r="I13" s="133">
        <f t="shared" si="1"/>
        <v>0</v>
      </c>
      <c r="J13" s="125">
        <v>2.9190000000000001E-2</v>
      </c>
      <c r="K13" s="125">
        <f t="shared" si="2"/>
        <v>5.3420000000000002E-2</v>
      </c>
      <c r="L13" s="125">
        <v>0</v>
      </c>
      <c r="M13" s="125">
        <f t="shared" si="3"/>
        <v>0</v>
      </c>
      <c r="N13" s="282" t="s">
        <v>474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</row>
    <row r="14" spans="1:51" x14ac:dyDescent="0.25">
      <c r="A14" s="122" t="s">
        <v>91</v>
      </c>
      <c r="B14" s="122" t="s">
        <v>44</v>
      </c>
      <c r="C14" s="150" t="s">
        <v>45</v>
      </c>
      <c r="D14" s="126"/>
      <c r="E14" s="130"/>
      <c r="F14" s="134"/>
      <c r="G14" s="134">
        <f>SUM(G15)</f>
        <v>0</v>
      </c>
      <c r="H14" s="134"/>
      <c r="I14" s="134">
        <f>SUM(I15:I15)</f>
        <v>0</v>
      </c>
      <c r="J14" s="127"/>
      <c r="K14" s="127">
        <f>SUM(K15:K15)</f>
        <v>4.8050000000000002E-2</v>
      </c>
      <c r="L14" s="127"/>
      <c r="M14" s="127">
        <f>SUM(M15:M15)</f>
        <v>4.5999999999999999E-2</v>
      </c>
      <c r="N14" s="127"/>
    </row>
    <row r="15" spans="1:51" ht="40" outlineLevel="1" x14ac:dyDescent="0.25">
      <c r="A15" s="121">
        <v>6</v>
      </c>
      <c r="B15" s="121" t="s">
        <v>96</v>
      </c>
      <c r="C15" s="149" t="s">
        <v>563</v>
      </c>
      <c r="D15" s="124" t="s">
        <v>93</v>
      </c>
      <c r="E15" s="129">
        <v>1</v>
      </c>
      <c r="F15" s="132"/>
      <c r="G15" s="133">
        <f>ROUND(E15*F15,2)</f>
        <v>0</v>
      </c>
      <c r="H15" s="133">
        <v>21</v>
      </c>
      <c r="I15" s="133">
        <f>G15*(1+H15/100)</f>
        <v>0</v>
      </c>
      <c r="J15" s="125">
        <v>4.8050000000000002E-2</v>
      </c>
      <c r="K15" s="125">
        <f>ROUND(E15*J15,5)</f>
        <v>4.8050000000000002E-2</v>
      </c>
      <c r="L15" s="125">
        <v>4.5999999999999999E-2</v>
      </c>
      <c r="M15" s="125">
        <f>ROUND(E15*L15,5)</f>
        <v>4.5999999999999999E-2</v>
      </c>
      <c r="N15" s="282" t="s">
        <v>475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</row>
    <row r="16" spans="1:51" x14ac:dyDescent="0.25">
      <c r="A16" s="122" t="s">
        <v>91</v>
      </c>
      <c r="B16" s="122" t="s">
        <v>46</v>
      </c>
      <c r="C16" s="150" t="s">
        <v>47</v>
      </c>
      <c r="D16" s="126"/>
      <c r="E16" s="130"/>
      <c r="F16" s="134"/>
      <c r="G16" s="134">
        <f>SUM(G17)</f>
        <v>0</v>
      </c>
      <c r="H16" s="134"/>
      <c r="I16" s="134">
        <f>SUM(I17:I17)</f>
        <v>0</v>
      </c>
      <c r="J16" s="127"/>
      <c r="K16" s="127">
        <f>SUM(K17:K17)</f>
        <v>9.2770000000000005E-2</v>
      </c>
      <c r="L16" s="127"/>
      <c r="M16" s="127">
        <f>SUM(M17:M17)</f>
        <v>0</v>
      </c>
      <c r="N16" s="127"/>
    </row>
    <row r="17" spans="1:51" outlineLevel="1" x14ac:dyDescent="0.25">
      <c r="A17" s="121">
        <v>7</v>
      </c>
      <c r="B17" s="121" t="s">
        <v>97</v>
      </c>
      <c r="C17" s="149" t="s">
        <v>98</v>
      </c>
      <c r="D17" s="124" t="s">
        <v>93</v>
      </c>
      <c r="E17" s="129">
        <v>10.4</v>
      </c>
      <c r="F17" s="132"/>
      <c r="G17" s="133">
        <f>ROUND(E17*F17,2)</f>
        <v>0</v>
      </c>
      <c r="H17" s="133">
        <v>21</v>
      </c>
      <c r="I17" s="133">
        <f>G17*(1+H17/100)</f>
        <v>0</v>
      </c>
      <c r="J17" s="125">
        <v>8.9200000000000008E-3</v>
      </c>
      <c r="K17" s="125">
        <f>ROUND(E17*J17,5)</f>
        <v>9.2770000000000005E-2</v>
      </c>
      <c r="L17" s="125">
        <v>0</v>
      </c>
      <c r="M17" s="125">
        <f>ROUND(E17*L17,5)</f>
        <v>0</v>
      </c>
      <c r="N17" s="282" t="s">
        <v>474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</row>
    <row r="18" spans="1:51" x14ac:dyDescent="0.25">
      <c r="A18" s="122" t="s">
        <v>91</v>
      </c>
      <c r="B18" s="122" t="s">
        <v>48</v>
      </c>
      <c r="C18" s="150" t="s">
        <v>49</v>
      </c>
      <c r="D18" s="126"/>
      <c r="E18" s="130"/>
      <c r="F18" s="134"/>
      <c r="G18" s="134">
        <f>SUM(G19:G22)</f>
        <v>0</v>
      </c>
      <c r="H18" s="134"/>
      <c r="I18" s="134">
        <f>SUM(I19:I22)</f>
        <v>0</v>
      </c>
      <c r="J18" s="127"/>
      <c r="K18" s="127">
        <f>SUM(K19:K22)</f>
        <v>0.84173999999999993</v>
      </c>
      <c r="L18" s="127"/>
      <c r="M18" s="127">
        <f>SUM(M19:M22)</f>
        <v>0.98640000000000005</v>
      </c>
      <c r="N18" s="127"/>
    </row>
    <row r="19" spans="1:51" ht="30" outlineLevel="1" x14ac:dyDescent="0.25">
      <c r="A19" s="121">
        <v>8</v>
      </c>
      <c r="B19" s="121" t="s">
        <v>99</v>
      </c>
      <c r="C19" s="149" t="s">
        <v>506</v>
      </c>
      <c r="D19" s="124" t="s">
        <v>100</v>
      </c>
      <c r="E19" s="129">
        <v>1</v>
      </c>
      <c r="F19" s="132"/>
      <c r="G19" s="133">
        <f>ROUND(E19*F19,2)</f>
        <v>0</v>
      </c>
      <c r="H19" s="133">
        <v>21</v>
      </c>
      <c r="I19" s="133">
        <f>G19*(1+H19/100)</f>
        <v>0</v>
      </c>
      <c r="J19" s="125">
        <v>0.35931000000000002</v>
      </c>
      <c r="K19" s="125">
        <f>ROUND(E19*J19,5)</f>
        <v>0.35931000000000002</v>
      </c>
      <c r="L19" s="125">
        <v>0.49320000000000003</v>
      </c>
      <c r="M19" s="125">
        <f>ROUND(E19*L19,5)</f>
        <v>0.49320000000000003</v>
      </c>
      <c r="N19" s="282" t="s">
        <v>474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</row>
    <row r="20" spans="1:51" ht="30" outlineLevel="1" x14ac:dyDescent="0.25">
      <c r="A20" s="121">
        <v>9</v>
      </c>
      <c r="B20" s="121" t="s">
        <v>101</v>
      </c>
      <c r="C20" s="149" t="s">
        <v>502</v>
      </c>
      <c r="D20" s="124" t="s">
        <v>100</v>
      </c>
      <c r="E20" s="129">
        <v>1</v>
      </c>
      <c r="F20" s="132"/>
      <c r="G20" s="133">
        <f>ROUND(E20*F20,2)</f>
        <v>0</v>
      </c>
      <c r="H20" s="133">
        <v>21</v>
      </c>
      <c r="I20" s="133">
        <f>G20*(1+H20/100)</f>
        <v>0</v>
      </c>
      <c r="J20" s="125">
        <v>0.35931000000000002</v>
      </c>
      <c r="K20" s="125">
        <f>ROUND(E20*J20,5)</f>
        <v>0.35931000000000002</v>
      </c>
      <c r="L20" s="125">
        <v>0.49320000000000003</v>
      </c>
      <c r="M20" s="125">
        <f>ROUND(E20*L20,5)</f>
        <v>0.49320000000000003</v>
      </c>
      <c r="N20" s="282" t="s">
        <v>474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</row>
    <row r="21" spans="1:51" ht="20" outlineLevel="1" x14ac:dyDescent="0.25">
      <c r="A21" s="121">
        <v>10</v>
      </c>
      <c r="B21" s="121" t="s">
        <v>102</v>
      </c>
      <c r="C21" s="149" t="s">
        <v>582</v>
      </c>
      <c r="D21" s="124" t="s">
        <v>100</v>
      </c>
      <c r="E21" s="129">
        <v>1</v>
      </c>
      <c r="F21" s="132"/>
      <c r="G21" s="133">
        <f>ROUND(E21*F21,2)</f>
        <v>0</v>
      </c>
      <c r="H21" s="133">
        <v>21</v>
      </c>
      <c r="I21" s="133">
        <f>G21*(1+H21/100)</f>
        <v>0</v>
      </c>
      <c r="J21" s="125">
        <v>6.1559999999999997E-2</v>
      </c>
      <c r="K21" s="125">
        <f>ROUND(E21*J21,5)</f>
        <v>6.1559999999999997E-2</v>
      </c>
      <c r="L21" s="125">
        <v>0</v>
      </c>
      <c r="M21" s="125">
        <f>ROUND(E21*L21,5)</f>
        <v>0</v>
      </c>
      <c r="N21" s="282" t="s">
        <v>474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</row>
    <row r="22" spans="1:51" ht="36.75" customHeight="1" outlineLevel="1" x14ac:dyDescent="0.25">
      <c r="A22" s="121">
        <v>11</v>
      </c>
      <c r="B22" s="121" t="s">
        <v>103</v>
      </c>
      <c r="C22" s="149" t="s">
        <v>583</v>
      </c>
      <c r="D22" s="124" t="s">
        <v>100</v>
      </c>
      <c r="E22" s="129">
        <v>1</v>
      </c>
      <c r="F22" s="132"/>
      <c r="G22" s="133">
        <f>ROUND(E22*F22,2)</f>
        <v>0</v>
      </c>
      <c r="H22" s="133">
        <v>21</v>
      </c>
      <c r="I22" s="133">
        <f>G22*(1+H22/100)</f>
        <v>0</v>
      </c>
      <c r="J22" s="125">
        <v>6.1559999999999997E-2</v>
      </c>
      <c r="K22" s="125">
        <f>ROUND(E22*J22,5)</f>
        <v>6.1559999999999997E-2</v>
      </c>
      <c r="L22" s="125">
        <v>0</v>
      </c>
      <c r="M22" s="125">
        <f>ROUND(E22*L22,5)</f>
        <v>0</v>
      </c>
      <c r="N22" s="282" t="s">
        <v>474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</row>
    <row r="23" spans="1:51" x14ac:dyDescent="0.25">
      <c r="A23" s="122" t="s">
        <v>91</v>
      </c>
      <c r="B23" s="122" t="s">
        <v>50</v>
      </c>
      <c r="C23" s="150" t="s">
        <v>51</v>
      </c>
      <c r="D23" s="126"/>
      <c r="E23" s="130"/>
      <c r="F23" s="134"/>
      <c r="G23" s="134">
        <f>SUM(G24:G28)</f>
        <v>0</v>
      </c>
      <c r="H23" s="134"/>
      <c r="I23" s="134">
        <f>SUM(I24:I27)</f>
        <v>0</v>
      </c>
      <c r="J23" s="127"/>
      <c r="K23" s="127">
        <f>SUM(K24:K28)</f>
        <v>0.32441999999999999</v>
      </c>
      <c r="L23" s="127"/>
      <c r="M23" s="127">
        <f>SUM(M24:M28)</f>
        <v>5.8609799999999996</v>
      </c>
      <c r="N23" s="127"/>
    </row>
    <row r="24" spans="1:51" ht="20" outlineLevel="1" x14ac:dyDescent="0.25">
      <c r="A24" s="121">
        <v>12</v>
      </c>
      <c r="B24" s="121" t="s">
        <v>105</v>
      </c>
      <c r="C24" s="149" t="s">
        <v>106</v>
      </c>
      <c r="D24" s="124" t="s">
        <v>93</v>
      </c>
      <c r="E24" s="129">
        <v>18.635900000000003</v>
      </c>
      <c r="F24" s="132"/>
      <c r="G24" s="133">
        <f>ROUND(E24*F24,2)</f>
        <v>0</v>
      </c>
      <c r="H24" s="133">
        <v>21</v>
      </c>
      <c r="I24" s="133">
        <f>G24*(1+H24/100)</f>
        <v>0</v>
      </c>
      <c r="J24" s="125">
        <v>6.7000000000000002E-4</v>
      </c>
      <c r="K24" s="125">
        <f>ROUND(E24*J24,5)</f>
        <v>1.2489999999999999E-2</v>
      </c>
      <c r="L24" s="125">
        <v>0.20399999999999999</v>
      </c>
      <c r="M24" s="125">
        <f>ROUND(E24*L24,5)</f>
        <v>3.80172</v>
      </c>
      <c r="N24" s="282" t="s">
        <v>475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</row>
    <row r="25" spans="1:51" outlineLevel="1" x14ac:dyDescent="0.25">
      <c r="A25" s="121"/>
      <c r="B25" s="121"/>
      <c r="C25" s="151" t="s">
        <v>107</v>
      </c>
      <c r="D25" s="128"/>
      <c r="E25" s="131">
        <v>18.635899999999999</v>
      </c>
      <c r="F25" s="133"/>
      <c r="G25" s="133"/>
      <c r="H25" s="133"/>
      <c r="I25" s="133"/>
      <c r="J25" s="125"/>
      <c r="K25" s="125"/>
      <c r="L25" s="125"/>
      <c r="M25" s="125"/>
      <c r="N25" s="125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</row>
    <row r="26" spans="1:51" ht="20" outlineLevel="1" x14ac:dyDescent="0.25">
      <c r="A26" s="121">
        <v>13</v>
      </c>
      <c r="B26" s="121" t="s">
        <v>108</v>
      </c>
      <c r="C26" s="149" t="s">
        <v>486</v>
      </c>
      <c r="D26" s="124" t="s">
        <v>109</v>
      </c>
      <c r="E26" s="129">
        <v>1.7525595999999999</v>
      </c>
      <c r="F26" s="132"/>
      <c r="G26" s="133">
        <f>ROUND(E26*F26,2)</f>
        <v>0</v>
      </c>
      <c r="H26" s="133">
        <v>21</v>
      </c>
      <c r="I26" s="133">
        <f>G26*(1+H26/100)</f>
        <v>0</v>
      </c>
      <c r="J26" s="125">
        <v>1.1000000000000001E-3</v>
      </c>
      <c r="K26" s="125">
        <f>ROUND(E26*J26,5)</f>
        <v>1.9300000000000001E-3</v>
      </c>
      <c r="L26" s="125">
        <v>1.175</v>
      </c>
      <c r="M26" s="125">
        <f>ROUND(E26*L26,5)</f>
        <v>2.0592600000000001</v>
      </c>
      <c r="N26" s="282" t="s">
        <v>475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</row>
    <row r="27" spans="1:51" outlineLevel="1" x14ac:dyDescent="0.25">
      <c r="A27" s="121"/>
      <c r="B27" s="121"/>
      <c r="C27" s="151" t="s">
        <v>110</v>
      </c>
      <c r="D27" s="128"/>
      <c r="E27" s="131">
        <v>1.7525596000000001</v>
      </c>
      <c r="F27" s="133"/>
      <c r="G27" s="133"/>
      <c r="H27" s="133"/>
      <c r="I27" s="133"/>
      <c r="J27" s="125"/>
      <c r="K27" s="125"/>
      <c r="L27" s="125"/>
      <c r="M27" s="125"/>
      <c r="N27" s="125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</row>
    <row r="28" spans="1:51" ht="20" outlineLevel="1" x14ac:dyDescent="0.25">
      <c r="A28" s="304">
        <v>14</v>
      </c>
      <c r="B28" s="121" t="s">
        <v>487</v>
      </c>
      <c r="C28" s="149" t="s">
        <v>504</v>
      </c>
      <c r="D28" s="124" t="s">
        <v>104</v>
      </c>
      <c r="E28" s="129">
        <v>1</v>
      </c>
      <c r="F28" s="132"/>
      <c r="G28" s="133">
        <f>ROUND(E28*F28,2)</f>
        <v>0</v>
      </c>
      <c r="H28" s="133">
        <v>21</v>
      </c>
      <c r="I28" s="133">
        <f>G28*(1+H28/100)</f>
        <v>0</v>
      </c>
      <c r="J28" s="125">
        <v>0.31</v>
      </c>
      <c r="K28" s="125">
        <f>ROUND(E28*J28,5)</f>
        <v>0.31</v>
      </c>
      <c r="L28" s="125">
        <v>0</v>
      </c>
      <c r="M28" s="125">
        <v>0</v>
      </c>
      <c r="N28" s="282" t="s">
        <v>474</v>
      </c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</row>
    <row r="29" spans="1:51" x14ac:dyDescent="0.25">
      <c r="A29" s="122" t="s">
        <v>91</v>
      </c>
      <c r="B29" s="122" t="s">
        <v>52</v>
      </c>
      <c r="C29" s="150" t="s">
        <v>53</v>
      </c>
      <c r="D29" s="126"/>
      <c r="E29" s="130"/>
      <c r="F29" s="134"/>
      <c r="G29" s="134">
        <f>SUM(G30:G33)</f>
        <v>0</v>
      </c>
      <c r="H29" s="134"/>
      <c r="I29" s="134">
        <f>SUM(I30:I30)</f>
        <v>0</v>
      </c>
      <c r="J29" s="127"/>
      <c r="K29" s="127">
        <f>SUM(K30:K30)</f>
        <v>0</v>
      </c>
      <c r="L29" s="127"/>
      <c r="M29" s="127">
        <f>SUM(M30:M30)</f>
        <v>4.0189999999999997E-2</v>
      </c>
      <c r="N29" s="127"/>
    </row>
    <row r="30" spans="1:51" ht="20" outlineLevel="1" x14ac:dyDescent="0.25">
      <c r="A30" s="121">
        <v>15</v>
      </c>
      <c r="B30" s="121" t="s">
        <v>111</v>
      </c>
      <c r="C30" s="149" t="s">
        <v>505</v>
      </c>
      <c r="D30" s="124" t="s">
        <v>112</v>
      </c>
      <c r="E30" s="129">
        <v>0.8</v>
      </c>
      <c r="F30" s="132"/>
      <c r="G30" s="133">
        <f>ROUND(E30*F30,2)</f>
        <v>0</v>
      </c>
      <c r="H30" s="133">
        <v>21</v>
      </c>
      <c r="I30" s="133">
        <f>G30*(1+H30/100)</f>
        <v>0</v>
      </c>
      <c r="J30" s="125">
        <v>0</v>
      </c>
      <c r="K30" s="125">
        <f>ROUND(E30*J30,5)</f>
        <v>0</v>
      </c>
      <c r="L30" s="125">
        <v>5.024E-2</v>
      </c>
      <c r="M30" s="125">
        <f>ROUND(E30*L30,5)</f>
        <v>4.0189999999999997E-2</v>
      </c>
      <c r="N30" s="282" t="s">
        <v>475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</row>
    <row r="31" spans="1:51" outlineLevel="1" x14ac:dyDescent="0.25">
      <c r="A31" s="121">
        <v>16</v>
      </c>
      <c r="B31" s="121" t="s">
        <v>476</v>
      </c>
      <c r="C31" s="149" t="s">
        <v>180</v>
      </c>
      <c r="D31" s="125" t="s">
        <v>115</v>
      </c>
      <c r="E31" s="129">
        <f>M8+M14+M16+M18+M23+M29+M34+M36+M41+M52+M54+M57+M67+M75+M94+M97</f>
        <v>7.8414299999999999</v>
      </c>
      <c r="F31" s="132"/>
      <c r="G31" s="133">
        <f>ROUND(E31*F31,2)</f>
        <v>0</v>
      </c>
      <c r="H31" s="133" t="s">
        <v>179</v>
      </c>
      <c r="I31" s="133"/>
      <c r="J31" s="125"/>
      <c r="K31" s="125"/>
      <c r="L31" s="125"/>
      <c r="M31" s="125"/>
      <c r="N31" s="282" t="s">
        <v>475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</row>
    <row r="32" spans="1:51" outlineLevel="1" x14ac:dyDescent="0.25">
      <c r="A32" s="121">
        <v>17</v>
      </c>
      <c r="B32" s="121" t="s">
        <v>184</v>
      </c>
      <c r="C32" s="149" t="s">
        <v>183</v>
      </c>
      <c r="D32" s="125" t="s">
        <v>115</v>
      </c>
      <c r="E32" s="132">
        <f>40*E31</f>
        <v>313.65719999999999</v>
      </c>
      <c r="F32" s="132"/>
      <c r="G32" s="133">
        <f>ROUND(E32*F32,2)</f>
        <v>0</v>
      </c>
      <c r="H32" s="133" t="s">
        <v>179</v>
      </c>
      <c r="I32" s="133"/>
      <c r="J32" s="125"/>
      <c r="K32" s="125"/>
      <c r="L32" s="125"/>
      <c r="M32" s="125"/>
      <c r="N32" s="282" t="s">
        <v>475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</row>
    <row r="33" spans="1:51" outlineLevel="1" x14ac:dyDescent="0.25">
      <c r="A33" s="121">
        <v>18</v>
      </c>
      <c r="B33" s="121" t="s">
        <v>181</v>
      </c>
      <c r="C33" s="149" t="s">
        <v>182</v>
      </c>
      <c r="D33" s="125" t="s">
        <v>115</v>
      </c>
      <c r="E33" s="129">
        <f>E31</f>
        <v>7.8414299999999999</v>
      </c>
      <c r="F33" s="132"/>
      <c r="G33" s="133">
        <f>ROUND(E33*F33,2)</f>
        <v>0</v>
      </c>
      <c r="H33" s="133" t="s">
        <v>179</v>
      </c>
      <c r="I33" s="133"/>
      <c r="J33" s="125"/>
      <c r="K33" s="125"/>
      <c r="L33" s="125"/>
      <c r="M33" s="125"/>
      <c r="N33" s="282" t="s">
        <v>475</v>
      </c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</row>
    <row r="34" spans="1:51" x14ac:dyDescent="0.25">
      <c r="A34" s="122" t="s">
        <v>91</v>
      </c>
      <c r="B34" s="122" t="s">
        <v>54</v>
      </c>
      <c r="C34" s="150" t="s">
        <v>55</v>
      </c>
      <c r="D34" s="126"/>
      <c r="E34" s="130"/>
      <c r="F34" s="134"/>
      <c r="G34" s="134">
        <f>SUM(G35)</f>
        <v>0</v>
      </c>
      <c r="H34" s="134"/>
      <c r="I34" s="134">
        <f>SUM(I35:I35)</f>
        <v>0</v>
      </c>
      <c r="J34" s="127"/>
      <c r="K34" s="127">
        <f>SUM(K35:K35)</f>
        <v>0</v>
      </c>
      <c r="L34" s="127"/>
      <c r="M34" s="127">
        <f>SUM(M35:M35)</f>
        <v>0</v>
      </c>
      <c r="N34" s="127"/>
    </row>
    <row r="35" spans="1:51" outlineLevel="1" x14ac:dyDescent="0.25">
      <c r="A35" s="121">
        <v>19</v>
      </c>
      <c r="B35" s="121" t="s">
        <v>113</v>
      </c>
      <c r="C35" s="149" t="s">
        <v>114</v>
      </c>
      <c r="D35" s="124" t="s">
        <v>115</v>
      </c>
      <c r="E35" s="129">
        <f>K8+K14+K16+K18+K23+K29</f>
        <v>2.24444</v>
      </c>
      <c r="F35" s="132"/>
      <c r="G35" s="133">
        <f>ROUND(E35*F35,2)</f>
        <v>0</v>
      </c>
      <c r="H35" s="133">
        <v>21</v>
      </c>
      <c r="I35" s="133">
        <f>G35*(1+H35/100)</f>
        <v>0</v>
      </c>
      <c r="J35" s="125">
        <v>0</v>
      </c>
      <c r="K35" s="125">
        <f>ROUND(E35*J35,5)</f>
        <v>0</v>
      </c>
      <c r="L35" s="125">
        <v>0</v>
      </c>
      <c r="M35" s="125">
        <f>ROUND(E35*L35,5)</f>
        <v>0</v>
      </c>
      <c r="N35" s="282" t="s">
        <v>475</v>
      </c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</row>
    <row r="36" spans="1:51" x14ac:dyDescent="0.25">
      <c r="A36" s="122" t="s">
        <v>91</v>
      </c>
      <c r="B36" s="122" t="s">
        <v>56</v>
      </c>
      <c r="C36" s="150" t="s">
        <v>57</v>
      </c>
      <c r="D36" s="126"/>
      <c r="E36" s="130"/>
      <c r="F36" s="134"/>
      <c r="G36" s="134">
        <f>SUM(G37:G40)</f>
        <v>0</v>
      </c>
      <c r="H36" s="134"/>
      <c r="I36" s="134">
        <f>SUM(I37:I40)</f>
        <v>0</v>
      </c>
      <c r="J36" s="127"/>
      <c r="K36" s="127">
        <f>SUM(K37:K40)</f>
        <v>8.6580000000000004E-2</v>
      </c>
      <c r="L36" s="127"/>
      <c r="M36" s="127">
        <f>SUM(M37:M40)</f>
        <v>0</v>
      </c>
      <c r="N36" s="127"/>
    </row>
    <row r="37" spans="1:51" ht="20" outlineLevel="1" x14ac:dyDescent="0.25">
      <c r="A37" s="121">
        <v>20</v>
      </c>
      <c r="B37" s="121" t="s">
        <v>116</v>
      </c>
      <c r="C37" s="149" t="s">
        <v>548</v>
      </c>
      <c r="D37" s="124" t="s">
        <v>93</v>
      </c>
      <c r="E37" s="129">
        <f>SUM(E38:E39)</f>
        <v>23.527999999999999</v>
      </c>
      <c r="F37" s="132"/>
      <c r="G37" s="133">
        <f>ROUND(E37*F37,2)</f>
        <v>0</v>
      </c>
      <c r="H37" s="133">
        <v>21</v>
      </c>
      <c r="I37" s="133">
        <f>G37*(1+H37/100)</f>
        <v>0</v>
      </c>
      <c r="J37" s="125">
        <v>3.6800000000000001E-3</v>
      </c>
      <c r="K37" s="125">
        <f>ROUND(E37*J37,5)</f>
        <v>8.6580000000000004E-2</v>
      </c>
      <c r="L37" s="125">
        <v>0</v>
      </c>
      <c r="M37" s="125">
        <f>ROUND(E37*L37,5)</f>
        <v>0</v>
      </c>
      <c r="N37" s="282" t="s">
        <v>475</v>
      </c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</row>
    <row r="38" spans="1:51" outlineLevel="1" x14ac:dyDescent="0.25">
      <c r="A38" s="121"/>
      <c r="B38" s="121"/>
      <c r="C38" s="151" t="s">
        <v>117</v>
      </c>
      <c r="D38" s="128"/>
      <c r="E38" s="131">
        <v>10.4</v>
      </c>
      <c r="F38" s="133"/>
      <c r="G38" s="133"/>
      <c r="H38" s="133"/>
      <c r="I38" s="133"/>
      <c r="J38" s="125"/>
      <c r="K38" s="125"/>
      <c r="L38" s="125"/>
      <c r="M38" s="125"/>
      <c r="N38" s="125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</row>
    <row r="39" spans="1:51" ht="30" outlineLevel="1" x14ac:dyDescent="0.25">
      <c r="A39" s="121"/>
      <c r="B39" s="121"/>
      <c r="C39" s="151" t="s">
        <v>549</v>
      </c>
      <c r="D39" s="128"/>
      <c r="E39" s="131">
        <v>13.128</v>
      </c>
      <c r="F39" s="133"/>
      <c r="G39" s="133"/>
      <c r="H39" s="133"/>
      <c r="I39" s="133"/>
      <c r="J39" s="125"/>
      <c r="K39" s="125"/>
      <c r="L39" s="125"/>
      <c r="M39" s="125"/>
      <c r="N39" s="125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</row>
    <row r="40" spans="1:51" outlineLevel="1" x14ac:dyDescent="0.25">
      <c r="A40" s="121">
        <v>21</v>
      </c>
      <c r="B40" s="121" t="s">
        <v>118</v>
      </c>
      <c r="C40" s="149" t="s">
        <v>119</v>
      </c>
      <c r="D40" s="124" t="s">
        <v>0</v>
      </c>
      <c r="E40" s="129">
        <f>G37/100</f>
        <v>0</v>
      </c>
      <c r="F40" s="132"/>
      <c r="G40" s="133">
        <f>ROUND(E40*F40,2)</f>
        <v>0</v>
      </c>
      <c r="H40" s="133">
        <v>21</v>
      </c>
      <c r="I40" s="133">
        <f>G40*(1+H40/100)</f>
        <v>0</v>
      </c>
      <c r="J40" s="125">
        <v>0</v>
      </c>
      <c r="K40" s="125">
        <f>ROUND(E40*J40,5)</f>
        <v>0</v>
      </c>
      <c r="L40" s="125">
        <v>0</v>
      </c>
      <c r="M40" s="125">
        <f>ROUND(E40*L40,5)</f>
        <v>0</v>
      </c>
      <c r="N40" s="282" t="s">
        <v>475</v>
      </c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</row>
    <row r="41" spans="1:51" x14ac:dyDescent="0.25">
      <c r="A41" s="122" t="s">
        <v>91</v>
      </c>
      <c r="B41" s="122" t="s">
        <v>58</v>
      </c>
      <c r="C41" s="150" t="s">
        <v>59</v>
      </c>
      <c r="D41" s="126"/>
      <c r="E41" s="130"/>
      <c r="F41" s="134"/>
      <c r="G41" s="134">
        <f>SUM(G42:G51)</f>
        <v>0</v>
      </c>
      <c r="H41" s="134"/>
      <c r="I41" s="134">
        <f>SUM(I42:I51)</f>
        <v>0</v>
      </c>
      <c r="J41" s="127"/>
      <c r="K41" s="127">
        <f>SUM(K42:K51)</f>
        <v>1.8320000000000003E-2</v>
      </c>
      <c r="L41" s="127"/>
      <c r="M41" s="127">
        <f>SUM(M42:M51)</f>
        <v>8.5999999999999998E-4</v>
      </c>
      <c r="N41" s="127"/>
    </row>
    <row r="42" spans="1:51" outlineLevel="1" x14ac:dyDescent="0.25">
      <c r="A42" s="121">
        <v>22</v>
      </c>
      <c r="B42" s="121" t="s">
        <v>120</v>
      </c>
      <c r="C42" s="149" t="s">
        <v>121</v>
      </c>
      <c r="D42" s="124" t="s">
        <v>122</v>
      </c>
      <c r="E42" s="129">
        <v>1</v>
      </c>
      <c r="F42" s="132"/>
      <c r="G42" s="133">
        <f t="shared" ref="G42:G50" si="4">ROUND(E42*F42,2)</f>
        <v>0</v>
      </c>
      <c r="H42" s="133">
        <v>21</v>
      </c>
      <c r="I42" s="133">
        <f t="shared" ref="I42:I50" si="5">G42*(1+H42/100)</f>
        <v>0</v>
      </c>
      <c r="J42" s="125">
        <v>0</v>
      </c>
      <c r="K42" s="125">
        <f t="shared" ref="K42:K50" si="6">ROUND(E42*J42,5)</f>
        <v>0</v>
      </c>
      <c r="L42" s="125">
        <v>8.5999999999999998E-4</v>
      </c>
      <c r="M42" s="125">
        <f t="shared" ref="M42:M50" si="7">ROUND(E42*L42,5)</f>
        <v>8.5999999999999998E-4</v>
      </c>
      <c r="N42" s="282" t="s">
        <v>474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</row>
    <row r="43" spans="1:51" ht="20" outlineLevel="1" x14ac:dyDescent="0.25">
      <c r="A43" s="121">
        <v>23</v>
      </c>
      <c r="B43" s="121" t="s">
        <v>123</v>
      </c>
      <c r="C43" s="149" t="s">
        <v>513</v>
      </c>
      <c r="D43" s="124" t="s">
        <v>122</v>
      </c>
      <c r="E43" s="129">
        <v>1</v>
      </c>
      <c r="F43" s="132"/>
      <c r="G43" s="133">
        <f t="shared" si="4"/>
        <v>0</v>
      </c>
      <c r="H43" s="133">
        <v>21</v>
      </c>
      <c r="I43" s="133">
        <f t="shared" si="5"/>
        <v>0</v>
      </c>
      <c r="J43" s="125">
        <v>1.5509999999999999E-2</v>
      </c>
      <c r="K43" s="125">
        <f t="shared" si="6"/>
        <v>1.5509999999999999E-2</v>
      </c>
      <c r="L43" s="125">
        <v>0</v>
      </c>
      <c r="M43" s="125">
        <f t="shared" si="7"/>
        <v>0</v>
      </c>
      <c r="N43" s="282" t="s">
        <v>474</v>
      </c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</row>
    <row r="44" spans="1:51" ht="20" outlineLevel="1" x14ac:dyDescent="0.25">
      <c r="A44" s="121">
        <v>24</v>
      </c>
      <c r="B44" s="121" t="s">
        <v>124</v>
      </c>
      <c r="C44" s="149" t="s">
        <v>514</v>
      </c>
      <c r="D44" s="124" t="s">
        <v>122</v>
      </c>
      <c r="E44" s="129">
        <v>2</v>
      </c>
      <c r="F44" s="132"/>
      <c r="G44" s="133">
        <f t="shared" si="4"/>
        <v>0</v>
      </c>
      <c r="H44" s="133">
        <v>21</v>
      </c>
      <c r="I44" s="133">
        <f t="shared" si="5"/>
        <v>0</v>
      </c>
      <c r="J44" s="125">
        <v>0</v>
      </c>
      <c r="K44" s="125">
        <f t="shared" si="6"/>
        <v>0</v>
      </c>
      <c r="L44" s="125">
        <v>0</v>
      </c>
      <c r="M44" s="125">
        <f t="shared" si="7"/>
        <v>0</v>
      </c>
      <c r="N44" s="282" t="s">
        <v>475</v>
      </c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</row>
    <row r="45" spans="1:51" ht="20" outlineLevel="1" x14ac:dyDescent="0.25">
      <c r="A45" s="121">
        <v>25</v>
      </c>
      <c r="B45" s="121" t="s">
        <v>125</v>
      </c>
      <c r="C45" s="149" t="s">
        <v>515</v>
      </c>
      <c r="D45" s="124" t="s">
        <v>122</v>
      </c>
      <c r="E45" s="129">
        <v>2</v>
      </c>
      <c r="F45" s="132"/>
      <c r="G45" s="133">
        <f t="shared" si="4"/>
        <v>0</v>
      </c>
      <c r="H45" s="133">
        <v>21</v>
      </c>
      <c r="I45" s="133">
        <f t="shared" si="5"/>
        <v>0</v>
      </c>
      <c r="J45" s="125">
        <v>0</v>
      </c>
      <c r="K45" s="125">
        <f t="shared" si="6"/>
        <v>0</v>
      </c>
      <c r="L45" s="125">
        <v>0</v>
      </c>
      <c r="M45" s="125">
        <f t="shared" si="7"/>
        <v>0</v>
      </c>
      <c r="N45" s="282" t="s">
        <v>475</v>
      </c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</row>
    <row r="46" spans="1:51" ht="30" outlineLevel="1" x14ac:dyDescent="0.25">
      <c r="A46" s="121">
        <v>26</v>
      </c>
      <c r="B46" s="121" t="s">
        <v>126</v>
      </c>
      <c r="C46" s="149" t="s">
        <v>516</v>
      </c>
      <c r="D46" s="124" t="s">
        <v>122</v>
      </c>
      <c r="E46" s="129">
        <v>1</v>
      </c>
      <c r="F46" s="132"/>
      <c r="G46" s="133">
        <f t="shared" si="4"/>
        <v>0</v>
      </c>
      <c r="H46" s="133">
        <v>21</v>
      </c>
      <c r="I46" s="133">
        <f t="shared" si="5"/>
        <v>0</v>
      </c>
      <c r="J46" s="125">
        <v>0</v>
      </c>
      <c r="K46" s="125">
        <f t="shared" si="6"/>
        <v>0</v>
      </c>
      <c r="L46" s="125">
        <v>0</v>
      </c>
      <c r="M46" s="125">
        <f t="shared" si="7"/>
        <v>0</v>
      </c>
      <c r="N46" s="282" t="s">
        <v>474</v>
      </c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</row>
    <row r="47" spans="1:51" ht="30" outlineLevel="1" x14ac:dyDescent="0.25">
      <c r="A47" s="121">
        <v>27</v>
      </c>
      <c r="B47" s="121" t="s">
        <v>127</v>
      </c>
      <c r="C47" s="149" t="s">
        <v>517</v>
      </c>
      <c r="D47" s="124" t="s">
        <v>122</v>
      </c>
      <c r="E47" s="129">
        <v>1</v>
      </c>
      <c r="F47" s="132"/>
      <c r="G47" s="133">
        <f t="shared" si="4"/>
        <v>0</v>
      </c>
      <c r="H47" s="133">
        <v>21</v>
      </c>
      <c r="I47" s="133">
        <f t="shared" si="5"/>
        <v>0</v>
      </c>
      <c r="J47" s="125">
        <v>0</v>
      </c>
      <c r="K47" s="125">
        <f t="shared" si="6"/>
        <v>0</v>
      </c>
      <c r="L47" s="125">
        <v>0</v>
      </c>
      <c r="M47" s="125">
        <f t="shared" si="7"/>
        <v>0</v>
      </c>
      <c r="N47" s="282" t="s">
        <v>474</v>
      </c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</row>
    <row r="48" spans="1:51" outlineLevel="1" x14ac:dyDescent="0.25">
      <c r="A48" s="121">
        <v>28</v>
      </c>
      <c r="B48" s="121" t="s">
        <v>128</v>
      </c>
      <c r="C48" s="149" t="s">
        <v>518</v>
      </c>
      <c r="D48" s="124" t="s">
        <v>100</v>
      </c>
      <c r="E48" s="129">
        <v>2</v>
      </c>
      <c r="F48" s="132"/>
      <c r="G48" s="133">
        <f t="shared" si="4"/>
        <v>0</v>
      </c>
      <c r="H48" s="133">
        <v>21</v>
      </c>
      <c r="I48" s="133">
        <f t="shared" si="5"/>
        <v>0</v>
      </c>
      <c r="J48" s="125">
        <v>5.0000000000000001E-4</v>
      </c>
      <c r="K48" s="125">
        <f t="shared" si="6"/>
        <v>1E-3</v>
      </c>
      <c r="L48" s="125">
        <v>0</v>
      </c>
      <c r="M48" s="125">
        <f t="shared" si="7"/>
        <v>0</v>
      </c>
      <c r="N48" s="282" t="s">
        <v>474</v>
      </c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</row>
    <row r="49" spans="1:51" outlineLevel="1" x14ac:dyDescent="0.25">
      <c r="A49" s="121">
        <v>29</v>
      </c>
      <c r="B49" s="121" t="s">
        <v>129</v>
      </c>
      <c r="C49" s="149" t="s">
        <v>519</v>
      </c>
      <c r="D49" s="124" t="s">
        <v>100</v>
      </c>
      <c r="E49" s="129">
        <v>1</v>
      </c>
      <c r="F49" s="132"/>
      <c r="G49" s="133">
        <f t="shared" si="4"/>
        <v>0</v>
      </c>
      <c r="H49" s="133">
        <v>21</v>
      </c>
      <c r="I49" s="133">
        <f t="shared" si="5"/>
        <v>0</v>
      </c>
      <c r="J49" s="125">
        <v>5.0000000000000001E-4</v>
      </c>
      <c r="K49" s="125">
        <f t="shared" si="6"/>
        <v>5.0000000000000001E-4</v>
      </c>
      <c r="L49" s="125">
        <v>0</v>
      </c>
      <c r="M49" s="125">
        <f t="shared" si="7"/>
        <v>0</v>
      </c>
      <c r="N49" s="282" t="s">
        <v>474</v>
      </c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</row>
    <row r="50" spans="1:51" ht="20" outlineLevel="1" x14ac:dyDescent="0.25">
      <c r="A50" s="121">
        <v>30</v>
      </c>
      <c r="B50" s="121" t="s">
        <v>129</v>
      </c>
      <c r="C50" s="149" t="s">
        <v>584</v>
      </c>
      <c r="D50" s="124" t="s">
        <v>100</v>
      </c>
      <c r="E50" s="129">
        <v>2</v>
      </c>
      <c r="F50" s="132"/>
      <c r="G50" s="133">
        <f t="shared" si="4"/>
        <v>0</v>
      </c>
      <c r="H50" s="133">
        <v>21</v>
      </c>
      <c r="I50" s="133">
        <f t="shared" si="5"/>
        <v>0</v>
      </c>
      <c r="J50" s="125">
        <v>5.0000000000000001E-4</v>
      </c>
      <c r="K50" s="125">
        <f t="shared" si="6"/>
        <v>1E-3</v>
      </c>
      <c r="L50" s="125">
        <v>0</v>
      </c>
      <c r="M50" s="125">
        <f t="shared" si="7"/>
        <v>0</v>
      </c>
      <c r="N50" s="282" t="s">
        <v>474</v>
      </c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</row>
    <row r="51" spans="1:51" outlineLevel="1" x14ac:dyDescent="0.25">
      <c r="A51" s="121">
        <v>31</v>
      </c>
      <c r="B51" s="121" t="s">
        <v>129</v>
      </c>
      <c r="C51" s="149" t="s">
        <v>130</v>
      </c>
      <c r="D51" s="124" t="s">
        <v>104</v>
      </c>
      <c r="E51" s="129">
        <v>1</v>
      </c>
      <c r="F51" s="132"/>
      <c r="G51" s="133">
        <f>ROUND(E51*F51,2)</f>
        <v>0</v>
      </c>
      <c r="H51" s="133">
        <v>21</v>
      </c>
      <c r="I51" s="133">
        <f>G51*(1+H51/100)</f>
        <v>0</v>
      </c>
      <c r="J51" s="125">
        <v>3.1E-4</v>
      </c>
      <c r="K51" s="125">
        <f>ROUND(E51*J51,5)</f>
        <v>3.1E-4</v>
      </c>
      <c r="L51" s="125">
        <v>0</v>
      </c>
      <c r="M51" s="125">
        <f>ROUND(E51*L51,5)</f>
        <v>0</v>
      </c>
      <c r="N51" s="282" t="s">
        <v>474</v>
      </c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</row>
    <row r="52" spans="1:51" x14ac:dyDescent="0.25">
      <c r="A52" s="122" t="s">
        <v>91</v>
      </c>
      <c r="B52" s="122" t="s">
        <v>60</v>
      </c>
      <c r="C52" s="150" t="s">
        <v>61</v>
      </c>
      <c r="D52" s="126"/>
      <c r="E52" s="130"/>
      <c r="F52" s="134"/>
      <c r="G52" s="134">
        <f>SUM(G53)</f>
        <v>0</v>
      </c>
      <c r="H52" s="134"/>
      <c r="I52" s="134">
        <f>SUM(I53:I53)</f>
        <v>0</v>
      </c>
      <c r="J52" s="127"/>
      <c r="K52" s="127">
        <f>SUM(K53:K53)</f>
        <v>2.3140000000000001E-2</v>
      </c>
      <c r="L52" s="127"/>
      <c r="M52" s="127">
        <f>SUM(M53:M53)</f>
        <v>0</v>
      </c>
      <c r="N52" s="127"/>
    </row>
    <row r="53" spans="1:51" ht="20" outlineLevel="1" x14ac:dyDescent="0.25">
      <c r="A53" s="121">
        <v>32</v>
      </c>
      <c r="B53" s="121" t="s">
        <v>131</v>
      </c>
      <c r="C53" s="149" t="s">
        <v>547</v>
      </c>
      <c r="D53" s="124" t="s">
        <v>104</v>
      </c>
      <c r="E53" s="129">
        <v>1</v>
      </c>
      <c r="F53" s="132"/>
      <c r="G53" s="133">
        <f>ROUND(E53*F53,2)</f>
        <v>0</v>
      </c>
      <c r="H53" s="133">
        <v>21</v>
      </c>
      <c r="I53" s="133">
        <f>G53*(1+H53/100)</f>
        <v>0</v>
      </c>
      <c r="J53" s="125">
        <v>2.3140000000000001E-2</v>
      </c>
      <c r="K53" s="125">
        <f>ROUND(E53*J53,5)</f>
        <v>2.3140000000000001E-2</v>
      </c>
      <c r="L53" s="125">
        <v>0</v>
      </c>
      <c r="M53" s="125">
        <f>ROUND(E53*L53,5)</f>
        <v>0</v>
      </c>
      <c r="N53" s="282" t="s">
        <v>474</v>
      </c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</row>
    <row r="54" spans="1:51" x14ac:dyDescent="0.25">
      <c r="A54" s="122" t="s">
        <v>91</v>
      </c>
      <c r="B54" s="122" t="s">
        <v>62</v>
      </c>
      <c r="C54" s="150" t="s">
        <v>63</v>
      </c>
      <c r="D54" s="126"/>
      <c r="E54" s="130"/>
      <c r="F54" s="134"/>
      <c r="G54" s="134">
        <f>SUM(G55:G56)</f>
        <v>0</v>
      </c>
      <c r="H54" s="134"/>
      <c r="I54" s="134">
        <f>SUM(I55:I56)</f>
        <v>0</v>
      </c>
      <c r="J54" s="127"/>
      <c r="K54" s="127">
        <f>SUM(K55:K56)</f>
        <v>8.0000000000000002E-3</v>
      </c>
      <c r="L54" s="127"/>
      <c r="M54" s="127">
        <f>SUM(M55:M56)</f>
        <v>0</v>
      </c>
      <c r="N54" s="127"/>
    </row>
    <row r="55" spans="1:51" outlineLevel="1" x14ac:dyDescent="0.25">
      <c r="A55" s="121">
        <v>33</v>
      </c>
      <c r="B55" s="121" t="s">
        <v>132</v>
      </c>
      <c r="C55" s="149" t="s">
        <v>501</v>
      </c>
      <c r="D55" s="124" t="s">
        <v>196</v>
      </c>
      <c r="E55" s="129">
        <v>1</v>
      </c>
      <c r="F55" s="132"/>
      <c r="G55" s="133">
        <f>ROUND(E55*F55,2)</f>
        <v>0</v>
      </c>
      <c r="H55" s="133">
        <v>21</v>
      </c>
      <c r="I55" s="133">
        <f>G55*(1+H55/100)</f>
        <v>0</v>
      </c>
      <c r="J55" s="125">
        <v>8.0000000000000002E-3</v>
      </c>
      <c r="K55" s="125">
        <f>ROUND(E55*J55,5)</f>
        <v>8.0000000000000002E-3</v>
      </c>
      <c r="L55" s="125">
        <v>0</v>
      </c>
      <c r="M55" s="125">
        <f>ROUND(E55*L55,5)</f>
        <v>0</v>
      </c>
      <c r="N55" s="282" t="s">
        <v>474</v>
      </c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</row>
    <row r="56" spans="1:51" outlineLevel="1" x14ac:dyDescent="0.25">
      <c r="A56" s="121">
        <v>34</v>
      </c>
      <c r="B56" s="121" t="s">
        <v>133</v>
      </c>
      <c r="C56" s="149" t="s">
        <v>134</v>
      </c>
      <c r="D56" s="124" t="s">
        <v>0</v>
      </c>
      <c r="E56" s="129">
        <f>G55/100</f>
        <v>0</v>
      </c>
      <c r="F56" s="132"/>
      <c r="G56" s="133">
        <f>ROUND(E56*F56,2)</f>
        <v>0</v>
      </c>
      <c r="H56" s="133">
        <v>21</v>
      </c>
      <c r="I56" s="133">
        <f>G56*(1+H56/100)</f>
        <v>0</v>
      </c>
      <c r="J56" s="125">
        <v>0</v>
      </c>
      <c r="K56" s="125">
        <f>ROUND(E56*J56,5)</f>
        <v>0</v>
      </c>
      <c r="L56" s="125">
        <v>0</v>
      </c>
      <c r="M56" s="125">
        <f>ROUND(E56*L56,5)</f>
        <v>0</v>
      </c>
      <c r="N56" s="282" t="s">
        <v>475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</row>
    <row r="57" spans="1:51" x14ac:dyDescent="0.25">
      <c r="A57" s="122" t="s">
        <v>91</v>
      </c>
      <c r="B57" s="122" t="s">
        <v>64</v>
      </c>
      <c r="C57" s="150" t="s">
        <v>65</v>
      </c>
      <c r="D57" s="126"/>
      <c r="E57" s="130"/>
      <c r="F57" s="134"/>
      <c r="G57" s="134">
        <f>SUM(G58:G66)</f>
        <v>0</v>
      </c>
      <c r="H57" s="134"/>
      <c r="I57" s="134">
        <f>SUM(I58:I66)</f>
        <v>0</v>
      </c>
      <c r="J57" s="127"/>
      <c r="K57" s="127">
        <f>SUM(K58:K66)</f>
        <v>0.12634999999999999</v>
      </c>
      <c r="L57" s="127"/>
      <c r="M57" s="127">
        <f>SUM(M58:M66)</f>
        <v>5.8749999999999997E-2</v>
      </c>
      <c r="N57" s="127"/>
    </row>
    <row r="58" spans="1:51" outlineLevel="1" x14ac:dyDescent="0.25">
      <c r="A58" s="121">
        <v>35</v>
      </c>
      <c r="B58" s="121" t="s">
        <v>135</v>
      </c>
      <c r="C58" s="149" t="s">
        <v>136</v>
      </c>
      <c r="D58" s="124" t="s">
        <v>93</v>
      </c>
      <c r="E58" s="129">
        <v>9.75</v>
      </c>
      <c r="F58" s="132"/>
      <c r="G58" s="133">
        <f>ROUND(E58*F58,2)</f>
        <v>0</v>
      </c>
      <c r="H58" s="133">
        <v>21</v>
      </c>
      <c r="I58" s="133">
        <f>G58*(1+H58/100)</f>
        <v>0</v>
      </c>
      <c r="J58" s="125">
        <v>0</v>
      </c>
      <c r="K58" s="125">
        <f>ROUND(E58*J58,5)</f>
        <v>0</v>
      </c>
      <c r="L58" s="125">
        <v>5.0000000000000001E-3</v>
      </c>
      <c r="M58" s="125">
        <f>ROUND(E58*L58,5)</f>
        <v>4.8750000000000002E-2</v>
      </c>
      <c r="N58" s="282" t="s">
        <v>475</v>
      </c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</row>
    <row r="59" spans="1:51" outlineLevel="1" x14ac:dyDescent="0.25">
      <c r="A59" s="121"/>
      <c r="B59" s="121"/>
      <c r="C59" s="151" t="s">
        <v>137</v>
      </c>
      <c r="D59" s="128"/>
      <c r="E59" s="131">
        <v>9.75</v>
      </c>
      <c r="F59" s="133"/>
      <c r="G59" s="133"/>
      <c r="H59" s="133"/>
      <c r="I59" s="133"/>
      <c r="J59" s="125"/>
      <c r="K59" s="125"/>
      <c r="L59" s="125"/>
      <c r="M59" s="125"/>
      <c r="N59" s="125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</row>
    <row r="60" spans="1:51" ht="75" customHeight="1" outlineLevel="1" x14ac:dyDescent="0.25">
      <c r="A60" s="304">
        <v>36</v>
      </c>
      <c r="B60" s="121" t="s">
        <v>585</v>
      </c>
      <c r="C60" s="149" t="s">
        <v>586</v>
      </c>
      <c r="D60" s="124" t="s">
        <v>93</v>
      </c>
      <c r="E60" s="129">
        <v>9.9499999999999993</v>
      </c>
      <c r="F60" s="132"/>
      <c r="G60" s="133">
        <f t="shared" ref="G60:G66" si="8">ROUND(E60*F60,2)</f>
        <v>0</v>
      </c>
      <c r="H60" s="133">
        <v>21</v>
      </c>
      <c r="I60" s="133">
        <f t="shared" ref="I60:I66" si="9">G60*(1+H60/100)</f>
        <v>0</v>
      </c>
      <c r="J60" s="125">
        <v>1.2149999999999999E-2</v>
      </c>
      <c r="K60" s="125">
        <f t="shared" ref="K60:K66" si="10">ROUND(E60*J60,5)</f>
        <v>0.12089</v>
      </c>
      <c r="L60" s="125">
        <v>0</v>
      </c>
      <c r="M60" s="125">
        <f t="shared" ref="M60:M66" si="11">ROUND(E60*L60,5)</f>
        <v>0</v>
      </c>
      <c r="N60" s="282" t="s">
        <v>474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</row>
    <row r="61" spans="1:51" ht="57" customHeight="1" outlineLevel="1" x14ac:dyDescent="0.25">
      <c r="A61" s="121">
        <v>37</v>
      </c>
      <c r="B61" s="121" t="s">
        <v>477</v>
      </c>
      <c r="C61" s="149" t="s">
        <v>561</v>
      </c>
      <c r="D61" s="124" t="s">
        <v>104</v>
      </c>
      <c r="E61" s="129">
        <v>1</v>
      </c>
      <c r="F61" s="132"/>
      <c r="G61" s="133">
        <f t="shared" si="8"/>
        <v>0</v>
      </c>
      <c r="H61" s="133">
        <v>21</v>
      </c>
      <c r="I61" s="133">
        <f t="shared" si="9"/>
        <v>0</v>
      </c>
      <c r="J61" s="125">
        <v>0</v>
      </c>
      <c r="K61" s="125">
        <f t="shared" si="10"/>
        <v>0</v>
      </c>
      <c r="L61" s="125">
        <v>5.0000000000000001E-3</v>
      </c>
      <c r="M61" s="125">
        <f t="shared" si="11"/>
        <v>5.0000000000000001E-3</v>
      </c>
      <c r="N61" s="282" t="s">
        <v>474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</row>
    <row r="62" spans="1:51" ht="47.65" customHeight="1" outlineLevel="1" x14ac:dyDescent="0.25">
      <c r="A62" s="304" t="s">
        <v>560</v>
      </c>
      <c r="B62" s="121" t="s">
        <v>477</v>
      </c>
      <c r="C62" s="149" t="s">
        <v>562</v>
      </c>
      <c r="D62" s="124" t="s">
        <v>104</v>
      </c>
      <c r="E62" s="129">
        <v>1</v>
      </c>
      <c r="F62" s="132"/>
      <c r="G62" s="133">
        <f t="shared" si="8"/>
        <v>0</v>
      </c>
      <c r="H62" s="133">
        <v>21</v>
      </c>
      <c r="I62" s="133">
        <f t="shared" si="9"/>
        <v>0</v>
      </c>
      <c r="J62" s="125">
        <v>0</v>
      </c>
      <c r="K62" s="125">
        <f t="shared" si="10"/>
        <v>0</v>
      </c>
      <c r="L62" s="125">
        <v>5.0000000000000001E-3</v>
      </c>
      <c r="M62" s="125">
        <f t="shared" si="11"/>
        <v>5.0000000000000001E-3</v>
      </c>
      <c r="N62" s="282" t="s">
        <v>474</v>
      </c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</row>
    <row r="63" spans="1:51" ht="20" outlineLevel="1" x14ac:dyDescent="0.25">
      <c r="A63" s="121">
        <v>38</v>
      </c>
      <c r="B63" s="121" t="s">
        <v>138</v>
      </c>
      <c r="C63" s="149" t="s">
        <v>139</v>
      </c>
      <c r="D63" s="124" t="s">
        <v>104</v>
      </c>
      <c r="E63" s="129">
        <v>1</v>
      </c>
      <c r="F63" s="132"/>
      <c r="G63" s="133">
        <f t="shared" si="8"/>
        <v>0</v>
      </c>
      <c r="H63" s="133">
        <v>21</v>
      </c>
      <c r="I63" s="133">
        <f t="shared" si="9"/>
        <v>0</v>
      </c>
      <c r="J63" s="125">
        <v>1.06E-3</v>
      </c>
      <c r="K63" s="125">
        <f t="shared" si="10"/>
        <v>1.06E-3</v>
      </c>
      <c r="L63" s="125">
        <v>0</v>
      </c>
      <c r="M63" s="125">
        <f t="shared" si="11"/>
        <v>0</v>
      </c>
      <c r="N63" s="282" t="s">
        <v>474</v>
      </c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</row>
    <row r="64" spans="1:51" outlineLevel="1" x14ac:dyDescent="0.25">
      <c r="A64" s="121">
        <v>39</v>
      </c>
      <c r="B64" s="121" t="s">
        <v>140</v>
      </c>
      <c r="C64" s="149" t="s">
        <v>141</v>
      </c>
      <c r="D64" s="124" t="s">
        <v>100</v>
      </c>
      <c r="E64" s="129">
        <v>1</v>
      </c>
      <c r="F64" s="132"/>
      <c r="G64" s="133">
        <f t="shared" si="8"/>
        <v>0</v>
      </c>
      <c r="H64" s="133">
        <v>21</v>
      </c>
      <c r="I64" s="133">
        <f t="shared" si="9"/>
        <v>0</v>
      </c>
      <c r="J64" s="125">
        <v>2.2000000000000001E-3</v>
      </c>
      <c r="K64" s="125">
        <f t="shared" si="10"/>
        <v>2.2000000000000001E-3</v>
      </c>
      <c r="L64" s="125">
        <v>0</v>
      </c>
      <c r="M64" s="125">
        <f t="shared" si="11"/>
        <v>0</v>
      </c>
      <c r="N64" s="282" t="s">
        <v>474</v>
      </c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</row>
    <row r="65" spans="1:51" outlineLevel="1" x14ac:dyDescent="0.25">
      <c r="A65" s="121">
        <v>40</v>
      </c>
      <c r="B65" s="121" t="s">
        <v>142</v>
      </c>
      <c r="C65" s="149" t="s">
        <v>143</v>
      </c>
      <c r="D65" s="124" t="s">
        <v>100</v>
      </c>
      <c r="E65" s="129">
        <v>1</v>
      </c>
      <c r="F65" s="132"/>
      <c r="G65" s="133">
        <f t="shared" si="8"/>
        <v>0</v>
      </c>
      <c r="H65" s="133">
        <v>21</v>
      </c>
      <c r="I65" s="133">
        <f t="shared" si="9"/>
        <v>0</v>
      </c>
      <c r="J65" s="125">
        <v>2.2000000000000001E-3</v>
      </c>
      <c r="K65" s="125">
        <f t="shared" si="10"/>
        <v>2.2000000000000001E-3</v>
      </c>
      <c r="L65" s="125">
        <v>0</v>
      </c>
      <c r="M65" s="125">
        <f t="shared" si="11"/>
        <v>0</v>
      </c>
      <c r="N65" s="282" t="s">
        <v>474</v>
      </c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</row>
    <row r="66" spans="1:51" outlineLevel="1" x14ac:dyDescent="0.25">
      <c r="A66" s="121">
        <v>41</v>
      </c>
      <c r="B66" s="121" t="s">
        <v>144</v>
      </c>
      <c r="C66" s="149" t="s">
        <v>145</v>
      </c>
      <c r="D66" s="124" t="s">
        <v>0</v>
      </c>
      <c r="E66" s="129">
        <f>SUM(G58:G65)/100</f>
        <v>0</v>
      </c>
      <c r="F66" s="132"/>
      <c r="G66" s="133">
        <f t="shared" si="8"/>
        <v>0</v>
      </c>
      <c r="H66" s="133">
        <v>21</v>
      </c>
      <c r="I66" s="133">
        <f t="shared" si="9"/>
        <v>0</v>
      </c>
      <c r="J66" s="125">
        <v>0</v>
      </c>
      <c r="K66" s="125">
        <f t="shared" si="10"/>
        <v>0</v>
      </c>
      <c r="L66" s="125">
        <v>0</v>
      </c>
      <c r="M66" s="125">
        <f t="shared" si="11"/>
        <v>0</v>
      </c>
      <c r="N66" s="282" t="s">
        <v>475</v>
      </c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</row>
    <row r="67" spans="1:51" x14ac:dyDescent="0.25">
      <c r="A67" s="122" t="s">
        <v>91</v>
      </c>
      <c r="B67" s="122" t="s">
        <v>66</v>
      </c>
      <c r="C67" s="150" t="s">
        <v>67</v>
      </c>
      <c r="D67" s="126"/>
      <c r="E67" s="130"/>
      <c r="F67" s="134"/>
      <c r="G67" s="134">
        <f>SUM(G68:G74)</f>
        <v>0</v>
      </c>
      <c r="H67" s="134"/>
      <c r="I67" s="134">
        <f>SUM(I68:I74)</f>
        <v>0</v>
      </c>
      <c r="J67" s="127"/>
      <c r="K67" s="127">
        <f>SUM(K68:K74)</f>
        <v>0.39753999999999995</v>
      </c>
      <c r="L67" s="127"/>
      <c r="M67" s="127">
        <f>SUM(M68:M74)</f>
        <v>0.84824999999999995</v>
      </c>
      <c r="N67" s="127"/>
    </row>
    <row r="68" spans="1:51" outlineLevel="1" x14ac:dyDescent="0.25">
      <c r="A68" s="121">
        <v>42</v>
      </c>
      <c r="B68" s="121" t="s">
        <v>146</v>
      </c>
      <c r="C68" s="149" t="s">
        <v>147</v>
      </c>
      <c r="D68" s="124" t="s">
        <v>93</v>
      </c>
      <c r="E68" s="129">
        <v>9.75</v>
      </c>
      <c r="F68" s="132"/>
      <c r="G68" s="133">
        <f>ROUND(E68*F68,2)</f>
        <v>0</v>
      </c>
      <c r="H68" s="133">
        <v>21</v>
      </c>
      <c r="I68" s="133">
        <f>G68*(1+H68/100)</f>
        <v>0</v>
      </c>
      <c r="J68" s="125">
        <v>0</v>
      </c>
      <c r="K68" s="125">
        <f>ROUND(E68*J68,5)</f>
        <v>0</v>
      </c>
      <c r="L68" s="125">
        <v>8.6999999999999994E-2</v>
      </c>
      <c r="M68" s="125">
        <f>ROUND(E68*L68,5)</f>
        <v>0.84824999999999995</v>
      </c>
      <c r="N68" s="282" t="s">
        <v>475</v>
      </c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</row>
    <row r="69" spans="1:51" outlineLevel="1" x14ac:dyDescent="0.25">
      <c r="A69" s="121"/>
      <c r="B69" s="121"/>
      <c r="C69" s="151" t="s">
        <v>137</v>
      </c>
      <c r="D69" s="128"/>
      <c r="E69" s="131">
        <v>9.75</v>
      </c>
      <c r="F69" s="133"/>
      <c r="G69" s="133"/>
      <c r="H69" s="133"/>
      <c r="I69" s="133"/>
      <c r="J69" s="125"/>
      <c r="K69" s="125"/>
      <c r="L69" s="125"/>
      <c r="M69" s="125"/>
      <c r="N69" s="125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</row>
    <row r="70" spans="1:51" outlineLevel="1" x14ac:dyDescent="0.25">
      <c r="A70" s="121">
        <v>43</v>
      </c>
      <c r="B70" s="121" t="s">
        <v>148</v>
      </c>
      <c r="C70" s="149" t="s">
        <v>149</v>
      </c>
      <c r="D70" s="124" t="s">
        <v>93</v>
      </c>
      <c r="E70" s="129">
        <v>10.4</v>
      </c>
      <c r="F70" s="132"/>
      <c r="G70" s="133">
        <f>ROUND(E70*F70,2)</f>
        <v>0</v>
      </c>
      <c r="H70" s="133">
        <v>21</v>
      </c>
      <c r="I70" s="133">
        <f>G70*(1+H70/100)</f>
        <v>0</v>
      </c>
      <c r="J70" s="125">
        <v>2.1000000000000001E-4</v>
      </c>
      <c r="K70" s="125">
        <f>ROUND(E70*J70,5)</f>
        <v>2.1800000000000001E-3</v>
      </c>
      <c r="L70" s="125">
        <v>0</v>
      </c>
      <c r="M70" s="125">
        <f>ROUND(E70*L70,5)</f>
        <v>0</v>
      </c>
      <c r="N70" s="282" t="s">
        <v>475</v>
      </c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</row>
    <row r="71" spans="1:51" outlineLevel="1" x14ac:dyDescent="0.25">
      <c r="A71" s="121">
        <v>44</v>
      </c>
      <c r="B71" s="121" t="s">
        <v>150</v>
      </c>
      <c r="C71" s="149" t="s">
        <v>500</v>
      </c>
      <c r="D71" s="124" t="s">
        <v>93</v>
      </c>
      <c r="E71" s="129">
        <v>10.4</v>
      </c>
      <c r="F71" s="132"/>
      <c r="G71" s="133">
        <f>ROUND(E71*F71,2)</f>
        <v>0</v>
      </c>
      <c r="H71" s="133">
        <v>21</v>
      </c>
      <c r="I71" s="133">
        <f>G71*(1+H71/100)</f>
        <v>0</v>
      </c>
      <c r="J71" s="125">
        <v>1.1520000000000001E-2</v>
      </c>
      <c r="K71" s="125">
        <f>ROUND(E71*J71,5)</f>
        <v>0.11981</v>
      </c>
      <c r="L71" s="125">
        <v>0</v>
      </c>
      <c r="M71" s="125">
        <f>ROUND(E71*L71,5)</f>
        <v>0</v>
      </c>
      <c r="N71" s="282" t="s">
        <v>475</v>
      </c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</row>
    <row r="72" spans="1:51" ht="20" outlineLevel="1" x14ac:dyDescent="0.25">
      <c r="A72" s="121">
        <v>45</v>
      </c>
      <c r="B72" s="121" t="s">
        <v>151</v>
      </c>
      <c r="C72" s="149" t="s">
        <v>587</v>
      </c>
      <c r="D72" s="124" t="s">
        <v>93</v>
      </c>
      <c r="E72" s="129">
        <f>10.4*1.1104</f>
        <v>11.548160000000001</v>
      </c>
      <c r="F72" s="132"/>
      <c r="G72" s="133">
        <f>ROUND(E72*F72,2)</f>
        <v>0</v>
      </c>
      <c r="H72" s="133">
        <v>21</v>
      </c>
      <c r="I72" s="133">
        <f>G72*(1+H72/100)</f>
        <v>0</v>
      </c>
      <c r="J72" s="125">
        <v>2.3800000000000002E-2</v>
      </c>
      <c r="K72" s="125">
        <f>ROUND(E72*J72,5)</f>
        <v>0.27484999999999998</v>
      </c>
      <c r="L72" s="125">
        <v>0</v>
      </c>
      <c r="M72" s="125">
        <f>ROUND(E72*L72,5)</f>
        <v>0</v>
      </c>
      <c r="N72" s="282" t="s">
        <v>474</v>
      </c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</row>
    <row r="73" spans="1:51" ht="20" outlineLevel="1" x14ac:dyDescent="0.25">
      <c r="A73" s="121">
        <v>46</v>
      </c>
      <c r="B73" s="121" t="s">
        <v>152</v>
      </c>
      <c r="C73" s="149" t="s">
        <v>579</v>
      </c>
      <c r="D73" s="124" t="s">
        <v>112</v>
      </c>
      <c r="E73" s="129">
        <v>1.6</v>
      </c>
      <c r="F73" s="132"/>
      <c r="G73" s="133">
        <f>ROUND(E73*F73,2)</f>
        <v>0</v>
      </c>
      <c r="H73" s="133">
        <v>21</v>
      </c>
      <c r="I73" s="133">
        <f>G73*(1+H73/100)</f>
        <v>0</v>
      </c>
      <c r="J73" s="125">
        <v>4.4000000000000002E-4</v>
      </c>
      <c r="K73" s="125">
        <f>ROUND(E73*J73,5)</f>
        <v>6.9999999999999999E-4</v>
      </c>
      <c r="L73" s="125">
        <v>0</v>
      </c>
      <c r="M73" s="125">
        <f>ROUND(E73*L73,5)</f>
        <v>0</v>
      </c>
      <c r="N73" s="282" t="s">
        <v>474</v>
      </c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</row>
    <row r="74" spans="1:51" outlineLevel="1" x14ac:dyDescent="0.25">
      <c r="A74" s="121">
        <v>47</v>
      </c>
      <c r="B74" s="121" t="s">
        <v>153</v>
      </c>
      <c r="C74" s="149" t="s">
        <v>154</v>
      </c>
      <c r="D74" s="124" t="s">
        <v>0</v>
      </c>
      <c r="E74" s="129">
        <f>SUM(G68:G73)/100</f>
        <v>0</v>
      </c>
      <c r="F74" s="132"/>
      <c r="G74" s="133">
        <f>ROUND(E74*F74,2)</f>
        <v>0</v>
      </c>
      <c r="H74" s="133">
        <v>21</v>
      </c>
      <c r="I74" s="133">
        <f>G74*(1+H74/100)</f>
        <v>0</v>
      </c>
      <c r="J74" s="125">
        <v>0</v>
      </c>
      <c r="K74" s="125">
        <f>ROUND(E74*J74,5)</f>
        <v>0</v>
      </c>
      <c r="L74" s="125">
        <v>0</v>
      </c>
      <c r="M74" s="125">
        <f>ROUND(E74*L74,5)</f>
        <v>0</v>
      </c>
      <c r="N74" s="282" t="s">
        <v>475</v>
      </c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</row>
    <row r="75" spans="1:51" x14ac:dyDescent="0.25">
      <c r="A75" s="122" t="s">
        <v>91</v>
      </c>
      <c r="B75" s="122" t="s">
        <v>68</v>
      </c>
      <c r="C75" s="150" t="s">
        <v>69</v>
      </c>
      <c r="D75" s="126"/>
      <c r="E75" s="130"/>
      <c r="F75" s="134"/>
      <c r="G75" s="134">
        <f>SUM(G76:G81)</f>
        <v>0</v>
      </c>
      <c r="H75" s="134"/>
      <c r="I75" s="134">
        <f>SUM(I76:I81)</f>
        <v>0</v>
      </c>
      <c r="J75" s="127"/>
      <c r="K75" s="127">
        <f>SUM(K76:K81)</f>
        <v>5.1720000000000002E-2</v>
      </c>
      <c r="L75" s="127"/>
      <c r="M75" s="127">
        <f>SUM(M76:M81)</f>
        <v>0</v>
      </c>
      <c r="N75" s="127"/>
    </row>
    <row r="76" spans="1:51" outlineLevel="1" x14ac:dyDescent="0.25">
      <c r="A76" s="121">
        <v>48</v>
      </c>
      <c r="B76" s="121" t="s">
        <v>155</v>
      </c>
      <c r="C76" s="149" t="s">
        <v>156</v>
      </c>
      <c r="D76" s="124" t="s">
        <v>93</v>
      </c>
      <c r="E76" s="129">
        <v>0.5</v>
      </c>
      <c r="F76" s="132"/>
      <c r="G76" s="133">
        <f>ROUND(E76*F76,2)</f>
        <v>0</v>
      </c>
      <c r="H76" s="133">
        <v>21</v>
      </c>
      <c r="I76" s="133">
        <f>G76*(1+H76/100)</f>
        <v>0</v>
      </c>
      <c r="J76" s="125">
        <v>7.4799999999999997E-3</v>
      </c>
      <c r="K76" s="125">
        <f>ROUND(E76*J76,5)</f>
        <v>3.7399999999999998E-3</v>
      </c>
      <c r="L76" s="125">
        <v>0</v>
      </c>
      <c r="M76" s="125">
        <f>ROUND(E76*L76,5)</f>
        <v>0</v>
      </c>
      <c r="N76" s="282" t="s">
        <v>474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</row>
    <row r="77" spans="1:51" outlineLevel="1" x14ac:dyDescent="0.25">
      <c r="A77" s="121"/>
      <c r="B77" s="121"/>
      <c r="C77" s="151" t="s">
        <v>157</v>
      </c>
      <c r="D77" s="128"/>
      <c r="E77" s="131">
        <v>0.23</v>
      </c>
      <c r="F77" s="133"/>
      <c r="G77" s="133"/>
      <c r="H77" s="133"/>
      <c r="I77" s="133"/>
      <c r="J77" s="125"/>
      <c r="K77" s="125"/>
      <c r="L77" s="125"/>
      <c r="M77" s="125"/>
      <c r="N77" s="125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</row>
    <row r="78" spans="1:51" outlineLevel="1" x14ac:dyDescent="0.25">
      <c r="A78" s="121"/>
      <c r="B78" s="121"/>
      <c r="C78" s="151" t="s">
        <v>178</v>
      </c>
      <c r="D78" s="128"/>
      <c r="E78" s="131">
        <v>0.27</v>
      </c>
      <c r="F78" s="133"/>
      <c r="G78" s="133"/>
      <c r="H78" s="133"/>
      <c r="I78" s="133"/>
      <c r="J78" s="125"/>
      <c r="K78" s="125"/>
      <c r="L78" s="125"/>
      <c r="M78" s="125"/>
      <c r="N78" s="125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</row>
    <row r="79" spans="1:51" outlineLevel="1" x14ac:dyDescent="0.25">
      <c r="A79" s="121">
        <v>49</v>
      </c>
      <c r="B79" s="121" t="s">
        <v>158</v>
      </c>
      <c r="C79" s="149" t="s">
        <v>159</v>
      </c>
      <c r="D79" s="124" t="s">
        <v>93</v>
      </c>
      <c r="E79" s="129">
        <v>0.5</v>
      </c>
      <c r="F79" s="132"/>
      <c r="G79" s="133">
        <f>ROUND(E79*F79,2)</f>
        <v>0</v>
      </c>
      <c r="H79" s="133">
        <v>21</v>
      </c>
      <c r="I79" s="133">
        <f>G79*(1+H79/100)</f>
        <v>0</v>
      </c>
      <c r="J79" s="125">
        <v>8.1000000000000003E-2</v>
      </c>
      <c r="K79" s="125">
        <f>ROUND(E79*J79,5)</f>
        <v>4.0500000000000001E-2</v>
      </c>
      <c r="L79" s="125">
        <v>0</v>
      </c>
      <c r="M79" s="125">
        <f>ROUND(E79*L79,5)</f>
        <v>0</v>
      </c>
      <c r="N79" s="282" t="s">
        <v>475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</row>
    <row r="80" spans="1:51" outlineLevel="1" x14ac:dyDescent="0.25">
      <c r="A80" s="121">
        <v>50</v>
      </c>
      <c r="B80" s="121" t="s">
        <v>160</v>
      </c>
      <c r="C80" s="149" t="s">
        <v>161</v>
      </c>
      <c r="D80" s="124" t="s">
        <v>93</v>
      </c>
      <c r="E80" s="129">
        <v>1</v>
      </c>
      <c r="F80" s="132"/>
      <c r="G80" s="133">
        <f>ROUND(E80*F80,2)</f>
        <v>0</v>
      </c>
      <c r="H80" s="133">
        <v>21</v>
      </c>
      <c r="I80" s="133">
        <f>G80*(1+H80/100)</f>
        <v>0</v>
      </c>
      <c r="J80" s="125">
        <v>7.4799999999999997E-3</v>
      </c>
      <c r="K80" s="125">
        <f>ROUND(E80*J80,5)</f>
        <v>7.4799999999999997E-3</v>
      </c>
      <c r="L80" s="125">
        <v>0</v>
      </c>
      <c r="M80" s="125">
        <f>ROUND(E80*L80,5)</f>
        <v>0</v>
      </c>
      <c r="N80" s="282" t="s">
        <v>474</v>
      </c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</row>
    <row r="81" spans="1:51" outlineLevel="1" x14ac:dyDescent="0.25">
      <c r="A81" s="121">
        <v>51</v>
      </c>
      <c r="B81" s="121" t="s">
        <v>162</v>
      </c>
      <c r="C81" s="149" t="s">
        <v>163</v>
      </c>
      <c r="D81" s="124" t="s">
        <v>0</v>
      </c>
      <c r="E81" s="129">
        <f>SUM(G76:G80)/100</f>
        <v>0</v>
      </c>
      <c r="F81" s="132"/>
      <c r="G81" s="133">
        <f>ROUND(E81*F81,2)</f>
        <v>0</v>
      </c>
      <c r="H81" s="133">
        <v>21</v>
      </c>
      <c r="I81" s="133">
        <f>G81*(1+H81/100)</f>
        <v>0</v>
      </c>
      <c r="J81" s="125">
        <v>0</v>
      </c>
      <c r="K81" s="125">
        <f>ROUND(E81*J81,5)</f>
        <v>0</v>
      </c>
      <c r="L81" s="125">
        <v>0</v>
      </c>
      <c r="M81" s="125">
        <f>ROUND(E81*L81,5)</f>
        <v>0</v>
      </c>
      <c r="N81" s="282" t="s">
        <v>475</v>
      </c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</row>
    <row r="82" spans="1:51" x14ac:dyDescent="0.25">
      <c r="A82" s="122" t="s">
        <v>91</v>
      </c>
      <c r="B82" s="122" t="s">
        <v>70</v>
      </c>
      <c r="C82" s="150" t="s">
        <v>71</v>
      </c>
      <c r="D82" s="126"/>
      <c r="E82" s="130"/>
      <c r="F82" s="134"/>
      <c r="G82" s="134">
        <f>SUM(G83:G93)</f>
        <v>0</v>
      </c>
      <c r="H82" s="134"/>
      <c r="I82" s="134">
        <f>SUM(I83:I90)</f>
        <v>0</v>
      </c>
      <c r="J82" s="127"/>
      <c r="K82" s="127">
        <f>SUM(K83:K93)</f>
        <v>1.3250299999999999</v>
      </c>
      <c r="L82" s="127"/>
      <c r="M82" s="127">
        <f>SUM(M83:M93)</f>
        <v>2.2805900000000001</v>
      </c>
      <c r="N82" s="127"/>
    </row>
    <row r="83" spans="1:51" outlineLevel="1" x14ac:dyDescent="0.25">
      <c r="A83" s="121">
        <v>52</v>
      </c>
      <c r="B83" s="121" t="s">
        <v>164</v>
      </c>
      <c r="C83" s="149" t="s">
        <v>490</v>
      </c>
      <c r="D83" s="124" t="s">
        <v>93</v>
      </c>
      <c r="E83" s="129">
        <f>E84</f>
        <v>33.5381</v>
      </c>
      <c r="F83" s="132"/>
      <c r="G83" s="133">
        <f>ROUND(E83*F83,2)</f>
        <v>0</v>
      </c>
      <c r="H83" s="133">
        <v>21</v>
      </c>
      <c r="I83" s="133">
        <f>G83*(1+H83/100)</f>
        <v>0</v>
      </c>
      <c r="J83" s="125">
        <v>0</v>
      </c>
      <c r="K83" s="125">
        <f>ROUND(E83*J83,5)</f>
        <v>0</v>
      </c>
      <c r="L83" s="125">
        <v>6.8000000000000005E-2</v>
      </c>
      <c r="M83" s="125">
        <f>ROUND(E83*L83,5)</f>
        <v>2.2805900000000001</v>
      </c>
      <c r="N83" s="282" t="s">
        <v>475</v>
      </c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</row>
    <row r="84" spans="1:51" ht="20" outlineLevel="1" x14ac:dyDescent="0.25">
      <c r="A84" s="121"/>
      <c r="B84" s="121"/>
      <c r="C84" s="151" t="s">
        <v>489</v>
      </c>
      <c r="D84" s="128"/>
      <c r="E84" s="131">
        <v>33.5381</v>
      </c>
      <c r="F84" s="133"/>
      <c r="G84" s="133"/>
      <c r="H84" s="133"/>
      <c r="I84" s="133"/>
      <c r="J84" s="125"/>
      <c r="K84" s="125"/>
      <c r="L84" s="125"/>
      <c r="M84" s="125"/>
      <c r="N84" s="125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</row>
    <row r="85" spans="1:51" outlineLevel="1" x14ac:dyDescent="0.25">
      <c r="A85" s="121">
        <v>53</v>
      </c>
      <c r="B85" s="121" t="s">
        <v>165</v>
      </c>
      <c r="C85" s="149" t="s">
        <v>166</v>
      </c>
      <c r="D85" s="124" t="s">
        <v>93</v>
      </c>
      <c r="E85" s="129">
        <f>E87</f>
        <v>55.533279999999998</v>
      </c>
      <c r="F85" s="132"/>
      <c r="G85" s="133">
        <f>ROUND(E85*F85,2)</f>
        <v>0</v>
      </c>
      <c r="H85" s="133">
        <v>21</v>
      </c>
      <c r="I85" s="133">
        <f>G85*(1+H85/100)</f>
        <v>0</v>
      </c>
      <c r="J85" s="125">
        <v>2.1000000000000001E-4</v>
      </c>
      <c r="K85" s="125">
        <f>ROUND(E85*J85,5)</f>
        <v>1.166E-2</v>
      </c>
      <c r="L85" s="125">
        <v>0</v>
      </c>
      <c r="M85" s="125">
        <f>ROUND(E85*L85,5)</f>
        <v>0</v>
      </c>
      <c r="N85" s="282" t="s">
        <v>475</v>
      </c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</row>
    <row r="86" spans="1:51" outlineLevel="1" x14ac:dyDescent="0.25">
      <c r="A86" s="121">
        <v>54</v>
      </c>
      <c r="B86" s="121" t="s">
        <v>167</v>
      </c>
      <c r="C86" s="149" t="s">
        <v>168</v>
      </c>
      <c r="D86" s="124" t="s">
        <v>93</v>
      </c>
      <c r="E86" s="129">
        <f>E87</f>
        <v>55.533279999999998</v>
      </c>
      <c r="F86" s="132"/>
      <c r="G86" s="133">
        <f>ROUND(E86*F86,2)</f>
        <v>0</v>
      </c>
      <c r="H86" s="133">
        <v>21</v>
      </c>
      <c r="I86" s="133">
        <f>G86*(1+H86/100)</f>
        <v>0</v>
      </c>
      <c r="J86" s="125">
        <v>0</v>
      </c>
      <c r="K86" s="125">
        <f>ROUND(E86*J86,5)</f>
        <v>0</v>
      </c>
      <c r="L86" s="125">
        <v>0</v>
      </c>
      <c r="M86" s="125">
        <f>ROUND(E86*L86,5)</f>
        <v>0</v>
      </c>
      <c r="N86" s="282" t="s">
        <v>475</v>
      </c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</row>
    <row r="87" spans="1:51" ht="50" outlineLevel="1" x14ac:dyDescent="0.25">
      <c r="A87" s="121"/>
      <c r="B87" s="121"/>
      <c r="C87" s="151" t="s">
        <v>588</v>
      </c>
      <c r="D87" s="128"/>
      <c r="E87" s="131">
        <v>55.533279999999998</v>
      </c>
      <c r="F87" s="133"/>
      <c r="G87" s="133"/>
      <c r="H87" s="133"/>
      <c r="I87" s="133"/>
      <c r="J87" s="125"/>
      <c r="K87" s="125"/>
      <c r="L87" s="125"/>
      <c r="M87" s="125"/>
      <c r="N87" s="125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</row>
    <row r="88" spans="1:51" ht="20" outlineLevel="1" x14ac:dyDescent="0.25">
      <c r="A88" s="304">
        <v>55</v>
      </c>
      <c r="B88" s="121" t="s">
        <v>580</v>
      </c>
      <c r="C88" s="149" t="s">
        <v>589</v>
      </c>
      <c r="D88" s="317" t="s">
        <v>112</v>
      </c>
      <c r="E88" s="318">
        <f>E89</f>
        <v>22.88</v>
      </c>
      <c r="F88" s="132"/>
      <c r="G88" s="133">
        <f>ROUND(E88*F88,2)</f>
        <v>0</v>
      </c>
      <c r="H88" s="133"/>
      <c r="I88" s="133"/>
      <c r="J88" s="125">
        <v>0</v>
      </c>
      <c r="K88" s="125">
        <v>0</v>
      </c>
      <c r="L88" s="125">
        <v>0</v>
      </c>
      <c r="M88" s="125">
        <v>0</v>
      </c>
      <c r="N88" s="282" t="s">
        <v>474</v>
      </c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</row>
    <row r="89" spans="1:51" ht="36.75" customHeight="1" outlineLevel="1" x14ac:dyDescent="0.25">
      <c r="A89" s="121"/>
      <c r="B89" s="121"/>
      <c r="C89" s="151" t="s">
        <v>590</v>
      </c>
      <c r="D89" s="128"/>
      <c r="E89" s="131">
        <v>22.88</v>
      </c>
      <c r="F89" s="133"/>
      <c r="G89" s="133"/>
      <c r="H89" s="133"/>
      <c r="I89" s="133"/>
      <c r="J89" s="125"/>
      <c r="K89" s="125"/>
      <c r="L89" s="125"/>
      <c r="M89" s="125"/>
      <c r="N89" s="125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</row>
    <row r="90" spans="1:51" ht="26.25" customHeight="1" outlineLevel="1" x14ac:dyDescent="0.25">
      <c r="A90" s="121">
        <v>56</v>
      </c>
      <c r="B90" s="121" t="s">
        <v>169</v>
      </c>
      <c r="C90" s="149" t="s">
        <v>597</v>
      </c>
      <c r="D90" s="124" t="s">
        <v>93</v>
      </c>
      <c r="E90" s="129">
        <f>E91</f>
        <v>38.716999999999999</v>
      </c>
      <c r="F90" s="132"/>
      <c r="G90" s="133">
        <f>ROUND(E90*F90,2)</f>
        <v>0</v>
      </c>
      <c r="H90" s="133">
        <v>21</v>
      </c>
      <c r="I90" s="133">
        <f>G90*(1+H90/100)</f>
        <v>0</v>
      </c>
      <c r="J90" s="125">
        <v>2.1499999999999998E-2</v>
      </c>
      <c r="K90" s="125">
        <f>ROUND(E90*J90,5)</f>
        <v>0.83242000000000005</v>
      </c>
      <c r="L90" s="125">
        <v>0</v>
      </c>
      <c r="M90" s="125">
        <f>ROUND(E90*L90,5)</f>
        <v>0</v>
      </c>
      <c r="N90" s="282" t="s">
        <v>474</v>
      </c>
      <c r="O90" s="120"/>
      <c r="P90" s="319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</row>
    <row r="91" spans="1:51" outlineLevel="1" x14ac:dyDescent="0.25">
      <c r="A91" s="121"/>
      <c r="B91" s="121"/>
      <c r="C91" s="151" t="s">
        <v>591</v>
      </c>
      <c r="D91" s="128"/>
      <c r="E91" s="131">
        <v>38.716999999999999</v>
      </c>
      <c r="F91" s="133"/>
      <c r="G91" s="133"/>
      <c r="H91" s="133"/>
      <c r="I91" s="133"/>
      <c r="J91" s="125"/>
      <c r="K91" s="125"/>
      <c r="L91" s="125"/>
      <c r="M91" s="125"/>
      <c r="N91" s="125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</row>
    <row r="92" spans="1:51" ht="27.75" customHeight="1" outlineLevel="1" x14ac:dyDescent="0.25">
      <c r="A92" s="121">
        <v>57</v>
      </c>
      <c r="B92" s="121" t="s">
        <v>559</v>
      </c>
      <c r="C92" s="149" t="s">
        <v>593</v>
      </c>
      <c r="D92" s="124" t="s">
        <v>93</v>
      </c>
      <c r="E92" s="129">
        <f>E93</f>
        <v>22.369599999999998</v>
      </c>
      <c r="F92" s="132"/>
      <c r="G92" s="133">
        <f>ROUND(E92*F92,2)</f>
        <v>0</v>
      </c>
      <c r="H92" s="133">
        <v>21</v>
      </c>
      <c r="I92" s="133">
        <f>G92*(1+H92/100)</f>
        <v>0</v>
      </c>
      <c r="J92" s="125">
        <v>2.1499999999999998E-2</v>
      </c>
      <c r="K92" s="125">
        <f>ROUND(E92*J92,5)</f>
        <v>0.48094999999999999</v>
      </c>
      <c r="L92" s="125">
        <v>0</v>
      </c>
      <c r="M92" s="125">
        <f>ROUND(E92*L92,5)</f>
        <v>0</v>
      </c>
      <c r="N92" s="282" t="s">
        <v>474</v>
      </c>
      <c r="O92" s="319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</row>
    <row r="93" spans="1:51" outlineLevel="1" x14ac:dyDescent="0.25">
      <c r="A93" s="121"/>
      <c r="B93" s="121"/>
      <c r="C93" s="151" t="s">
        <v>592</v>
      </c>
      <c r="D93" s="128" t="s">
        <v>93</v>
      </c>
      <c r="E93" s="131">
        <v>22.369599999999998</v>
      </c>
      <c r="F93" s="133"/>
      <c r="G93" s="133"/>
      <c r="H93" s="133">
        <v>21</v>
      </c>
      <c r="I93" s="133">
        <f>G93*(1+H93/100)</f>
        <v>0</v>
      </c>
      <c r="J93" s="125"/>
      <c r="K93" s="125"/>
      <c r="L93" s="125"/>
      <c r="M93" s="125"/>
      <c r="N93" s="125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</row>
    <row r="94" spans="1:51" x14ac:dyDescent="0.25">
      <c r="A94" s="122" t="s">
        <v>91</v>
      </c>
      <c r="B94" s="122" t="s">
        <v>72</v>
      </c>
      <c r="C94" s="150" t="s">
        <v>73</v>
      </c>
      <c r="D94" s="126"/>
      <c r="E94" s="130"/>
      <c r="F94" s="134"/>
      <c r="G94" s="134">
        <f>SUM(G95:G96)</f>
        <v>0</v>
      </c>
      <c r="H94" s="134"/>
      <c r="I94" s="134">
        <f>SUM(I95:I96)</f>
        <v>0</v>
      </c>
      <c r="J94" s="127"/>
      <c r="K94" s="127">
        <f>SUM(K95:K96)</f>
        <v>6.6499999999999997E-3</v>
      </c>
      <c r="L94" s="127"/>
      <c r="M94" s="127">
        <f>SUM(M95:M96)</f>
        <v>0</v>
      </c>
      <c r="N94" s="127"/>
    </row>
    <row r="95" spans="1:51" ht="25" customHeight="1" outlineLevel="1" x14ac:dyDescent="0.25">
      <c r="A95" s="121">
        <v>58</v>
      </c>
      <c r="B95" s="121" t="s">
        <v>170</v>
      </c>
      <c r="C95" s="149" t="s">
        <v>171</v>
      </c>
      <c r="D95" s="124" t="s">
        <v>104</v>
      </c>
      <c r="E95" s="129">
        <v>1</v>
      </c>
      <c r="F95" s="132"/>
      <c r="G95" s="133">
        <f>ROUND(E95*F95,2)</f>
        <v>0</v>
      </c>
      <c r="H95" s="133">
        <v>21</v>
      </c>
      <c r="I95" s="133">
        <f>G95*(1+H95/100)</f>
        <v>0</v>
      </c>
      <c r="J95" s="125">
        <v>6.6499999999999997E-3</v>
      </c>
      <c r="K95" s="125">
        <f>ROUND(E95*J95,5)</f>
        <v>6.6499999999999997E-3</v>
      </c>
      <c r="L95" s="125">
        <v>0</v>
      </c>
      <c r="M95" s="125">
        <f>ROUND(E95*L95,5)</f>
        <v>0</v>
      </c>
      <c r="N95" s="282" t="s">
        <v>474</v>
      </c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</row>
    <row r="96" spans="1:51" outlineLevel="1" x14ac:dyDescent="0.25">
      <c r="A96" s="121">
        <v>59</v>
      </c>
      <c r="B96" s="121" t="s">
        <v>172</v>
      </c>
      <c r="C96" s="149" t="s">
        <v>173</v>
      </c>
      <c r="D96" s="124" t="s">
        <v>0</v>
      </c>
      <c r="E96" s="129">
        <f>F95/100</f>
        <v>0</v>
      </c>
      <c r="F96" s="132"/>
      <c r="G96" s="133">
        <f>ROUND(E96*F96,2)</f>
        <v>0</v>
      </c>
      <c r="H96" s="133">
        <v>21</v>
      </c>
      <c r="I96" s="133">
        <f>G96*(1+H96/100)</f>
        <v>0</v>
      </c>
      <c r="J96" s="125">
        <v>0</v>
      </c>
      <c r="K96" s="125">
        <f>ROUND(E96*J96,5)</f>
        <v>0</v>
      </c>
      <c r="L96" s="125">
        <v>0</v>
      </c>
      <c r="M96" s="125">
        <f>ROUND(E96*L96,5)</f>
        <v>0</v>
      </c>
      <c r="N96" s="282" t="s">
        <v>475</v>
      </c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</row>
    <row r="97" spans="1:51" x14ac:dyDescent="0.25">
      <c r="A97" s="122" t="s">
        <v>91</v>
      </c>
      <c r="B97" s="122" t="s">
        <v>74</v>
      </c>
      <c r="C97" s="150" t="s">
        <v>75</v>
      </c>
      <c r="D97" s="126"/>
      <c r="E97" s="130"/>
      <c r="F97" s="134"/>
      <c r="G97" s="134">
        <f>SUM(G98:G99)</f>
        <v>0</v>
      </c>
      <c r="H97" s="134"/>
      <c r="I97" s="134">
        <f>SUM(I98:I99)</f>
        <v>0</v>
      </c>
      <c r="J97" s="127"/>
      <c r="K97" s="127">
        <f>SUM(K98:K99)</f>
        <v>2.8799999999999997E-3</v>
      </c>
      <c r="L97" s="127"/>
      <c r="M97" s="127">
        <f>SUM(M98:M99)</f>
        <v>0</v>
      </c>
      <c r="N97" s="127"/>
    </row>
    <row r="98" spans="1:51" outlineLevel="1" x14ac:dyDescent="0.25">
      <c r="A98" s="121">
        <v>60</v>
      </c>
      <c r="B98" s="121" t="s">
        <v>174</v>
      </c>
      <c r="C98" s="149" t="s">
        <v>175</v>
      </c>
      <c r="D98" s="124" t="s">
        <v>93</v>
      </c>
      <c r="E98" s="129">
        <v>9.9499999999999993</v>
      </c>
      <c r="F98" s="132"/>
      <c r="G98" s="133">
        <f>ROUND(E98*F98,2)</f>
        <v>0</v>
      </c>
      <c r="H98" s="133">
        <v>21</v>
      </c>
      <c r="I98" s="133">
        <f>G98*(1+H98/100)</f>
        <v>0</v>
      </c>
      <c r="J98" s="125">
        <v>1.4999999999999999E-4</v>
      </c>
      <c r="K98" s="125">
        <f>ROUND(E98*J98,5)</f>
        <v>1.49E-3</v>
      </c>
      <c r="L98" s="125">
        <v>0</v>
      </c>
      <c r="M98" s="125">
        <f>ROUND(E98*L98,5)</f>
        <v>0</v>
      </c>
      <c r="N98" s="282" t="s">
        <v>475</v>
      </c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</row>
    <row r="99" spans="1:51" outlineLevel="1" x14ac:dyDescent="0.25">
      <c r="A99" s="142">
        <v>61</v>
      </c>
      <c r="B99" s="142" t="s">
        <v>176</v>
      </c>
      <c r="C99" s="152" t="s">
        <v>520</v>
      </c>
      <c r="D99" s="143" t="s">
        <v>93</v>
      </c>
      <c r="E99" s="144">
        <v>9.9499999999999993</v>
      </c>
      <c r="F99" s="145"/>
      <c r="G99" s="146">
        <f>ROUND(E99*F99,2)</f>
        <v>0</v>
      </c>
      <c r="H99" s="146">
        <v>21</v>
      </c>
      <c r="I99" s="146">
        <f>G99*(1+H99/100)</f>
        <v>0</v>
      </c>
      <c r="J99" s="147">
        <v>1.3999999999999999E-4</v>
      </c>
      <c r="K99" s="147">
        <f>ROUND(E99*J99,5)</f>
        <v>1.39E-3</v>
      </c>
      <c r="L99" s="147">
        <v>0</v>
      </c>
      <c r="M99" s="147">
        <f>ROUND(E99*L99,5)</f>
        <v>0</v>
      </c>
      <c r="N99" s="305" t="s">
        <v>474</v>
      </c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</row>
    <row r="100" spans="1:51" x14ac:dyDescent="0.25">
      <c r="A100" s="4"/>
      <c r="B100" s="5" t="s">
        <v>177</v>
      </c>
      <c r="C100" s="153" t="s">
        <v>177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51" ht="13" x14ac:dyDescent="0.25">
      <c r="A101" s="4"/>
      <c r="B101" s="5"/>
      <c r="C101" s="320" t="s">
        <v>23</v>
      </c>
      <c r="D101" s="321"/>
      <c r="E101" s="321"/>
      <c r="F101" s="321"/>
      <c r="G101" s="322">
        <f>G8+G14+G16+G18+G23+G29+G34+G36+G41+G52+G54+G57+G67+G75+G82+G94+G97</f>
        <v>0</v>
      </c>
      <c r="H101" s="4"/>
      <c r="I101" s="4"/>
      <c r="J101" s="4"/>
      <c r="K101" s="4"/>
      <c r="L101" s="4"/>
      <c r="M101" s="4"/>
      <c r="N101" s="4"/>
    </row>
    <row r="102" spans="1:51" x14ac:dyDescent="0.25">
      <c r="A102" s="4"/>
      <c r="B102" s="5" t="s">
        <v>177</v>
      </c>
      <c r="C102" s="153" t="s">
        <v>177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51" x14ac:dyDescent="0.25">
      <c r="A103" s="4"/>
      <c r="B103" s="5" t="s">
        <v>177</v>
      </c>
      <c r="C103" s="153" t="s">
        <v>177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51" ht="88" x14ac:dyDescent="0.25">
      <c r="B104" s="306" t="s">
        <v>572</v>
      </c>
      <c r="C104" s="307" t="s">
        <v>573</v>
      </c>
    </row>
  </sheetData>
  <sheetProtection algorithmName="SHA-512" hashValue="vtZGFsyc7EUc+m54I61d0g7unX1MkQi0xJkPGlCFJCmVIwH8rDsoE3IZSjWjoJzQ296qJoZj9LxoZBMjDrbIAw==" saltValue="BT3cMF2iJvtqZsXxDcSdHg==" spinCount="100000"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  <headerFooter>
    <oddFooter>&amp;L&amp;F - &amp;A&amp;RStránka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K82"/>
  <sheetViews>
    <sheetView showOutlineSymbols="0" view="pageBreakPreview" zoomScaleNormal="100" zoomScaleSheetLayoutView="100" workbookViewId="0">
      <pane ySplit="6" topLeftCell="A57" activePane="bottomLeft" state="frozenSplit"/>
      <selection activeCell="O30" sqref="O30"/>
      <selection pane="bottomLeft" activeCell="O30" sqref="O30"/>
    </sheetView>
  </sheetViews>
  <sheetFormatPr defaultColWidth="12.1796875" defaultRowHeight="15" customHeight="1" x14ac:dyDescent="0.35"/>
  <cols>
    <col min="1" max="1" width="4" style="180" customWidth="1"/>
    <col min="2" max="2" width="17.81640625" style="180" customWidth="1"/>
    <col min="3" max="3" width="21.453125" style="180" customWidth="1"/>
    <col min="4" max="4" width="27" style="180" customWidth="1"/>
    <col min="5" max="5" width="6.453125" style="180" customWidth="1"/>
    <col min="6" max="6" width="12.81640625" style="180" customWidth="1"/>
    <col min="7" max="7" width="12" style="180" customWidth="1"/>
    <col min="8" max="10" width="15.7265625" style="180" customWidth="1"/>
    <col min="11" max="13" width="11.7265625" style="180" customWidth="1"/>
    <col min="14" max="23" width="12.1796875" style="180"/>
    <col min="24" max="63" width="12.1796875" style="180" hidden="1" customWidth="1"/>
    <col min="64" max="16384" width="12.1796875" style="180"/>
  </cols>
  <sheetData>
    <row r="1" spans="1:63" ht="15" customHeight="1" x14ac:dyDescent="0.35">
      <c r="A1" s="411" t="s">
        <v>595</v>
      </c>
      <c r="B1" s="411"/>
      <c r="C1" s="411"/>
      <c r="D1" s="411"/>
      <c r="E1" s="411"/>
      <c r="F1" s="411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 t="s">
        <v>410</v>
      </c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</row>
    <row r="2" spans="1:63" ht="15" customHeight="1" x14ac:dyDescent="0.35">
      <c r="A2" s="179" t="s">
        <v>78</v>
      </c>
      <c r="B2" s="412" t="s">
        <v>36</v>
      </c>
      <c r="C2" s="413"/>
      <c r="D2" s="413"/>
      <c r="E2" s="413"/>
      <c r="F2" s="414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 t="s">
        <v>409</v>
      </c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</row>
    <row r="3" spans="1:63" ht="15" customHeight="1" x14ac:dyDescent="0.35">
      <c r="A3" s="179" t="s">
        <v>5</v>
      </c>
      <c r="B3" s="412" t="s">
        <v>34</v>
      </c>
      <c r="C3" s="413"/>
      <c r="D3" s="413"/>
      <c r="E3" s="413"/>
      <c r="F3" s="414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 t="s">
        <v>408</v>
      </c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</row>
    <row r="4" spans="1:63" ht="15" customHeight="1" thickBot="1" x14ac:dyDescent="0.4"/>
    <row r="5" spans="1:63" ht="15" customHeight="1" x14ac:dyDescent="0.35">
      <c r="A5" s="212" t="s">
        <v>407</v>
      </c>
      <c r="B5" s="211" t="s">
        <v>406</v>
      </c>
      <c r="C5" s="415" t="s">
        <v>405</v>
      </c>
      <c r="D5" s="416"/>
      <c r="E5" s="211" t="s">
        <v>83</v>
      </c>
      <c r="F5" s="210" t="s">
        <v>404</v>
      </c>
      <c r="G5" s="209" t="s">
        <v>403</v>
      </c>
      <c r="H5" s="420" t="s">
        <v>613</v>
      </c>
      <c r="I5" s="419"/>
      <c r="J5" s="421"/>
      <c r="K5" s="419" t="s">
        <v>402</v>
      </c>
      <c r="L5" s="419"/>
      <c r="M5" s="208" t="s">
        <v>401</v>
      </c>
      <c r="BJ5" s="183" t="s">
        <v>400</v>
      </c>
      <c r="BK5" s="207" t="s">
        <v>399</v>
      </c>
    </row>
    <row r="6" spans="1:63" ht="15" customHeight="1" thickBot="1" x14ac:dyDescent="0.4">
      <c r="A6" s="206" t="s">
        <v>218</v>
      </c>
      <c r="B6" s="205" t="s">
        <v>218</v>
      </c>
      <c r="C6" s="417" t="s">
        <v>398</v>
      </c>
      <c r="D6" s="418"/>
      <c r="E6" s="205" t="s">
        <v>218</v>
      </c>
      <c r="F6" s="205" t="s">
        <v>218</v>
      </c>
      <c r="G6" s="201" t="s">
        <v>610</v>
      </c>
      <c r="H6" s="204" t="s">
        <v>24</v>
      </c>
      <c r="I6" s="202" t="s">
        <v>25</v>
      </c>
      <c r="J6" s="203" t="s">
        <v>23</v>
      </c>
      <c r="K6" s="202" t="s">
        <v>397</v>
      </c>
      <c r="L6" s="201" t="s">
        <v>23</v>
      </c>
      <c r="M6" s="200" t="s">
        <v>396</v>
      </c>
      <c r="Y6" s="183" t="s">
        <v>395</v>
      </c>
      <c r="Z6" s="183" t="s">
        <v>394</v>
      </c>
      <c r="AA6" s="183" t="s">
        <v>393</v>
      </c>
      <c r="AB6" s="183" t="s">
        <v>392</v>
      </c>
      <c r="AC6" s="183" t="s">
        <v>391</v>
      </c>
      <c r="AD6" s="183" t="s">
        <v>390</v>
      </c>
      <c r="AE6" s="183" t="s">
        <v>389</v>
      </c>
      <c r="AF6" s="183" t="s">
        <v>388</v>
      </c>
      <c r="AG6" s="183" t="s">
        <v>387</v>
      </c>
      <c r="BG6" s="183" t="s">
        <v>386</v>
      </c>
      <c r="BH6" s="183" t="s">
        <v>385</v>
      </c>
      <c r="BI6" s="183" t="s">
        <v>384</v>
      </c>
    </row>
    <row r="7" spans="1:63" ht="15" customHeight="1" x14ac:dyDescent="0.35">
      <c r="A7" s="194" t="s">
        <v>177</v>
      </c>
      <c r="B7" s="193" t="s">
        <v>383</v>
      </c>
      <c r="C7" s="406" t="s">
        <v>238</v>
      </c>
      <c r="D7" s="406"/>
      <c r="E7" s="192" t="s">
        <v>218</v>
      </c>
      <c r="F7" s="192" t="s">
        <v>218</v>
      </c>
      <c r="G7" s="192" t="s">
        <v>218</v>
      </c>
      <c r="H7" s="190">
        <f>SUM(H8:H8)</f>
        <v>0</v>
      </c>
      <c r="I7" s="190">
        <f>SUM(I8:I8)</f>
        <v>0</v>
      </c>
      <c r="J7" s="190">
        <f>SUM(J8:J8)</f>
        <v>0</v>
      </c>
      <c r="K7" s="183" t="s">
        <v>177</v>
      </c>
      <c r="L7" s="190">
        <f>SUM(L8:L8)</f>
        <v>2.4599999999999999E-3</v>
      </c>
      <c r="M7" s="191" t="s">
        <v>177</v>
      </c>
      <c r="AH7" s="183" t="s">
        <v>177</v>
      </c>
      <c r="AR7" s="190">
        <f>SUM(AI8:AI8)</f>
        <v>0</v>
      </c>
      <c r="AS7" s="190">
        <f>SUM(AJ8:AJ8)</f>
        <v>0</v>
      </c>
      <c r="AT7" s="190">
        <f>SUM(AK8:AK8)</f>
        <v>0</v>
      </c>
    </row>
    <row r="8" spans="1:63" ht="33" customHeight="1" x14ac:dyDescent="0.35">
      <c r="A8" s="197" t="s">
        <v>382</v>
      </c>
      <c r="B8" s="196" t="s">
        <v>381</v>
      </c>
      <c r="C8" s="410" t="s">
        <v>380</v>
      </c>
      <c r="D8" s="410"/>
      <c r="E8" s="196" t="s">
        <v>100</v>
      </c>
      <c r="F8" s="182">
        <v>1</v>
      </c>
      <c r="G8" s="187"/>
      <c r="H8" s="182">
        <f>F8*AN8</f>
        <v>0</v>
      </c>
      <c r="I8" s="182">
        <f>F8*AO8</f>
        <v>0</v>
      </c>
      <c r="J8" s="182">
        <f>F8*G8</f>
        <v>0</v>
      </c>
      <c r="K8" s="182">
        <v>2.4599999999999999E-3</v>
      </c>
      <c r="L8" s="182">
        <f>F8*K8</f>
        <v>2.4599999999999999E-3</v>
      </c>
      <c r="M8" s="195" t="s">
        <v>215</v>
      </c>
      <c r="Y8" s="182">
        <f>IF(AP8="5",BI8,0)</f>
        <v>0</v>
      </c>
      <c r="AA8" s="182">
        <f>IF(AP8="1",BG8,0)</f>
        <v>0</v>
      </c>
      <c r="AB8" s="182">
        <f>IF(AP8="1",BH8,0)</f>
        <v>0</v>
      </c>
      <c r="AC8" s="182">
        <f>IF(AP8="7",BG8,0)</f>
        <v>0</v>
      </c>
      <c r="AD8" s="182">
        <f>IF(AP8="7",BH8,0)</f>
        <v>0</v>
      </c>
      <c r="AE8" s="182">
        <f>IF(AP8="2",BG8,0)</f>
        <v>0</v>
      </c>
      <c r="AF8" s="182">
        <f>IF(AP8="2",BH8,0)</f>
        <v>0</v>
      </c>
      <c r="AG8" s="182">
        <f>IF(AP8="0",BI8,0)</f>
        <v>0</v>
      </c>
      <c r="AH8" s="183" t="s">
        <v>177</v>
      </c>
      <c r="AI8" s="182">
        <f>IF(AM8=0,J8,0)</f>
        <v>0</v>
      </c>
      <c r="AJ8" s="182">
        <f>IF(AM8=15,J8,0)</f>
        <v>0</v>
      </c>
      <c r="AK8" s="182">
        <f>IF(AM8=21,J8,0)</f>
        <v>0</v>
      </c>
      <c r="AM8" s="182">
        <v>21</v>
      </c>
      <c r="AN8" s="182">
        <f>G8*0.277869605142332</f>
        <v>0</v>
      </c>
      <c r="AO8" s="182">
        <f>G8*(1-0.277869605142332)</f>
        <v>0</v>
      </c>
      <c r="AP8" s="184" t="s">
        <v>242</v>
      </c>
      <c r="AU8" s="182">
        <f>AV8+AW8</f>
        <v>0</v>
      </c>
      <c r="AV8" s="182">
        <f>F8*AN8</f>
        <v>0</v>
      </c>
      <c r="AW8" s="182">
        <f>F8*AO8</f>
        <v>0</v>
      </c>
      <c r="AX8" s="184" t="s">
        <v>379</v>
      </c>
      <c r="AY8" s="184" t="s">
        <v>378</v>
      </c>
      <c r="AZ8" s="183" t="s">
        <v>211</v>
      </c>
      <c r="BB8" s="182">
        <f>AV8+AW8</f>
        <v>0</v>
      </c>
      <c r="BC8" s="182">
        <f>G8/(100-BD8)*100</f>
        <v>0</v>
      </c>
      <c r="BD8" s="182">
        <v>0</v>
      </c>
      <c r="BE8" s="182">
        <f>L8</f>
        <v>2.4599999999999999E-3</v>
      </c>
      <c r="BG8" s="182">
        <f>F8*AN8</f>
        <v>0</v>
      </c>
      <c r="BH8" s="182">
        <f>F8*AO8</f>
        <v>0</v>
      </c>
      <c r="BI8" s="182">
        <f>F8*G8</f>
        <v>0</v>
      </c>
      <c r="BJ8" s="182"/>
      <c r="BK8" s="182">
        <v>713</v>
      </c>
    </row>
    <row r="9" spans="1:63" ht="15" customHeight="1" x14ac:dyDescent="0.35">
      <c r="A9" s="194" t="s">
        <v>177</v>
      </c>
      <c r="B9" s="193" t="s">
        <v>377</v>
      </c>
      <c r="C9" s="406" t="s">
        <v>233</v>
      </c>
      <c r="D9" s="406"/>
      <c r="E9" s="192" t="s">
        <v>218</v>
      </c>
      <c r="F9" s="192" t="s">
        <v>218</v>
      </c>
      <c r="G9" s="192" t="s">
        <v>218</v>
      </c>
      <c r="H9" s="190">
        <f>SUM(H10:H24)</f>
        <v>0</v>
      </c>
      <c r="I9" s="190">
        <f>SUM(I10:I24)</f>
        <v>0</v>
      </c>
      <c r="J9" s="190">
        <f>SUM(J10:J24)</f>
        <v>0</v>
      </c>
      <c r="K9" s="183" t="s">
        <v>177</v>
      </c>
      <c r="L9" s="190">
        <f>SUM(L10:L24)</f>
        <v>5.7009999999999998E-2</v>
      </c>
      <c r="M9" s="191" t="s">
        <v>177</v>
      </c>
      <c r="AH9" s="183" t="s">
        <v>177</v>
      </c>
      <c r="AR9" s="190">
        <f>SUM(AI10:AI24)</f>
        <v>0</v>
      </c>
      <c r="AS9" s="190">
        <f>SUM(AJ10:AJ24)</f>
        <v>0</v>
      </c>
      <c r="AT9" s="190">
        <f>SUM(AK10:AK24)</f>
        <v>0</v>
      </c>
    </row>
    <row r="10" spans="1:63" ht="31.5" customHeight="1" x14ac:dyDescent="0.35">
      <c r="A10" s="197" t="s">
        <v>376</v>
      </c>
      <c r="B10" s="196" t="s">
        <v>375</v>
      </c>
      <c r="C10" s="410" t="s">
        <v>374</v>
      </c>
      <c r="D10" s="410"/>
      <c r="E10" s="196" t="s">
        <v>100</v>
      </c>
      <c r="F10" s="182">
        <v>1</v>
      </c>
      <c r="G10" s="187"/>
      <c r="H10" s="182">
        <f>F10*AN10</f>
        <v>0</v>
      </c>
      <c r="I10" s="182">
        <f>F10*AO10</f>
        <v>0</v>
      </c>
      <c r="J10" s="182">
        <f>F10*G10</f>
        <v>0</v>
      </c>
      <c r="K10" s="182">
        <v>8.94E-3</v>
      </c>
      <c r="L10" s="182">
        <f>F10*K10</f>
        <v>8.94E-3</v>
      </c>
      <c r="M10" s="195" t="s">
        <v>215</v>
      </c>
      <c r="Y10" s="182">
        <f>IF(AP10="5",BI10,0)</f>
        <v>0</v>
      </c>
      <c r="AA10" s="182">
        <f>IF(AP10="1",BG10,0)</f>
        <v>0</v>
      </c>
      <c r="AB10" s="182">
        <f>IF(AP10="1",BH10,0)</f>
        <v>0</v>
      </c>
      <c r="AC10" s="182">
        <f>IF(AP10="7",BG10,0)</f>
        <v>0</v>
      </c>
      <c r="AD10" s="182">
        <f>IF(AP10="7",BH10,0)</f>
        <v>0</v>
      </c>
      <c r="AE10" s="182">
        <f>IF(AP10="2",BG10,0)</f>
        <v>0</v>
      </c>
      <c r="AF10" s="182">
        <f>IF(AP10="2",BH10,0)</f>
        <v>0</v>
      </c>
      <c r="AG10" s="182">
        <f>IF(AP10="0",BI10,0)</f>
        <v>0</v>
      </c>
      <c r="AH10" s="183" t="s">
        <v>177</v>
      </c>
      <c r="AI10" s="182">
        <f>IF(AM10=0,J10,0)</f>
        <v>0</v>
      </c>
      <c r="AJ10" s="182">
        <f>IF(AM10=15,J10,0)</f>
        <v>0</v>
      </c>
      <c r="AK10" s="182">
        <f>IF(AM10=21,J10,0)</f>
        <v>0</v>
      </c>
      <c r="AM10" s="182">
        <v>21</v>
      </c>
      <c r="AN10" s="182">
        <f>G10*0.531813053988719</f>
        <v>0</v>
      </c>
      <c r="AO10" s="182">
        <f>G10*(1-0.531813053988719)</f>
        <v>0</v>
      </c>
      <c r="AP10" s="184" t="s">
        <v>242</v>
      </c>
      <c r="AU10" s="182">
        <f>AV10+AW10</f>
        <v>0</v>
      </c>
      <c r="AV10" s="182">
        <f>F10*AN10</f>
        <v>0</v>
      </c>
      <c r="AW10" s="182">
        <f>F10*AO10</f>
        <v>0</v>
      </c>
      <c r="AX10" s="184" t="s">
        <v>338</v>
      </c>
      <c r="AY10" s="184" t="s">
        <v>240</v>
      </c>
      <c r="AZ10" s="183" t="s">
        <v>211</v>
      </c>
      <c r="BB10" s="182">
        <f>AV10+AW10</f>
        <v>0</v>
      </c>
      <c r="BC10" s="182">
        <f>G10/(100-BD10)*100</f>
        <v>0</v>
      </c>
      <c r="BD10" s="182">
        <v>0</v>
      </c>
      <c r="BE10" s="182">
        <f>L10</f>
        <v>8.94E-3</v>
      </c>
      <c r="BG10" s="182">
        <f>F10*AN10</f>
        <v>0</v>
      </c>
      <c r="BH10" s="182">
        <f>F10*AO10</f>
        <v>0</v>
      </c>
      <c r="BI10" s="182">
        <f>F10*G10</f>
        <v>0</v>
      </c>
      <c r="BJ10" s="182"/>
      <c r="BK10" s="182">
        <v>721</v>
      </c>
    </row>
    <row r="11" spans="1:63" ht="33" customHeight="1" x14ac:dyDescent="0.35">
      <c r="A11" s="197" t="s">
        <v>42</v>
      </c>
      <c r="B11" s="196" t="s">
        <v>373</v>
      </c>
      <c r="C11" s="410" t="s">
        <v>372</v>
      </c>
      <c r="D11" s="410"/>
      <c r="E11" s="196" t="s">
        <v>100</v>
      </c>
      <c r="F11" s="182">
        <v>2</v>
      </c>
      <c r="G11" s="187"/>
      <c r="H11" s="182">
        <f>F11*AN11</f>
        <v>0</v>
      </c>
      <c r="I11" s="182">
        <f>F11*AO11</f>
        <v>0</v>
      </c>
      <c r="J11" s="182">
        <f>F11*G11</f>
        <v>0</v>
      </c>
      <c r="K11" s="182">
        <v>6.7499999999999999E-3</v>
      </c>
      <c r="L11" s="182">
        <f>F11*K11</f>
        <v>1.35E-2</v>
      </c>
      <c r="M11" s="195" t="s">
        <v>215</v>
      </c>
      <c r="Y11" s="182">
        <f>IF(AP11="5",BI11,0)</f>
        <v>0</v>
      </c>
      <c r="AA11" s="182">
        <f>IF(AP11="1",BG11,0)</f>
        <v>0</v>
      </c>
      <c r="AB11" s="182">
        <f>IF(AP11="1",BH11,0)</f>
        <v>0</v>
      </c>
      <c r="AC11" s="182">
        <f>IF(AP11="7",BG11,0)</f>
        <v>0</v>
      </c>
      <c r="AD11" s="182">
        <f>IF(AP11="7",BH11,0)</f>
        <v>0</v>
      </c>
      <c r="AE11" s="182">
        <f>IF(AP11="2",BG11,0)</f>
        <v>0</v>
      </c>
      <c r="AF11" s="182">
        <f>IF(AP11="2",BH11,0)</f>
        <v>0</v>
      </c>
      <c r="AG11" s="182">
        <f>IF(AP11="0",BI11,0)</f>
        <v>0</v>
      </c>
      <c r="AH11" s="183" t="s">
        <v>177</v>
      </c>
      <c r="AI11" s="182">
        <f>IF(AM11=0,J11,0)</f>
        <v>0</v>
      </c>
      <c r="AJ11" s="182">
        <f>IF(AM11=15,J11,0)</f>
        <v>0</v>
      </c>
      <c r="AK11" s="182">
        <f>IF(AM11=21,J11,0)</f>
        <v>0</v>
      </c>
      <c r="AM11" s="182">
        <v>21</v>
      </c>
      <c r="AN11" s="182">
        <f>G11*0.205555555555556</f>
        <v>0</v>
      </c>
      <c r="AO11" s="182">
        <f>G11*(1-0.205555555555556)</f>
        <v>0</v>
      </c>
      <c r="AP11" s="184" t="s">
        <v>242</v>
      </c>
      <c r="AU11" s="182">
        <f>AV11+AW11</f>
        <v>0</v>
      </c>
      <c r="AV11" s="182">
        <f>F11*AN11</f>
        <v>0</v>
      </c>
      <c r="AW11" s="182">
        <f>F11*AO11</f>
        <v>0</v>
      </c>
      <c r="AX11" s="184" t="s">
        <v>338</v>
      </c>
      <c r="AY11" s="184" t="s">
        <v>240</v>
      </c>
      <c r="AZ11" s="183" t="s">
        <v>211</v>
      </c>
      <c r="BB11" s="182">
        <f>AV11+AW11</f>
        <v>0</v>
      </c>
      <c r="BC11" s="182">
        <f>G11/(100-BD11)*100</f>
        <v>0</v>
      </c>
      <c r="BD11" s="182">
        <v>0</v>
      </c>
      <c r="BE11" s="182">
        <f>L11</f>
        <v>1.35E-2</v>
      </c>
      <c r="BG11" s="182">
        <f>F11*AN11</f>
        <v>0</v>
      </c>
      <c r="BH11" s="182">
        <f>F11*AO11</f>
        <v>0</v>
      </c>
      <c r="BI11" s="182">
        <f>F11*G11</f>
        <v>0</v>
      </c>
      <c r="BJ11" s="182"/>
      <c r="BK11" s="182">
        <v>721</v>
      </c>
    </row>
    <row r="12" spans="1:63" ht="27" customHeight="1" x14ac:dyDescent="0.35">
      <c r="A12" s="199"/>
      <c r="B12" s="198"/>
      <c r="C12" s="408" t="s">
        <v>371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9"/>
    </row>
    <row r="13" spans="1:63" ht="15" customHeight="1" x14ac:dyDescent="0.35">
      <c r="A13" s="197" t="s">
        <v>370</v>
      </c>
      <c r="B13" s="196" t="s">
        <v>369</v>
      </c>
      <c r="C13" s="407" t="s">
        <v>368</v>
      </c>
      <c r="D13" s="407"/>
      <c r="E13" s="196" t="s">
        <v>100</v>
      </c>
      <c r="F13" s="182">
        <v>2</v>
      </c>
      <c r="G13" s="187"/>
      <c r="H13" s="182">
        <f t="shared" ref="H13:H22" si="0">F13*AN13</f>
        <v>0</v>
      </c>
      <c r="I13" s="182">
        <f t="shared" ref="I13:I22" si="1">F13*AO13</f>
        <v>0</v>
      </c>
      <c r="J13" s="182">
        <f t="shared" ref="J13:J22" si="2">F13*G13</f>
        <v>0</v>
      </c>
      <c r="K13" s="182">
        <v>9.3000000000000005E-4</v>
      </c>
      <c r="L13" s="182">
        <f t="shared" ref="L13:L22" si="3">F13*K13</f>
        <v>1.8600000000000001E-3</v>
      </c>
      <c r="M13" s="195" t="s">
        <v>215</v>
      </c>
      <c r="Y13" s="182">
        <f t="shared" ref="Y13:Y22" si="4">IF(AP13="5",BI13,0)</f>
        <v>0</v>
      </c>
      <c r="AA13" s="182">
        <f t="shared" ref="AA13:AA22" si="5">IF(AP13="1",BG13,0)</f>
        <v>0</v>
      </c>
      <c r="AB13" s="182">
        <f t="shared" ref="AB13:AB22" si="6">IF(AP13="1",BH13,0)</f>
        <v>0</v>
      </c>
      <c r="AC13" s="182">
        <f t="shared" ref="AC13:AC22" si="7">IF(AP13="7",BG13,0)</f>
        <v>0</v>
      </c>
      <c r="AD13" s="182">
        <f t="shared" ref="AD13:AD22" si="8">IF(AP13="7",BH13,0)</f>
        <v>0</v>
      </c>
      <c r="AE13" s="182">
        <f t="shared" ref="AE13:AE22" si="9">IF(AP13="2",BG13,0)</f>
        <v>0</v>
      </c>
      <c r="AF13" s="182">
        <f t="shared" ref="AF13:AF22" si="10">IF(AP13="2",BH13,0)</f>
        <v>0</v>
      </c>
      <c r="AG13" s="182">
        <f t="shared" ref="AG13:AG22" si="11">IF(AP13="0",BI13,0)</f>
        <v>0</v>
      </c>
      <c r="AH13" s="183" t="s">
        <v>177</v>
      </c>
      <c r="AI13" s="182">
        <f t="shared" ref="AI13:AI22" si="12">IF(AM13=0,J13,0)</f>
        <v>0</v>
      </c>
      <c r="AJ13" s="182">
        <f t="shared" ref="AJ13:AJ22" si="13">IF(AM13=15,J13,0)</f>
        <v>0</v>
      </c>
      <c r="AK13" s="182">
        <f t="shared" ref="AK13:AK22" si="14">IF(AM13=21,J13,0)</f>
        <v>0</v>
      </c>
      <c r="AM13" s="182">
        <v>21</v>
      </c>
      <c r="AN13" s="182">
        <f>G13*0.912511592986795</f>
        <v>0</v>
      </c>
      <c r="AO13" s="182">
        <f>G13*(1-0.912511592986795)</f>
        <v>0</v>
      </c>
      <c r="AP13" s="184" t="s">
        <v>242</v>
      </c>
      <c r="AU13" s="182">
        <f t="shared" ref="AU13:AU22" si="15">AV13+AW13</f>
        <v>0</v>
      </c>
      <c r="AV13" s="182">
        <f t="shared" ref="AV13:AV22" si="16">F13*AN13</f>
        <v>0</v>
      </c>
      <c r="AW13" s="182">
        <f t="shared" ref="AW13:AW22" si="17">F13*AO13</f>
        <v>0</v>
      </c>
      <c r="AX13" s="184" t="s">
        <v>338</v>
      </c>
      <c r="AY13" s="184" t="s">
        <v>240</v>
      </c>
      <c r="AZ13" s="183" t="s">
        <v>211</v>
      </c>
      <c r="BB13" s="182">
        <f t="shared" ref="BB13:BB22" si="18">AV13+AW13</f>
        <v>0</v>
      </c>
      <c r="BC13" s="182">
        <f t="shared" ref="BC13:BC22" si="19">G13/(100-BD13)*100</f>
        <v>0</v>
      </c>
      <c r="BD13" s="182">
        <v>0</v>
      </c>
      <c r="BE13" s="182">
        <f t="shared" ref="BE13:BE22" si="20">L13</f>
        <v>1.8600000000000001E-3</v>
      </c>
      <c r="BG13" s="182">
        <f t="shared" ref="BG13:BG22" si="21">F13*AN13</f>
        <v>0</v>
      </c>
      <c r="BH13" s="182">
        <f t="shared" ref="BH13:BH22" si="22">F13*AO13</f>
        <v>0</v>
      </c>
      <c r="BI13" s="182">
        <f t="shared" ref="BI13:BI22" si="23">F13*G13</f>
        <v>0</v>
      </c>
      <c r="BJ13" s="182"/>
      <c r="BK13" s="182">
        <v>721</v>
      </c>
    </row>
    <row r="14" spans="1:63" ht="15" customHeight="1" x14ac:dyDescent="0.35">
      <c r="A14" s="197" t="s">
        <v>214</v>
      </c>
      <c r="B14" s="196" t="s">
        <v>367</v>
      </c>
      <c r="C14" s="407" t="s">
        <v>366</v>
      </c>
      <c r="D14" s="407"/>
      <c r="E14" s="196" t="s">
        <v>112</v>
      </c>
      <c r="F14" s="182">
        <v>6</v>
      </c>
      <c r="G14" s="187"/>
      <c r="H14" s="182">
        <f t="shared" si="0"/>
        <v>0</v>
      </c>
      <c r="I14" s="182">
        <f t="shared" si="1"/>
        <v>0</v>
      </c>
      <c r="J14" s="182">
        <f t="shared" si="2"/>
        <v>0</v>
      </c>
      <c r="K14" s="182">
        <v>2.0999999999999999E-3</v>
      </c>
      <c r="L14" s="182">
        <f t="shared" si="3"/>
        <v>1.26E-2</v>
      </c>
      <c r="M14" s="195" t="s">
        <v>215</v>
      </c>
      <c r="Y14" s="182">
        <f t="shared" si="4"/>
        <v>0</v>
      </c>
      <c r="AA14" s="182">
        <f t="shared" si="5"/>
        <v>0</v>
      </c>
      <c r="AB14" s="182">
        <f t="shared" si="6"/>
        <v>0</v>
      </c>
      <c r="AC14" s="182">
        <f t="shared" si="7"/>
        <v>0</v>
      </c>
      <c r="AD14" s="182">
        <f t="shared" si="8"/>
        <v>0</v>
      </c>
      <c r="AE14" s="182">
        <f t="shared" si="9"/>
        <v>0</v>
      </c>
      <c r="AF14" s="182">
        <f t="shared" si="10"/>
        <v>0</v>
      </c>
      <c r="AG14" s="182">
        <f t="shared" si="11"/>
        <v>0</v>
      </c>
      <c r="AH14" s="183" t="s">
        <v>177</v>
      </c>
      <c r="AI14" s="182">
        <f t="shared" si="12"/>
        <v>0</v>
      </c>
      <c r="AJ14" s="182">
        <f t="shared" si="13"/>
        <v>0</v>
      </c>
      <c r="AK14" s="182">
        <f t="shared" si="14"/>
        <v>0</v>
      </c>
      <c r="AM14" s="182">
        <v>21</v>
      </c>
      <c r="AN14" s="182">
        <f>G14*0</f>
        <v>0</v>
      </c>
      <c r="AO14" s="182">
        <f>G14*(1-0)</f>
        <v>0</v>
      </c>
      <c r="AP14" s="184" t="s">
        <v>242</v>
      </c>
      <c r="AU14" s="182">
        <f t="shared" si="15"/>
        <v>0</v>
      </c>
      <c r="AV14" s="182">
        <f t="shared" si="16"/>
        <v>0</v>
      </c>
      <c r="AW14" s="182">
        <f t="shared" si="17"/>
        <v>0</v>
      </c>
      <c r="AX14" s="184" t="s">
        <v>338</v>
      </c>
      <c r="AY14" s="184" t="s">
        <v>240</v>
      </c>
      <c r="AZ14" s="183" t="s">
        <v>211</v>
      </c>
      <c r="BB14" s="182">
        <f t="shared" si="18"/>
        <v>0</v>
      </c>
      <c r="BC14" s="182">
        <f t="shared" si="19"/>
        <v>0</v>
      </c>
      <c r="BD14" s="182">
        <v>0</v>
      </c>
      <c r="BE14" s="182">
        <f t="shared" si="20"/>
        <v>1.26E-2</v>
      </c>
      <c r="BG14" s="182">
        <f t="shared" si="21"/>
        <v>0</v>
      </c>
      <c r="BH14" s="182">
        <f t="shared" si="22"/>
        <v>0</v>
      </c>
      <c r="BI14" s="182">
        <f t="shared" si="23"/>
        <v>0</v>
      </c>
      <c r="BJ14" s="182"/>
      <c r="BK14" s="182">
        <v>721</v>
      </c>
    </row>
    <row r="15" spans="1:63" ht="15" customHeight="1" x14ac:dyDescent="0.35">
      <c r="A15" s="197" t="s">
        <v>365</v>
      </c>
      <c r="B15" s="196" t="s">
        <v>364</v>
      </c>
      <c r="C15" s="407" t="s">
        <v>363</v>
      </c>
      <c r="D15" s="407"/>
      <c r="E15" s="196" t="s">
        <v>112</v>
      </c>
      <c r="F15" s="182">
        <v>2</v>
      </c>
      <c r="G15" s="187"/>
      <c r="H15" s="182">
        <f t="shared" si="0"/>
        <v>0</v>
      </c>
      <c r="I15" s="182">
        <f t="shared" si="1"/>
        <v>0</v>
      </c>
      <c r="J15" s="182">
        <f t="shared" si="2"/>
        <v>0</v>
      </c>
      <c r="K15" s="182">
        <v>1.98E-3</v>
      </c>
      <c r="L15" s="182">
        <f t="shared" si="3"/>
        <v>3.96E-3</v>
      </c>
      <c r="M15" s="195" t="s">
        <v>215</v>
      </c>
      <c r="Y15" s="182">
        <f t="shared" si="4"/>
        <v>0</v>
      </c>
      <c r="AA15" s="182">
        <f t="shared" si="5"/>
        <v>0</v>
      </c>
      <c r="AB15" s="182">
        <f t="shared" si="6"/>
        <v>0</v>
      </c>
      <c r="AC15" s="182">
        <f t="shared" si="7"/>
        <v>0</v>
      </c>
      <c r="AD15" s="182">
        <f t="shared" si="8"/>
        <v>0</v>
      </c>
      <c r="AE15" s="182">
        <f t="shared" si="9"/>
        <v>0</v>
      </c>
      <c r="AF15" s="182">
        <f t="shared" si="10"/>
        <v>0</v>
      </c>
      <c r="AG15" s="182">
        <f t="shared" si="11"/>
        <v>0</v>
      </c>
      <c r="AH15" s="183" t="s">
        <v>177</v>
      </c>
      <c r="AI15" s="182">
        <f t="shared" si="12"/>
        <v>0</v>
      </c>
      <c r="AJ15" s="182">
        <f t="shared" si="13"/>
        <v>0</v>
      </c>
      <c r="AK15" s="182">
        <f t="shared" si="14"/>
        <v>0</v>
      </c>
      <c r="AM15" s="182">
        <v>21</v>
      </c>
      <c r="AN15" s="182">
        <f>G15*0</f>
        <v>0</v>
      </c>
      <c r="AO15" s="182">
        <f>G15*(1-0)</f>
        <v>0</v>
      </c>
      <c r="AP15" s="184" t="s">
        <v>242</v>
      </c>
      <c r="AU15" s="182">
        <f t="shared" si="15"/>
        <v>0</v>
      </c>
      <c r="AV15" s="182">
        <f t="shared" si="16"/>
        <v>0</v>
      </c>
      <c r="AW15" s="182">
        <f t="shared" si="17"/>
        <v>0</v>
      </c>
      <c r="AX15" s="184" t="s">
        <v>338</v>
      </c>
      <c r="AY15" s="184" t="s">
        <v>240</v>
      </c>
      <c r="AZ15" s="183" t="s">
        <v>211</v>
      </c>
      <c r="BB15" s="182">
        <f t="shared" si="18"/>
        <v>0</v>
      </c>
      <c r="BC15" s="182">
        <f t="shared" si="19"/>
        <v>0</v>
      </c>
      <c r="BD15" s="182">
        <v>0</v>
      </c>
      <c r="BE15" s="182">
        <f t="shared" si="20"/>
        <v>3.96E-3</v>
      </c>
      <c r="BG15" s="182">
        <f t="shared" si="21"/>
        <v>0</v>
      </c>
      <c r="BH15" s="182">
        <f t="shared" si="22"/>
        <v>0</v>
      </c>
      <c r="BI15" s="182">
        <f t="shared" si="23"/>
        <v>0</v>
      </c>
      <c r="BJ15" s="182"/>
      <c r="BK15" s="182">
        <v>721</v>
      </c>
    </row>
    <row r="16" spans="1:63" ht="15" customHeight="1" x14ac:dyDescent="0.35">
      <c r="A16" s="197" t="s">
        <v>242</v>
      </c>
      <c r="B16" s="196" t="s">
        <v>362</v>
      </c>
      <c r="C16" s="407" t="s">
        <v>361</v>
      </c>
      <c r="D16" s="407"/>
      <c r="E16" s="196" t="s">
        <v>112</v>
      </c>
      <c r="F16" s="182">
        <v>4</v>
      </c>
      <c r="G16" s="187"/>
      <c r="H16" s="182">
        <f t="shared" si="0"/>
        <v>0</v>
      </c>
      <c r="I16" s="182">
        <f t="shared" si="1"/>
        <v>0</v>
      </c>
      <c r="J16" s="182">
        <f t="shared" si="2"/>
        <v>0</v>
      </c>
      <c r="K16" s="182">
        <v>5.5000000000000003E-4</v>
      </c>
      <c r="L16" s="182">
        <f t="shared" si="3"/>
        <v>2.2000000000000001E-3</v>
      </c>
      <c r="M16" s="195" t="s">
        <v>215</v>
      </c>
      <c r="Y16" s="182">
        <f t="shared" si="4"/>
        <v>0</v>
      </c>
      <c r="AA16" s="182">
        <f t="shared" si="5"/>
        <v>0</v>
      </c>
      <c r="AB16" s="182">
        <f t="shared" si="6"/>
        <v>0</v>
      </c>
      <c r="AC16" s="182">
        <f t="shared" si="7"/>
        <v>0</v>
      </c>
      <c r="AD16" s="182">
        <f t="shared" si="8"/>
        <v>0</v>
      </c>
      <c r="AE16" s="182">
        <f t="shared" si="9"/>
        <v>0</v>
      </c>
      <c r="AF16" s="182">
        <f t="shared" si="10"/>
        <v>0</v>
      </c>
      <c r="AG16" s="182">
        <f t="shared" si="11"/>
        <v>0</v>
      </c>
      <c r="AH16" s="183" t="s">
        <v>177</v>
      </c>
      <c r="AI16" s="182">
        <f t="shared" si="12"/>
        <v>0</v>
      </c>
      <c r="AJ16" s="182">
        <f t="shared" si="13"/>
        <v>0</v>
      </c>
      <c r="AK16" s="182">
        <f t="shared" si="14"/>
        <v>0</v>
      </c>
      <c r="AM16" s="182">
        <v>21</v>
      </c>
      <c r="AN16" s="182">
        <f>G16*0.503927178153446</f>
        <v>0</v>
      </c>
      <c r="AO16" s="182">
        <f>G16*(1-0.503927178153446)</f>
        <v>0</v>
      </c>
      <c r="AP16" s="184" t="s">
        <v>242</v>
      </c>
      <c r="AU16" s="182">
        <f t="shared" si="15"/>
        <v>0</v>
      </c>
      <c r="AV16" s="182">
        <f t="shared" si="16"/>
        <v>0</v>
      </c>
      <c r="AW16" s="182">
        <f t="shared" si="17"/>
        <v>0</v>
      </c>
      <c r="AX16" s="184" t="s">
        <v>338</v>
      </c>
      <c r="AY16" s="184" t="s">
        <v>240</v>
      </c>
      <c r="AZ16" s="183" t="s">
        <v>211</v>
      </c>
      <c r="BB16" s="182">
        <f t="shared" si="18"/>
        <v>0</v>
      </c>
      <c r="BC16" s="182">
        <f t="shared" si="19"/>
        <v>0</v>
      </c>
      <c r="BD16" s="182">
        <v>0</v>
      </c>
      <c r="BE16" s="182">
        <f t="shared" si="20"/>
        <v>2.2000000000000001E-3</v>
      </c>
      <c r="BG16" s="182">
        <f t="shared" si="21"/>
        <v>0</v>
      </c>
      <c r="BH16" s="182">
        <f t="shared" si="22"/>
        <v>0</v>
      </c>
      <c r="BI16" s="182">
        <f t="shared" si="23"/>
        <v>0</v>
      </c>
      <c r="BJ16" s="182"/>
      <c r="BK16" s="182">
        <v>721</v>
      </c>
    </row>
    <row r="17" spans="1:63" ht="15" customHeight="1" x14ac:dyDescent="0.35">
      <c r="A17" s="197" t="s">
        <v>360</v>
      </c>
      <c r="B17" s="196" t="s">
        <v>359</v>
      </c>
      <c r="C17" s="407" t="s">
        <v>358</v>
      </c>
      <c r="D17" s="407"/>
      <c r="E17" s="196" t="s">
        <v>112</v>
      </c>
      <c r="F17" s="182">
        <v>2</v>
      </c>
      <c r="G17" s="187"/>
      <c r="H17" s="182">
        <f t="shared" si="0"/>
        <v>0</v>
      </c>
      <c r="I17" s="182">
        <f t="shared" si="1"/>
        <v>0</v>
      </c>
      <c r="J17" s="182">
        <f t="shared" si="2"/>
        <v>0</v>
      </c>
      <c r="K17" s="182">
        <v>2.1099999999999999E-3</v>
      </c>
      <c r="L17" s="182">
        <f t="shared" si="3"/>
        <v>4.2199999999999998E-3</v>
      </c>
      <c r="M17" s="195" t="s">
        <v>215</v>
      </c>
      <c r="Y17" s="182">
        <f t="shared" si="4"/>
        <v>0</v>
      </c>
      <c r="AA17" s="182">
        <f t="shared" si="5"/>
        <v>0</v>
      </c>
      <c r="AB17" s="182">
        <f t="shared" si="6"/>
        <v>0</v>
      </c>
      <c r="AC17" s="182">
        <f t="shared" si="7"/>
        <v>0</v>
      </c>
      <c r="AD17" s="182">
        <f t="shared" si="8"/>
        <v>0</v>
      </c>
      <c r="AE17" s="182">
        <f t="shared" si="9"/>
        <v>0</v>
      </c>
      <c r="AF17" s="182">
        <f t="shared" si="10"/>
        <v>0</v>
      </c>
      <c r="AG17" s="182">
        <f t="shared" si="11"/>
        <v>0</v>
      </c>
      <c r="AH17" s="183" t="s">
        <v>177</v>
      </c>
      <c r="AI17" s="182">
        <f t="shared" si="12"/>
        <v>0</v>
      </c>
      <c r="AJ17" s="182">
        <f t="shared" si="13"/>
        <v>0</v>
      </c>
      <c r="AK17" s="182">
        <f t="shared" si="14"/>
        <v>0</v>
      </c>
      <c r="AM17" s="182">
        <v>21</v>
      </c>
      <c r="AN17" s="182">
        <f>G17*0.542094048493755</f>
        <v>0</v>
      </c>
      <c r="AO17" s="182">
        <f>G17*(1-0.542094048493755)</f>
        <v>0</v>
      </c>
      <c r="AP17" s="184" t="s">
        <v>242</v>
      </c>
      <c r="AU17" s="182">
        <f t="shared" si="15"/>
        <v>0</v>
      </c>
      <c r="AV17" s="182">
        <f t="shared" si="16"/>
        <v>0</v>
      </c>
      <c r="AW17" s="182">
        <f t="shared" si="17"/>
        <v>0</v>
      </c>
      <c r="AX17" s="184" t="s">
        <v>338</v>
      </c>
      <c r="AY17" s="184" t="s">
        <v>240</v>
      </c>
      <c r="AZ17" s="183" t="s">
        <v>211</v>
      </c>
      <c r="BB17" s="182">
        <f t="shared" si="18"/>
        <v>0</v>
      </c>
      <c r="BC17" s="182">
        <f t="shared" si="19"/>
        <v>0</v>
      </c>
      <c r="BD17" s="182">
        <v>0</v>
      </c>
      <c r="BE17" s="182">
        <f t="shared" si="20"/>
        <v>4.2199999999999998E-3</v>
      </c>
      <c r="BG17" s="182">
        <f t="shared" si="21"/>
        <v>0</v>
      </c>
      <c r="BH17" s="182">
        <f t="shared" si="22"/>
        <v>0</v>
      </c>
      <c r="BI17" s="182">
        <f t="shared" si="23"/>
        <v>0</v>
      </c>
      <c r="BJ17" s="182"/>
      <c r="BK17" s="182">
        <v>721</v>
      </c>
    </row>
    <row r="18" spans="1:63" ht="15" customHeight="1" x14ac:dyDescent="0.35">
      <c r="A18" s="197" t="s">
        <v>357</v>
      </c>
      <c r="B18" s="196" t="s">
        <v>356</v>
      </c>
      <c r="C18" s="407" t="s">
        <v>355</v>
      </c>
      <c r="D18" s="407"/>
      <c r="E18" s="196" t="s">
        <v>112</v>
      </c>
      <c r="F18" s="182">
        <v>4</v>
      </c>
      <c r="G18" s="187"/>
      <c r="H18" s="182">
        <f t="shared" si="0"/>
        <v>0</v>
      </c>
      <c r="I18" s="182">
        <f t="shared" si="1"/>
        <v>0</v>
      </c>
      <c r="J18" s="182">
        <f t="shared" si="2"/>
        <v>0</v>
      </c>
      <c r="K18" s="182">
        <v>2.31E-3</v>
      </c>
      <c r="L18" s="182">
        <f t="shared" si="3"/>
        <v>9.2399999999999999E-3</v>
      </c>
      <c r="M18" s="195" t="s">
        <v>215</v>
      </c>
      <c r="Y18" s="182">
        <f t="shared" si="4"/>
        <v>0</v>
      </c>
      <c r="AA18" s="182">
        <f t="shared" si="5"/>
        <v>0</v>
      </c>
      <c r="AB18" s="182">
        <f t="shared" si="6"/>
        <v>0</v>
      </c>
      <c r="AC18" s="182">
        <f t="shared" si="7"/>
        <v>0</v>
      </c>
      <c r="AD18" s="182">
        <f t="shared" si="8"/>
        <v>0</v>
      </c>
      <c r="AE18" s="182">
        <f t="shared" si="9"/>
        <v>0</v>
      </c>
      <c r="AF18" s="182">
        <f t="shared" si="10"/>
        <v>0</v>
      </c>
      <c r="AG18" s="182">
        <f t="shared" si="11"/>
        <v>0</v>
      </c>
      <c r="AH18" s="183" t="s">
        <v>177</v>
      </c>
      <c r="AI18" s="182">
        <f t="shared" si="12"/>
        <v>0</v>
      </c>
      <c r="AJ18" s="182">
        <f t="shared" si="13"/>
        <v>0</v>
      </c>
      <c r="AK18" s="182">
        <f t="shared" si="14"/>
        <v>0</v>
      </c>
      <c r="AM18" s="182">
        <v>21</v>
      </c>
      <c r="AN18" s="182">
        <f>G18*0.641743827160494</f>
        <v>0</v>
      </c>
      <c r="AO18" s="182">
        <f>G18*(1-0.641743827160494)</f>
        <v>0</v>
      </c>
      <c r="AP18" s="184" t="s">
        <v>242</v>
      </c>
      <c r="AU18" s="182">
        <f t="shared" si="15"/>
        <v>0</v>
      </c>
      <c r="AV18" s="182">
        <f t="shared" si="16"/>
        <v>0</v>
      </c>
      <c r="AW18" s="182">
        <f t="shared" si="17"/>
        <v>0</v>
      </c>
      <c r="AX18" s="184" t="s">
        <v>338</v>
      </c>
      <c r="AY18" s="184" t="s">
        <v>240</v>
      </c>
      <c r="AZ18" s="183" t="s">
        <v>211</v>
      </c>
      <c r="BB18" s="182">
        <f t="shared" si="18"/>
        <v>0</v>
      </c>
      <c r="BC18" s="182">
        <f t="shared" si="19"/>
        <v>0</v>
      </c>
      <c r="BD18" s="182">
        <v>0</v>
      </c>
      <c r="BE18" s="182">
        <f t="shared" si="20"/>
        <v>9.2399999999999999E-3</v>
      </c>
      <c r="BG18" s="182">
        <f t="shared" si="21"/>
        <v>0</v>
      </c>
      <c r="BH18" s="182">
        <f t="shared" si="22"/>
        <v>0</v>
      </c>
      <c r="BI18" s="182">
        <f t="shared" si="23"/>
        <v>0</v>
      </c>
      <c r="BJ18" s="182"/>
      <c r="BK18" s="182">
        <v>721</v>
      </c>
    </row>
    <row r="19" spans="1:63" ht="15" customHeight="1" x14ac:dyDescent="0.35">
      <c r="A19" s="197" t="s">
        <v>354</v>
      </c>
      <c r="B19" s="196" t="s">
        <v>353</v>
      </c>
      <c r="C19" s="407" t="s">
        <v>352</v>
      </c>
      <c r="D19" s="407"/>
      <c r="E19" s="196" t="s">
        <v>100</v>
      </c>
      <c r="F19" s="182">
        <v>2</v>
      </c>
      <c r="G19" s="187"/>
      <c r="H19" s="182">
        <f t="shared" si="0"/>
        <v>0</v>
      </c>
      <c r="I19" s="182">
        <f t="shared" si="1"/>
        <v>0</v>
      </c>
      <c r="J19" s="182">
        <f t="shared" si="2"/>
        <v>0</v>
      </c>
      <c r="K19" s="182">
        <v>0</v>
      </c>
      <c r="L19" s="182">
        <f t="shared" si="3"/>
        <v>0</v>
      </c>
      <c r="M19" s="195" t="s">
        <v>215</v>
      </c>
      <c r="Y19" s="182">
        <f t="shared" si="4"/>
        <v>0</v>
      </c>
      <c r="AA19" s="182">
        <f t="shared" si="5"/>
        <v>0</v>
      </c>
      <c r="AB19" s="182">
        <f t="shared" si="6"/>
        <v>0</v>
      </c>
      <c r="AC19" s="182">
        <f t="shared" si="7"/>
        <v>0</v>
      </c>
      <c r="AD19" s="182">
        <f t="shared" si="8"/>
        <v>0</v>
      </c>
      <c r="AE19" s="182">
        <f t="shared" si="9"/>
        <v>0</v>
      </c>
      <c r="AF19" s="182">
        <f t="shared" si="10"/>
        <v>0</v>
      </c>
      <c r="AG19" s="182">
        <f t="shared" si="11"/>
        <v>0</v>
      </c>
      <c r="AH19" s="183" t="s">
        <v>177</v>
      </c>
      <c r="AI19" s="182">
        <f t="shared" si="12"/>
        <v>0</v>
      </c>
      <c r="AJ19" s="182">
        <f t="shared" si="13"/>
        <v>0</v>
      </c>
      <c r="AK19" s="182">
        <f t="shared" si="14"/>
        <v>0</v>
      </c>
      <c r="AM19" s="182">
        <v>21</v>
      </c>
      <c r="AN19" s="182">
        <f>G19*0</f>
        <v>0</v>
      </c>
      <c r="AO19" s="182">
        <f>G19*(1-0)</f>
        <v>0</v>
      </c>
      <c r="AP19" s="184" t="s">
        <v>242</v>
      </c>
      <c r="AU19" s="182">
        <f t="shared" si="15"/>
        <v>0</v>
      </c>
      <c r="AV19" s="182">
        <f t="shared" si="16"/>
        <v>0</v>
      </c>
      <c r="AW19" s="182">
        <f t="shared" si="17"/>
        <v>0</v>
      </c>
      <c r="AX19" s="184" t="s">
        <v>338</v>
      </c>
      <c r="AY19" s="184" t="s">
        <v>240</v>
      </c>
      <c r="AZ19" s="183" t="s">
        <v>211</v>
      </c>
      <c r="BB19" s="182">
        <f t="shared" si="18"/>
        <v>0</v>
      </c>
      <c r="BC19" s="182">
        <f t="shared" si="19"/>
        <v>0</v>
      </c>
      <c r="BD19" s="182">
        <v>0</v>
      </c>
      <c r="BE19" s="182">
        <f t="shared" si="20"/>
        <v>0</v>
      </c>
      <c r="BG19" s="182">
        <f t="shared" si="21"/>
        <v>0</v>
      </c>
      <c r="BH19" s="182">
        <f t="shared" si="22"/>
        <v>0</v>
      </c>
      <c r="BI19" s="182">
        <f t="shared" si="23"/>
        <v>0</v>
      </c>
      <c r="BJ19" s="182"/>
      <c r="BK19" s="182">
        <v>721</v>
      </c>
    </row>
    <row r="20" spans="1:63" ht="15" customHeight="1" x14ac:dyDescent="0.35">
      <c r="A20" s="197" t="s">
        <v>351</v>
      </c>
      <c r="B20" s="196" t="s">
        <v>350</v>
      </c>
      <c r="C20" s="407" t="s">
        <v>349</v>
      </c>
      <c r="D20" s="407"/>
      <c r="E20" s="196" t="s">
        <v>100</v>
      </c>
      <c r="F20" s="182">
        <v>1</v>
      </c>
      <c r="G20" s="187"/>
      <c r="H20" s="182">
        <f t="shared" si="0"/>
        <v>0</v>
      </c>
      <c r="I20" s="182">
        <f t="shared" si="1"/>
        <v>0</v>
      </c>
      <c r="J20" s="182">
        <f t="shared" si="2"/>
        <v>0</v>
      </c>
      <c r="K20" s="182">
        <v>0</v>
      </c>
      <c r="L20" s="182">
        <f t="shared" si="3"/>
        <v>0</v>
      </c>
      <c r="M20" s="195" t="s">
        <v>215</v>
      </c>
      <c r="Y20" s="182">
        <f t="shared" si="4"/>
        <v>0</v>
      </c>
      <c r="AA20" s="182">
        <f t="shared" si="5"/>
        <v>0</v>
      </c>
      <c r="AB20" s="182">
        <f t="shared" si="6"/>
        <v>0</v>
      </c>
      <c r="AC20" s="182">
        <f t="shared" si="7"/>
        <v>0</v>
      </c>
      <c r="AD20" s="182">
        <f t="shared" si="8"/>
        <v>0</v>
      </c>
      <c r="AE20" s="182">
        <f t="shared" si="9"/>
        <v>0</v>
      </c>
      <c r="AF20" s="182">
        <f t="shared" si="10"/>
        <v>0</v>
      </c>
      <c r="AG20" s="182">
        <f t="shared" si="11"/>
        <v>0</v>
      </c>
      <c r="AH20" s="183" t="s">
        <v>177</v>
      </c>
      <c r="AI20" s="182">
        <f t="shared" si="12"/>
        <v>0</v>
      </c>
      <c r="AJ20" s="182">
        <f t="shared" si="13"/>
        <v>0</v>
      </c>
      <c r="AK20" s="182">
        <f t="shared" si="14"/>
        <v>0</v>
      </c>
      <c r="AM20" s="182">
        <v>21</v>
      </c>
      <c r="AN20" s="182">
        <f>G20*0</f>
        <v>0</v>
      </c>
      <c r="AO20" s="182">
        <f>G20*(1-0)</f>
        <v>0</v>
      </c>
      <c r="AP20" s="184" t="s">
        <v>242</v>
      </c>
      <c r="AU20" s="182">
        <f t="shared" si="15"/>
        <v>0</v>
      </c>
      <c r="AV20" s="182">
        <f t="shared" si="16"/>
        <v>0</v>
      </c>
      <c r="AW20" s="182">
        <f t="shared" si="17"/>
        <v>0</v>
      </c>
      <c r="AX20" s="184" t="s">
        <v>338</v>
      </c>
      <c r="AY20" s="184" t="s">
        <v>240</v>
      </c>
      <c r="AZ20" s="183" t="s">
        <v>211</v>
      </c>
      <c r="BB20" s="182">
        <f t="shared" si="18"/>
        <v>0</v>
      </c>
      <c r="BC20" s="182">
        <f t="shared" si="19"/>
        <v>0</v>
      </c>
      <c r="BD20" s="182">
        <v>0</v>
      </c>
      <c r="BE20" s="182">
        <f t="shared" si="20"/>
        <v>0</v>
      </c>
      <c r="BG20" s="182">
        <f t="shared" si="21"/>
        <v>0</v>
      </c>
      <c r="BH20" s="182">
        <f t="shared" si="22"/>
        <v>0</v>
      </c>
      <c r="BI20" s="182">
        <f t="shared" si="23"/>
        <v>0</v>
      </c>
      <c r="BJ20" s="182"/>
      <c r="BK20" s="182">
        <v>721</v>
      </c>
    </row>
    <row r="21" spans="1:63" ht="15" customHeight="1" x14ac:dyDescent="0.35">
      <c r="A21" s="197" t="s">
        <v>348</v>
      </c>
      <c r="B21" s="196" t="s">
        <v>347</v>
      </c>
      <c r="C21" s="407" t="s">
        <v>346</v>
      </c>
      <c r="D21" s="407"/>
      <c r="E21" s="196" t="s">
        <v>100</v>
      </c>
      <c r="F21" s="182">
        <v>2</v>
      </c>
      <c r="G21" s="187"/>
      <c r="H21" s="182">
        <f t="shared" si="0"/>
        <v>0</v>
      </c>
      <c r="I21" s="182">
        <f t="shared" si="1"/>
        <v>0</v>
      </c>
      <c r="J21" s="182">
        <f t="shared" si="2"/>
        <v>0</v>
      </c>
      <c r="K21" s="182">
        <v>0</v>
      </c>
      <c r="L21" s="182">
        <f t="shared" si="3"/>
        <v>0</v>
      </c>
      <c r="M21" s="195" t="s">
        <v>215</v>
      </c>
      <c r="Y21" s="182">
        <f t="shared" si="4"/>
        <v>0</v>
      </c>
      <c r="AA21" s="182">
        <f t="shared" si="5"/>
        <v>0</v>
      </c>
      <c r="AB21" s="182">
        <f t="shared" si="6"/>
        <v>0</v>
      </c>
      <c r="AC21" s="182">
        <f t="shared" si="7"/>
        <v>0</v>
      </c>
      <c r="AD21" s="182">
        <f t="shared" si="8"/>
        <v>0</v>
      </c>
      <c r="AE21" s="182">
        <f t="shared" si="9"/>
        <v>0</v>
      </c>
      <c r="AF21" s="182">
        <f t="shared" si="10"/>
        <v>0</v>
      </c>
      <c r="AG21" s="182">
        <f t="shared" si="11"/>
        <v>0</v>
      </c>
      <c r="AH21" s="183" t="s">
        <v>177</v>
      </c>
      <c r="AI21" s="182">
        <f t="shared" si="12"/>
        <v>0</v>
      </c>
      <c r="AJ21" s="182">
        <f t="shared" si="13"/>
        <v>0</v>
      </c>
      <c r="AK21" s="182">
        <f t="shared" si="14"/>
        <v>0</v>
      </c>
      <c r="AM21" s="182">
        <v>21</v>
      </c>
      <c r="AN21" s="182">
        <f>G21*0</f>
        <v>0</v>
      </c>
      <c r="AO21" s="182">
        <f>G21*(1-0)</f>
        <v>0</v>
      </c>
      <c r="AP21" s="184" t="s">
        <v>242</v>
      </c>
      <c r="AU21" s="182">
        <f t="shared" si="15"/>
        <v>0</v>
      </c>
      <c r="AV21" s="182">
        <f t="shared" si="16"/>
        <v>0</v>
      </c>
      <c r="AW21" s="182">
        <f t="shared" si="17"/>
        <v>0</v>
      </c>
      <c r="AX21" s="184" t="s">
        <v>338</v>
      </c>
      <c r="AY21" s="184" t="s">
        <v>240</v>
      </c>
      <c r="AZ21" s="183" t="s">
        <v>211</v>
      </c>
      <c r="BB21" s="182">
        <f t="shared" si="18"/>
        <v>0</v>
      </c>
      <c r="BC21" s="182">
        <f t="shared" si="19"/>
        <v>0</v>
      </c>
      <c r="BD21" s="182">
        <v>0</v>
      </c>
      <c r="BE21" s="182">
        <f t="shared" si="20"/>
        <v>0</v>
      </c>
      <c r="BG21" s="182">
        <f t="shared" si="21"/>
        <v>0</v>
      </c>
      <c r="BH21" s="182">
        <f t="shared" si="22"/>
        <v>0</v>
      </c>
      <c r="BI21" s="182">
        <f t="shared" si="23"/>
        <v>0</v>
      </c>
      <c r="BJ21" s="182"/>
      <c r="BK21" s="182">
        <v>721</v>
      </c>
    </row>
    <row r="22" spans="1:63" ht="15" customHeight="1" x14ac:dyDescent="0.35">
      <c r="A22" s="197" t="s">
        <v>345</v>
      </c>
      <c r="B22" s="196" t="s">
        <v>344</v>
      </c>
      <c r="C22" s="407" t="s">
        <v>343</v>
      </c>
      <c r="D22" s="407"/>
      <c r="E22" s="196" t="s">
        <v>100</v>
      </c>
      <c r="F22" s="182">
        <v>1</v>
      </c>
      <c r="G22" s="187"/>
      <c r="H22" s="182">
        <f t="shared" si="0"/>
        <v>0</v>
      </c>
      <c r="I22" s="182">
        <f t="shared" si="1"/>
        <v>0</v>
      </c>
      <c r="J22" s="182">
        <f t="shared" si="2"/>
        <v>0</v>
      </c>
      <c r="K22" s="182">
        <v>4.8999999999999998E-4</v>
      </c>
      <c r="L22" s="182">
        <f t="shared" si="3"/>
        <v>4.8999999999999998E-4</v>
      </c>
      <c r="M22" s="195" t="s">
        <v>215</v>
      </c>
      <c r="Y22" s="182">
        <f t="shared" si="4"/>
        <v>0</v>
      </c>
      <c r="AA22" s="182">
        <f t="shared" si="5"/>
        <v>0</v>
      </c>
      <c r="AB22" s="182">
        <f t="shared" si="6"/>
        <v>0</v>
      </c>
      <c r="AC22" s="182">
        <f t="shared" si="7"/>
        <v>0</v>
      </c>
      <c r="AD22" s="182">
        <f t="shared" si="8"/>
        <v>0</v>
      </c>
      <c r="AE22" s="182">
        <f t="shared" si="9"/>
        <v>0</v>
      </c>
      <c r="AF22" s="182">
        <f t="shared" si="10"/>
        <v>0</v>
      </c>
      <c r="AG22" s="182">
        <f t="shared" si="11"/>
        <v>0</v>
      </c>
      <c r="AH22" s="183" t="s">
        <v>177</v>
      </c>
      <c r="AI22" s="182">
        <f t="shared" si="12"/>
        <v>0</v>
      </c>
      <c r="AJ22" s="182">
        <f t="shared" si="13"/>
        <v>0</v>
      </c>
      <c r="AK22" s="182">
        <f t="shared" si="14"/>
        <v>0</v>
      </c>
      <c r="AM22" s="182">
        <v>21</v>
      </c>
      <c r="AN22" s="182">
        <f>G22*0.95800388852884</f>
        <v>0</v>
      </c>
      <c r="AO22" s="182">
        <f>G22*(1-0.95800388852884)</f>
        <v>0</v>
      </c>
      <c r="AP22" s="184" t="s">
        <v>242</v>
      </c>
      <c r="AU22" s="182">
        <f t="shared" si="15"/>
        <v>0</v>
      </c>
      <c r="AV22" s="182">
        <f t="shared" si="16"/>
        <v>0</v>
      </c>
      <c r="AW22" s="182">
        <f t="shared" si="17"/>
        <v>0</v>
      </c>
      <c r="AX22" s="184" t="s">
        <v>338</v>
      </c>
      <c r="AY22" s="184" t="s">
        <v>240</v>
      </c>
      <c r="AZ22" s="183" t="s">
        <v>211</v>
      </c>
      <c r="BB22" s="182">
        <f t="shared" si="18"/>
        <v>0</v>
      </c>
      <c r="BC22" s="182">
        <f t="shared" si="19"/>
        <v>0</v>
      </c>
      <c r="BD22" s="182">
        <v>0</v>
      </c>
      <c r="BE22" s="182">
        <f t="shared" si="20"/>
        <v>4.8999999999999998E-4</v>
      </c>
      <c r="BG22" s="182">
        <f t="shared" si="21"/>
        <v>0</v>
      </c>
      <c r="BH22" s="182">
        <f t="shared" si="22"/>
        <v>0</v>
      </c>
      <c r="BI22" s="182">
        <f t="shared" si="23"/>
        <v>0</v>
      </c>
      <c r="BJ22" s="182"/>
      <c r="BK22" s="182">
        <v>721</v>
      </c>
    </row>
    <row r="23" spans="1:63" ht="13.5" customHeight="1" x14ac:dyDescent="0.35">
      <c r="A23" s="199"/>
      <c r="B23" s="198"/>
      <c r="C23" s="408" t="s">
        <v>342</v>
      </c>
      <c r="D23" s="408"/>
      <c r="E23" s="408"/>
      <c r="F23" s="408"/>
      <c r="G23" s="408"/>
      <c r="H23" s="408"/>
      <c r="I23" s="408"/>
      <c r="J23" s="408"/>
      <c r="K23" s="408"/>
      <c r="L23" s="408"/>
      <c r="M23" s="409"/>
    </row>
    <row r="24" spans="1:63" ht="15" customHeight="1" x14ac:dyDescent="0.35">
      <c r="A24" s="197" t="s">
        <v>341</v>
      </c>
      <c r="B24" s="196" t="s">
        <v>340</v>
      </c>
      <c r="C24" s="407" t="s">
        <v>339</v>
      </c>
      <c r="D24" s="407"/>
      <c r="E24" s="196" t="s">
        <v>112</v>
      </c>
      <c r="F24" s="182">
        <v>10</v>
      </c>
      <c r="G24" s="187"/>
      <c r="H24" s="182">
        <f>F24*AN24</f>
        <v>0</v>
      </c>
      <c r="I24" s="182">
        <f>F24*AO24</f>
        <v>0</v>
      </c>
      <c r="J24" s="182">
        <f>F24*G24</f>
        <v>0</v>
      </c>
      <c r="K24" s="182">
        <v>0</v>
      </c>
      <c r="L24" s="182">
        <f>F24*K24</f>
        <v>0</v>
      </c>
      <c r="M24" s="195" t="s">
        <v>215</v>
      </c>
      <c r="Y24" s="182">
        <f>IF(AP24="5",BI24,0)</f>
        <v>0</v>
      </c>
      <c r="AA24" s="182">
        <f>IF(AP24="1",BG24,0)</f>
        <v>0</v>
      </c>
      <c r="AB24" s="182">
        <f>IF(AP24="1",BH24,0)</f>
        <v>0</v>
      </c>
      <c r="AC24" s="182">
        <f>IF(AP24="7",BG24,0)</f>
        <v>0</v>
      </c>
      <c r="AD24" s="182">
        <f>IF(AP24="7",BH24,0)</f>
        <v>0</v>
      </c>
      <c r="AE24" s="182">
        <f>IF(AP24="2",BG24,0)</f>
        <v>0</v>
      </c>
      <c r="AF24" s="182">
        <f>IF(AP24="2",BH24,0)</f>
        <v>0</v>
      </c>
      <c r="AG24" s="182">
        <f>IF(AP24="0",BI24,0)</f>
        <v>0</v>
      </c>
      <c r="AH24" s="183" t="s">
        <v>177</v>
      </c>
      <c r="AI24" s="182">
        <f>IF(AM24=0,J24,0)</f>
        <v>0</v>
      </c>
      <c r="AJ24" s="182">
        <f>IF(AM24=15,J24,0)</f>
        <v>0</v>
      </c>
      <c r="AK24" s="182">
        <f>IF(AM24=21,J24,0)</f>
        <v>0</v>
      </c>
      <c r="AM24" s="182">
        <v>21</v>
      </c>
      <c r="AN24" s="182">
        <f>G24*0.0281368821292776</f>
        <v>0</v>
      </c>
      <c r="AO24" s="182">
        <f>G24*(1-0.0281368821292776)</f>
        <v>0</v>
      </c>
      <c r="AP24" s="184" t="s">
        <v>242</v>
      </c>
      <c r="AU24" s="182">
        <f>AV24+AW24</f>
        <v>0</v>
      </c>
      <c r="AV24" s="182">
        <f>F24*AN24</f>
        <v>0</v>
      </c>
      <c r="AW24" s="182">
        <f>F24*AO24</f>
        <v>0</v>
      </c>
      <c r="AX24" s="184" t="s">
        <v>338</v>
      </c>
      <c r="AY24" s="184" t="s">
        <v>240</v>
      </c>
      <c r="AZ24" s="183" t="s">
        <v>211</v>
      </c>
      <c r="BB24" s="182">
        <f>AV24+AW24</f>
        <v>0</v>
      </c>
      <c r="BC24" s="182">
        <f>G24/(100-BD24)*100</f>
        <v>0</v>
      </c>
      <c r="BD24" s="182">
        <v>0</v>
      </c>
      <c r="BE24" s="182">
        <f>L24</f>
        <v>0</v>
      </c>
      <c r="BG24" s="182">
        <f>F24*AN24</f>
        <v>0</v>
      </c>
      <c r="BH24" s="182">
        <f>F24*AO24</f>
        <v>0</v>
      </c>
      <c r="BI24" s="182">
        <f>F24*G24</f>
        <v>0</v>
      </c>
      <c r="BJ24" s="182"/>
      <c r="BK24" s="182">
        <v>721</v>
      </c>
    </row>
    <row r="25" spans="1:63" ht="15" customHeight="1" x14ac:dyDescent="0.35">
      <c r="A25" s="194" t="s">
        <v>177</v>
      </c>
      <c r="B25" s="193" t="s">
        <v>337</v>
      </c>
      <c r="C25" s="406" t="s">
        <v>228</v>
      </c>
      <c r="D25" s="406"/>
      <c r="E25" s="192" t="s">
        <v>218</v>
      </c>
      <c r="F25" s="192" t="s">
        <v>218</v>
      </c>
      <c r="G25" s="192" t="s">
        <v>218</v>
      </c>
      <c r="H25" s="190">
        <f>SUM(H26:H42)</f>
        <v>0</v>
      </c>
      <c r="I25" s="190">
        <f>SUM(I26:I42)</f>
        <v>0</v>
      </c>
      <c r="J25" s="190">
        <f>SUM(J26:J42)</f>
        <v>0</v>
      </c>
      <c r="K25" s="183" t="s">
        <v>177</v>
      </c>
      <c r="L25" s="190">
        <f>SUM(L26:L42)</f>
        <v>0.12711</v>
      </c>
      <c r="M25" s="191" t="s">
        <v>177</v>
      </c>
      <c r="AH25" s="183" t="s">
        <v>177</v>
      </c>
      <c r="AR25" s="190">
        <f>SUM(AI26:AI42)</f>
        <v>0</v>
      </c>
      <c r="AS25" s="190">
        <f>SUM(AJ26:AJ42)</f>
        <v>0</v>
      </c>
      <c r="AT25" s="190">
        <f>SUM(AK26:AK42)</f>
        <v>0</v>
      </c>
    </row>
    <row r="26" spans="1:63" ht="15" customHeight="1" x14ac:dyDescent="0.35">
      <c r="A26" s="197" t="s">
        <v>336</v>
      </c>
      <c r="B26" s="196" t="s">
        <v>335</v>
      </c>
      <c r="C26" s="407" t="s">
        <v>334</v>
      </c>
      <c r="D26" s="407"/>
      <c r="E26" s="196" t="s">
        <v>112</v>
      </c>
      <c r="F26" s="182">
        <v>10</v>
      </c>
      <c r="G26" s="187"/>
      <c r="H26" s="182">
        <f t="shared" ref="H26:H33" si="24">F26*AN26</f>
        <v>0</v>
      </c>
      <c r="I26" s="182">
        <f t="shared" ref="I26:I33" si="25">F26*AO26</f>
        <v>0</v>
      </c>
      <c r="J26" s="182">
        <f t="shared" ref="J26:J33" si="26">F26*G26</f>
        <v>0</v>
      </c>
      <c r="K26" s="182">
        <v>2.1299999999999999E-3</v>
      </c>
      <c r="L26" s="182">
        <f t="shared" ref="L26:L33" si="27">F26*K26</f>
        <v>2.1299999999999999E-2</v>
      </c>
      <c r="M26" s="195" t="s">
        <v>215</v>
      </c>
      <c r="Y26" s="182">
        <f t="shared" ref="Y26:Y33" si="28">IF(AP26="5",BI26,0)</f>
        <v>0</v>
      </c>
      <c r="AA26" s="182">
        <f t="shared" ref="AA26:AA33" si="29">IF(AP26="1",BG26,0)</f>
        <v>0</v>
      </c>
      <c r="AB26" s="182">
        <f t="shared" ref="AB26:AB33" si="30">IF(AP26="1",BH26,0)</f>
        <v>0</v>
      </c>
      <c r="AC26" s="182">
        <f t="shared" ref="AC26:AC33" si="31">IF(AP26="7",BG26,0)</f>
        <v>0</v>
      </c>
      <c r="AD26" s="182">
        <f t="shared" ref="AD26:AD33" si="32">IF(AP26="7",BH26,0)</f>
        <v>0</v>
      </c>
      <c r="AE26" s="182">
        <f t="shared" ref="AE26:AE33" si="33">IF(AP26="2",BG26,0)</f>
        <v>0</v>
      </c>
      <c r="AF26" s="182">
        <f t="shared" ref="AF26:AF33" si="34">IF(AP26="2",BH26,0)</f>
        <v>0</v>
      </c>
      <c r="AG26" s="182">
        <f t="shared" ref="AG26:AG33" si="35">IF(AP26="0",BI26,0)</f>
        <v>0</v>
      </c>
      <c r="AH26" s="183" t="s">
        <v>177</v>
      </c>
      <c r="AI26" s="182">
        <f t="shared" ref="AI26:AI33" si="36">IF(AM26=0,J26,0)</f>
        <v>0</v>
      </c>
      <c r="AJ26" s="182">
        <f t="shared" ref="AJ26:AJ33" si="37">IF(AM26=15,J26,0)</f>
        <v>0</v>
      </c>
      <c r="AK26" s="182">
        <f t="shared" ref="AK26:AK33" si="38">IF(AM26=21,J26,0)</f>
        <v>0</v>
      </c>
      <c r="AM26" s="182">
        <v>21</v>
      </c>
      <c r="AN26" s="182">
        <f>G26*0</f>
        <v>0</v>
      </c>
      <c r="AO26" s="182">
        <f>G26*(1-0)</f>
        <v>0</v>
      </c>
      <c r="AP26" s="184" t="s">
        <v>242</v>
      </c>
      <c r="AU26" s="182">
        <f t="shared" ref="AU26:AU33" si="39">AV26+AW26</f>
        <v>0</v>
      </c>
      <c r="AV26" s="182">
        <f t="shared" ref="AV26:AV33" si="40">F26*AN26</f>
        <v>0</v>
      </c>
      <c r="AW26" s="182">
        <f t="shared" ref="AW26:AW33" si="41">F26*AO26</f>
        <v>0</v>
      </c>
      <c r="AX26" s="184" t="s">
        <v>291</v>
      </c>
      <c r="AY26" s="184" t="s">
        <v>240</v>
      </c>
      <c r="AZ26" s="183" t="s">
        <v>211</v>
      </c>
      <c r="BB26" s="182">
        <f t="shared" ref="BB26:BB33" si="42">AV26+AW26</f>
        <v>0</v>
      </c>
      <c r="BC26" s="182">
        <f t="shared" ref="BC26:BC33" si="43">G26/(100-BD26)*100</f>
        <v>0</v>
      </c>
      <c r="BD26" s="182">
        <v>0</v>
      </c>
      <c r="BE26" s="182">
        <f t="shared" ref="BE26:BE33" si="44">L26</f>
        <v>2.1299999999999999E-2</v>
      </c>
      <c r="BG26" s="182">
        <f t="shared" ref="BG26:BG33" si="45">F26*AN26</f>
        <v>0</v>
      </c>
      <c r="BH26" s="182">
        <f t="shared" ref="BH26:BH33" si="46">F26*AO26</f>
        <v>0</v>
      </c>
      <c r="BI26" s="182">
        <f t="shared" ref="BI26:BI33" si="47">F26*G26</f>
        <v>0</v>
      </c>
      <c r="BJ26" s="182"/>
      <c r="BK26" s="182">
        <v>722</v>
      </c>
    </row>
    <row r="27" spans="1:63" ht="15" customHeight="1" x14ac:dyDescent="0.35">
      <c r="A27" s="197" t="s">
        <v>333</v>
      </c>
      <c r="B27" s="196" t="s">
        <v>332</v>
      </c>
      <c r="C27" s="407" t="s">
        <v>331</v>
      </c>
      <c r="D27" s="407"/>
      <c r="E27" s="196" t="s">
        <v>100</v>
      </c>
      <c r="F27" s="182">
        <v>1</v>
      </c>
      <c r="G27" s="187"/>
      <c r="H27" s="182">
        <f t="shared" si="24"/>
        <v>0</v>
      </c>
      <c r="I27" s="182">
        <f t="shared" si="25"/>
        <v>0</v>
      </c>
      <c r="J27" s="182">
        <f t="shared" si="26"/>
        <v>0</v>
      </c>
      <c r="K27" s="182">
        <v>1E-4</v>
      </c>
      <c r="L27" s="182">
        <f t="shared" si="27"/>
        <v>1E-4</v>
      </c>
      <c r="M27" s="195" t="s">
        <v>215</v>
      </c>
      <c r="Y27" s="182">
        <f t="shared" si="28"/>
        <v>0</v>
      </c>
      <c r="AA27" s="182">
        <f t="shared" si="29"/>
        <v>0</v>
      </c>
      <c r="AB27" s="182">
        <f t="shared" si="30"/>
        <v>0</v>
      </c>
      <c r="AC27" s="182">
        <f t="shared" si="31"/>
        <v>0</v>
      </c>
      <c r="AD27" s="182">
        <f t="shared" si="32"/>
        <v>0</v>
      </c>
      <c r="AE27" s="182">
        <f t="shared" si="33"/>
        <v>0</v>
      </c>
      <c r="AF27" s="182">
        <f t="shared" si="34"/>
        <v>0</v>
      </c>
      <c r="AG27" s="182">
        <f t="shared" si="35"/>
        <v>0</v>
      </c>
      <c r="AH27" s="183" t="s">
        <v>177</v>
      </c>
      <c r="AI27" s="182">
        <f t="shared" si="36"/>
        <v>0</v>
      </c>
      <c r="AJ27" s="182">
        <f t="shared" si="37"/>
        <v>0</v>
      </c>
      <c r="AK27" s="182">
        <f t="shared" si="38"/>
        <v>0</v>
      </c>
      <c r="AM27" s="182">
        <v>21</v>
      </c>
      <c r="AN27" s="182">
        <f>G27*0.58125</f>
        <v>0</v>
      </c>
      <c r="AO27" s="182">
        <f>G27*(1-0.58125)</f>
        <v>0</v>
      </c>
      <c r="AP27" s="184" t="s">
        <v>242</v>
      </c>
      <c r="AU27" s="182">
        <f t="shared" si="39"/>
        <v>0</v>
      </c>
      <c r="AV27" s="182">
        <f t="shared" si="40"/>
        <v>0</v>
      </c>
      <c r="AW27" s="182">
        <f t="shared" si="41"/>
        <v>0</v>
      </c>
      <c r="AX27" s="184" t="s">
        <v>291</v>
      </c>
      <c r="AY27" s="184" t="s">
        <v>240</v>
      </c>
      <c r="AZ27" s="183" t="s">
        <v>211</v>
      </c>
      <c r="BB27" s="182">
        <f t="shared" si="42"/>
        <v>0</v>
      </c>
      <c r="BC27" s="182">
        <f t="shared" si="43"/>
        <v>0</v>
      </c>
      <c r="BD27" s="182">
        <v>0</v>
      </c>
      <c r="BE27" s="182">
        <f t="shared" si="44"/>
        <v>1E-4</v>
      </c>
      <c r="BG27" s="182">
        <f t="shared" si="45"/>
        <v>0</v>
      </c>
      <c r="BH27" s="182">
        <f t="shared" si="46"/>
        <v>0</v>
      </c>
      <c r="BI27" s="182">
        <f t="shared" si="47"/>
        <v>0</v>
      </c>
      <c r="BJ27" s="182"/>
      <c r="BK27" s="182">
        <v>722</v>
      </c>
    </row>
    <row r="28" spans="1:63" ht="15" customHeight="1" x14ac:dyDescent="0.35">
      <c r="A28" s="197" t="s">
        <v>330</v>
      </c>
      <c r="B28" s="196" t="s">
        <v>329</v>
      </c>
      <c r="C28" s="407" t="s">
        <v>328</v>
      </c>
      <c r="D28" s="407"/>
      <c r="E28" s="196" t="s">
        <v>122</v>
      </c>
      <c r="F28" s="182">
        <v>1</v>
      </c>
      <c r="G28" s="187"/>
      <c r="H28" s="182">
        <f t="shared" si="24"/>
        <v>0</v>
      </c>
      <c r="I28" s="182">
        <f t="shared" si="25"/>
        <v>0</v>
      </c>
      <c r="J28" s="182">
        <f t="shared" si="26"/>
        <v>0</v>
      </c>
      <c r="K28" s="182">
        <v>1.0319999999999999E-2</v>
      </c>
      <c r="L28" s="182">
        <f t="shared" si="27"/>
        <v>1.0319999999999999E-2</v>
      </c>
      <c r="M28" s="195" t="s">
        <v>215</v>
      </c>
      <c r="Y28" s="182">
        <f t="shared" si="28"/>
        <v>0</v>
      </c>
      <c r="AA28" s="182">
        <f t="shared" si="29"/>
        <v>0</v>
      </c>
      <c r="AB28" s="182">
        <f t="shared" si="30"/>
        <v>0</v>
      </c>
      <c r="AC28" s="182">
        <f t="shared" si="31"/>
        <v>0</v>
      </c>
      <c r="AD28" s="182">
        <f t="shared" si="32"/>
        <v>0</v>
      </c>
      <c r="AE28" s="182">
        <f t="shared" si="33"/>
        <v>0</v>
      </c>
      <c r="AF28" s="182">
        <f t="shared" si="34"/>
        <v>0</v>
      </c>
      <c r="AG28" s="182">
        <f t="shared" si="35"/>
        <v>0</v>
      </c>
      <c r="AH28" s="183" t="s">
        <v>177</v>
      </c>
      <c r="AI28" s="182">
        <f t="shared" si="36"/>
        <v>0</v>
      </c>
      <c r="AJ28" s="182">
        <f t="shared" si="37"/>
        <v>0</v>
      </c>
      <c r="AK28" s="182">
        <f t="shared" si="38"/>
        <v>0</v>
      </c>
      <c r="AM28" s="182">
        <v>21</v>
      </c>
      <c r="AN28" s="182">
        <f>G28*0.556647725951364</f>
        <v>0</v>
      </c>
      <c r="AO28" s="182">
        <f>G28*(1-0.556647725951364)</f>
        <v>0</v>
      </c>
      <c r="AP28" s="184" t="s">
        <v>242</v>
      </c>
      <c r="AU28" s="182">
        <f t="shared" si="39"/>
        <v>0</v>
      </c>
      <c r="AV28" s="182">
        <f t="shared" si="40"/>
        <v>0</v>
      </c>
      <c r="AW28" s="182">
        <f t="shared" si="41"/>
        <v>0</v>
      </c>
      <c r="AX28" s="184" t="s">
        <v>291</v>
      </c>
      <c r="AY28" s="184" t="s">
        <v>240</v>
      </c>
      <c r="AZ28" s="183" t="s">
        <v>211</v>
      </c>
      <c r="BB28" s="182">
        <f t="shared" si="42"/>
        <v>0</v>
      </c>
      <c r="BC28" s="182">
        <f t="shared" si="43"/>
        <v>0</v>
      </c>
      <c r="BD28" s="182">
        <v>0</v>
      </c>
      <c r="BE28" s="182">
        <f t="shared" si="44"/>
        <v>1.0319999999999999E-2</v>
      </c>
      <c r="BG28" s="182">
        <f t="shared" si="45"/>
        <v>0</v>
      </c>
      <c r="BH28" s="182">
        <f t="shared" si="46"/>
        <v>0</v>
      </c>
      <c r="BI28" s="182">
        <f t="shared" si="47"/>
        <v>0</v>
      </c>
      <c r="BJ28" s="182"/>
      <c r="BK28" s="182">
        <v>722</v>
      </c>
    </row>
    <row r="29" spans="1:63" ht="15" customHeight="1" x14ac:dyDescent="0.35">
      <c r="A29" s="197" t="s">
        <v>327</v>
      </c>
      <c r="B29" s="196" t="s">
        <v>326</v>
      </c>
      <c r="C29" s="407" t="s">
        <v>325</v>
      </c>
      <c r="D29" s="407"/>
      <c r="E29" s="196" t="s">
        <v>100</v>
      </c>
      <c r="F29" s="182">
        <v>2</v>
      </c>
      <c r="G29" s="187"/>
      <c r="H29" s="182">
        <f t="shared" si="24"/>
        <v>0</v>
      </c>
      <c r="I29" s="182">
        <f t="shared" si="25"/>
        <v>0</v>
      </c>
      <c r="J29" s="182">
        <f t="shared" si="26"/>
        <v>0</v>
      </c>
      <c r="K29" s="182">
        <v>8.0000000000000004E-4</v>
      </c>
      <c r="L29" s="182">
        <f t="shared" si="27"/>
        <v>1.6000000000000001E-3</v>
      </c>
      <c r="M29" s="195" t="s">
        <v>215</v>
      </c>
      <c r="Y29" s="182">
        <f t="shared" si="28"/>
        <v>0</v>
      </c>
      <c r="AA29" s="182">
        <f t="shared" si="29"/>
        <v>0</v>
      </c>
      <c r="AB29" s="182">
        <f t="shared" si="30"/>
        <v>0</v>
      </c>
      <c r="AC29" s="182">
        <f t="shared" si="31"/>
        <v>0</v>
      </c>
      <c r="AD29" s="182">
        <f t="shared" si="32"/>
        <v>0</v>
      </c>
      <c r="AE29" s="182">
        <f t="shared" si="33"/>
        <v>0</v>
      </c>
      <c r="AF29" s="182">
        <f t="shared" si="34"/>
        <v>0</v>
      </c>
      <c r="AG29" s="182">
        <f t="shared" si="35"/>
        <v>0</v>
      </c>
      <c r="AH29" s="183" t="s">
        <v>177</v>
      </c>
      <c r="AI29" s="182">
        <f t="shared" si="36"/>
        <v>0</v>
      </c>
      <c r="AJ29" s="182">
        <f t="shared" si="37"/>
        <v>0</v>
      </c>
      <c r="AK29" s="182">
        <f t="shared" si="38"/>
        <v>0</v>
      </c>
      <c r="AM29" s="182">
        <v>21</v>
      </c>
      <c r="AN29" s="182">
        <f>G29*0.310723981900452</f>
        <v>0</v>
      </c>
      <c r="AO29" s="182">
        <f>G29*(1-0.310723981900452)</f>
        <v>0</v>
      </c>
      <c r="AP29" s="184" t="s">
        <v>242</v>
      </c>
      <c r="AU29" s="182">
        <f t="shared" si="39"/>
        <v>0</v>
      </c>
      <c r="AV29" s="182">
        <f t="shared" si="40"/>
        <v>0</v>
      </c>
      <c r="AW29" s="182">
        <f t="shared" si="41"/>
        <v>0</v>
      </c>
      <c r="AX29" s="184" t="s">
        <v>291</v>
      </c>
      <c r="AY29" s="184" t="s">
        <v>240</v>
      </c>
      <c r="AZ29" s="183" t="s">
        <v>211</v>
      </c>
      <c r="BB29" s="182">
        <f t="shared" si="42"/>
        <v>0</v>
      </c>
      <c r="BC29" s="182">
        <f t="shared" si="43"/>
        <v>0</v>
      </c>
      <c r="BD29" s="182">
        <v>0</v>
      </c>
      <c r="BE29" s="182">
        <f t="shared" si="44"/>
        <v>1.6000000000000001E-3</v>
      </c>
      <c r="BG29" s="182">
        <f t="shared" si="45"/>
        <v>0</v>
      </c>
      <c r="BH29" s="182">
        <f t="shared" si="46"/>
        <v>0</v>
      </c>
      <c r="BI29" s="182">
        <f t="shared" si="47"/>
        <v>0</v>
      </c>
      <c r="BJ29" s="182"/>
      <c r="BK29" s="182">
        <v>722</v>
      </c>
    </row>
    <row r="30" spans="1:63" ht="15" customHeight="1" x14ac:dyDescent="0.35">
      <c r="A30" s="197" t="s">
        <v>324</v>
      </c>
      <c r="B30" s="196" t="s">
        <v>323</v>
      </c>
      <c r="C30" s="407" t="s">
        <v>322</v>
      </c>
      <c r="D30" s="407"/>
      <c r="E30" s="196" t="s">
        <v>100</v>
      </c>
      <c r="F30" s="182">
        <v>3</v>
      </c>
      <c r="G30" s="187"/>
      <c r="H30" s="182">
        <f t="shared" si="24"/>
        <v>0</v>
      </c>
      <c r="I30" s="182">
        <f t="shared" si="25"/>
        <v>0</v>
      </c>
      <c r="J30" s="182">
        <f t="shared" si="26"/>
        <v>0</v>
      </c>
      <c r="K30" s="182">
        <v>1.4999999999999999E-4</v>
      </c>
      <c r="L30" s="182">
        <f t="shared" si="27"/>
        <v>4.4999999999999999E-4</v>
      </c>
      <c r="M30" s="195" t="s">
        <v>215</v>
      </c>
      <c r="Y30" s="182">
        <f t="shared" si="28"/>
        <v>0</v>
      </c>
      <c r="AA30" s="182">
        <f t="shared" si="29"/>
        <v>0</v>
      </c>
      <c r="AB30" s="182">
        <f t="shared" si="30"/>
        <v>0</v>
      </c>
      <c r="AC30" s="182">
        <f t="shared" si="31"/>
        <v>0</v>
      </c>
      <c r="AD30" s="182">
        <f t="shared" si="32"/>
        <v>0</v>
      </c>
      <c r="AE30" s="182">
        <f t="shared" si="33"/>
        <v>0</v>
      </c>
      <c r="AF30" s="182">
        <f t="shared" si="34"/>
        <v>0</v>
      </c>
      <c r="AG30" s="182">
        <f t="shared" si="35"/>
        <v>0</v>
      </c>
      <c r="AH30" s="183" t="s">
        <v>177</v>
      </c>
      <c r="AI30" s="182">
        <f t="shared" si="36"/>
        <v>0</v>
      </c>
      <c r="AJ30" s="182">
        <f t="shared" si="37"/>
        <v>0</v>
      </c>
      <c r="AK30" s="182">
        <f t="shared" si="38"/>
        <v>0</v>
      </c>
      <c r="AM30" s="182">
        <v>21</v>
      </c>
      <c r="AN30" s="182">
        <f>G30*0.489509392525197</f>
        <v>0</v>
      </c>
      <c r="AO30" s="182">
        <f>G30*(1-0.489509392525197)</f>
        <v>0</v>
      </c>
      <c r="AP30" s="184" t="s">
        <v>242</v>
      </c>
      <c r="AU30" s="182">
        <f t="shared" si="39"/>
        <v>0</v>
      </c>
      <c r="AV30" s="182">
        <f t="shared" si="40"/>
        <v>0</v>
      </c>
      <c r="AW30" s="182">
        <f t="shared" si="41"/>
        <v>0</v>
      </c>
      <c r="AX30" s="184" t="s">
        <v>291</v>
      </c>
      <c r="AY30" s="184" t="s">
        <v>240</v>
      </c>
      <c r="AZ30" s="183" t="s">
        <v>211</v>
      </c>
      <c r="BB30" s="182">
        <f t="shared" si="42"/>
        <v>0</v>
      </c>
      <c r="BC30" s="182">
        <f t="shared" si="43"/>
        <v>0</v>
      </c>
      <c r="BD30" s="182">
        <v>0</v>
      </c>
      <c r="BE30" s="182">
        <f t="shared" si="44"/>
        <v>4.4999999999999999E-4</v>
      </c>
      <c r="BG30" s="182">
        <f t="shared" si="45"/>
        <v>0</v>
      </c>
      <c r="BH30" s="182">
        <f t="shared" si="46"/>
        <v>0</v>
      </c>
      <c r="BI30" s="182">
        <f t="shared" si="47"/>
        <v>0</v>
      </c>
      <c r="BJ30" s="182"/>
      <c r="BK30" s="182">
        <v>722</v>
      </c>
    </row>
    <row r="31" spans="1:63" ht="15" customHeight="1" x14ac:dyDescent="0.35">
      <c r="A31" s="197" t="s">
        <v>321</v>
      </c>
      <c r="B31" s="196" t="s">
        <v>320</v>
      </c>
      <c r="C31" s="407" t="s">
        <v>319</v>
      </c>
      <c r="D31" s="407"/>
      <c r="E31" s="196" t="s">
        <v>112</v>
      </c>
      <c r="F31" s="182">
        <v>16</v>
      </c>
      <c r="G31" s="187"/>
      <c r="H31" s="182">
        <f t="shared" si="24"/>
        <v>0</v>
      </c>
      <c r="I31" s="182">
        <f t="shared" si="25"/>
        <v>0</v>
      </c>
      <c r="J31" s="182">
        <f t="shared" si="26"/>
        <v>0</v>
      </c>
      <c r="K31" s="182">
        <v>2.7999999999999998E-4</v>
      </c>
      <c r="L31" s="182">
        <f t="shared" si="27"/>
        <v>4.4799999999999996E-3</v>
      </c>
      <c r="M31" s="195" t="s">
        <v>215</v>
      </c>
      <c r="Y31" s="182">
        <f t="shared" si="28"/>
        <v>0</v>
      </c>
      <c r="AA31" s="182">
        <f t="shared" si="29"/>
        <v>0</v>
      </c>
      <c r="AB31" s="182">
        <f t="shared" si="30"/>
        <v>0</v>
      </c>
      <c r="AC31" s="182">
        <f t="shared" si="31"/>
        <v>0</v>
      </c>
      <c r="AD31" s="182">
        <f t="shared" si="32"/>
        <v>0</v>
      </c>
      <c r="AE31" s="182">
        <f t="shared" si="33"/>
        <v>0</v>
      </c>
      <c r="AF31" s="182">
        <f t="shared" si="34"/>
        <v>0</v>
      </c>
      <c r="AG31" s="182">
        <f t="shared" si="35"/>
        <v>0</v>
      </c>
      <c r="AH31" s="183" t="s">
        <v>177</v>
      </c>
      <c r="AI31" s="182">
        <f t="shared" si="36"/>
        <v>0</v>
      </c>
      <c r="AJ31" s="182">
        <f t="shared" si="37"/>
        <v>0</v>
      </c>
      <c r="AK31" s="182">
        <f t="shared" si="38"/>
        <v>0</v>
      </c>
      <c r="AM31" s="182">
        <v>21</v>
      </c>
      <c r="AN31" s="182">
        <f>G31*0.107166512120811</f>
        <v>0</v>
      </c>
      <c r="AO31" s="182">
        <f>G31*(1-0.107166512120811)</f>
        <v>0</v>
      </c>
      <c r="AP31" s="184" t="s">
        <v>242</v>
      </c>
      <c r="AU31" s="182">
        <f t="shared" si="39"/>
        <v>0</v>
      </c>
      <c r="AV31" s="182">
        <f t="shared" si="40"/>
        <v>0</v>
      </c>
      <c r="AW31" s="182">
        <f t="shared" si="41"/>
        <v>0</v>
      </c>
      <c r="AX31" s="184" t="s">
        <v>291</v>
      </c>
      <c r="AY31" s="184" t="s">
        <v>240</v>
      </c>
      <c r="AZ31" s="183" t="s">
        <v>211</v>
      </c>
      <c r="BB31" s="182">
        <f t="shared" si="42"/>
        <v>0</v>
      </c>
      <c r="BC31" s="182">
        <f t="shared" si="43"/>
        <v>0</v>
      </c>
      <c r="BD31" s="182">
        <v>0</v>
      </c>
      <c r="BE31" s="182">
        <f t="shared" si="44"/>
        <v>4.4799999999999996E-3</v>
      </c>
      <c r="BG31" s="182">
        <f t="shared" si="45"/>
        <v>0</v>
      </c>
      <c r="BH31" s="182">
        <f t="shared" si="46"/>
        <v>0</v>
      </c>
      <c r="BI31" s="182">
        <f t="shared" si="47"/>
        <v>0</v>
      </c>
      <c r="BJ31" s="182"/>
      <c r="BK31" s="182">
        <v>722</v>
      </c>
    </row>
    <row r="32" spans="1:63" ht="27.75" customHeight="1" x14ac:dyDescent="0.35">
      <c r="A32" s="197" t="s">
        <v>318</v>
      </c>
      <c r="B32" s="196" t="s">
        <v>317</v>
      </c>
      <c r="C32" s="410" t="s">
        <v>316</v>
      </c>
      <c r="D32" s="410"/>
      <c r="E32" s="196" t="s">
        <v>112</v>
      </c>
      <c r="F32" s="182">
        <v>16</v>
      </c>
      <c r="G32" s="187"/>
      <c r="H32" s="182">
        <f t="shared" si="24"/>
        <v>0</v>
      </c>
      <c r="I32" s="182">
        <f t="shared" si="25"/>
        <v>0</v>
      </c>
      <c r="J32" s="182">
        <f t="shared" si="26"/>
        <v>0</v>
      </c>
      <c r="K32" s="182">
        <v>4.0099999999999997E-3</v>
      </c>
      <c r="L32" s="182">
        <f t="shared" si="27"/>
        <v>6.4159999999999995E-2</v>
      </c>
      <c r="M32" s="195" t="s">
        <v>215</v>
      </c>
      <c r="Y32" s="182">
        <f t="shared" si="28"/>
        <v>0</v>
      </c>
      <c r="AA32" s="182">
        <f t="shared" si="29"/>
        <v>0</v>
      </c>
      <c r="AB32" s="182">
        <f t="shared" si="30"/>
        <v>0</v>
      </c>
      <c r="AC32" s="182">
        <f t="shared" si="31"/>
        <v>0</v>
      </c>
      <c r="AD32" s="182">
        <f t="shared" si="32"/>
        <v>0</v>
      </c>
      <c r="AE32" s="182">
        <f t="shared" si="33"/>
        <v>0</v>
      </c>
      <c r="AF32" s="182">
        <f t="shared" si="34"/>
        <v>0</v>
      </c>
      <c r="AG32" s="182">
        <f t="shared" si="35"/>
        <v>0</v>
      </c>
      <c r="AH32" s="183" t="s">
        <v>177</v>
      </c>
      <c r="AI32" s="182">
        <f t="shared" si="36"/>
        <v>0</v>
      </c>
      <c r="AJ32" s="182">
        <f t="shared" si="37"/>
        <v>0</v>
      </c>
      <c r="AK32" s="182">
        <f t="shared" si="38"/>
        <v>0</v>
      </c>
      <c r="AM32" s="182">
        <v>21</v>
      </c>
      <c r="AN32" s="182">
        <f>G32*0.294644243208279</f>
        <v>0</v>
      </c>
      <c r="AO32" s="182">
        <f>G32*(1-0.294644243208279)</f>
        <v>0</v>
      </c>
      <c r="AP32" s="184" t="s">
        <v>242</v>
      </c>
      <c r="AU32" s="182">
        <f t="shared" si="39"/>
        <v>0</v>
      </c>
      <c r="AV32" s="182">
        <f t="shared" si="40"/>
        <v>0</v>
      </c>
      <c r="AW32" s="182">
        <f t="shared" si="41"/>
        <v>0</v>
      </c>
      <c r="AX32" s="184" t="s">
        <v>291</v>
      </c>
      <c r="AY32" s="184" t="s">
        <v>240</v>
      </c>
      <c r="AZ32" s="183" t="s">
        <v>211</v>
      </c>
      <c r="BB32" s="182">
        <f t="shared" si="42"/>
        <v>0</v>
      </c>
      <c r="BC32" s="182">
        <f t="shared" si="43"/>
        <v>0</v>
      </c>
      <c r="BD32" s="182">
        <v>0</v>
      </c>
      <c r="BE32" s="182">
        <f t="shared" si="44"/>
        <v>6.4159999999999995E-2</v>
      </c>
      <c r="BG32" s="182">
        <f t="shared" si="45"/>
        <v>0</v>
      </c>
      <c r="BH32" s="182">
        <f t="shared" si="46"/>
        <v>0</v>
      </c>
      <c r="BI32" s="182">
        <f t="shared" si="47"/>
        <v>0</v>
      </c>
      <c r="BJ32" s="182"/>
      <c r="BK32" s="182">
        <v>722</v>
      </c>
    </row>
    <row r="33" spans="1:63" ht="15" customHeight="1" x14ac:dyDescent="0.35">
      <c r="A33" s="197" t="s">
        <v>315</v>
      </c>
      <c r="B33" s="196" t="s">
        <v>314</v>
      </c>
      <c r="C33" s="407" t="s">
        <v>511</v>
      </c>
      <c r="D33" s="407"/>
      <c r="E33" s="196" t="s">
        <v>112</v>
      </c>
      <c r="F33" s="182">
        <v>16</v>
      </c>
      <c r="G33" s="187"/>
      <c r="H33" s="182">
        <f t="shared" si="24"/>
        <v>0</v>
      </c>
      <c r="I33" s="182">
        <f t="shared" si="25"/>
        <v>0</v>
      </c>
      <c r="J33" s="182">
        <f t="shared" si="26"/>
        <v>0</v>
      </c>
      <c r="K33" s="182">
        <v>2.0000000000000002E-5</v>
      </c>
      <c r="L33" s="182">
        <f t="shared" si="27"/>
        <v>3.2000000000000003E-4</v>
      </c>
      <c r="M33" s="195" t="s">
        <v>215</v>
      </c>
      <c r="Y33" s="182">
        <f t="shared" si="28"/>
        <v>0</v>
      </c>
      <c r="AA33" s="182">
        <f t="shared" si="29"/>
        <v>0</v>
      </c>
      <c r="AB33" s="182">
        <f t="shared" si="30"/>
        <v>0</v>
      </c>
      <c r="AC33" s="182">
        <f t="shared" si="31"/>
        <v>0</v>
      </c>
      <c r="AD33" s="182">
        <f t="shared" si="32"/>
        <v>0</v>
      </c>
      <c r="AE33" s="182">
        <f t="shared" si="33"/>
        <v>0</v>
      </c>
      <c r="AF33" s="182">
        <f t="shared" si="34"/>
        <v>0</v>
      </c>
      <c r="AG33" s="182">
        <f t="shared" si="35"/>
        <v>0</v>
      </c>
      <c r="AH33" s="183" t="s">
        <v>177</v>
      </c>
      <c r="AI33" s="182">
        <f t="shared" si="36"/>
        <v>0</v>
      </c>
      <c r="AJ33" s="182">
        <f t="shared" si="37"/>
        <v>0</v>
      </c>
      <c r="AK33" s="182">
        <f t="shared" si="38"/>
        <v>0</v>
      </c>
      <c r="AM33" s="182">
        <v>21</v>
      </c>
      <c r="AN33" s="182">
        <f>G33*0.193205128205128</f>
        <v>0</v>
      </c>
      <c r="AO33" s="182">
        <f>G33*(1-0.193205128205128)</f>
        <v>0</v>
      </c>
      <c r="AP33" s="184" t="s">
        <v>242</v>
      </c>
      <c r="AU33" s="182">
        <f t="shared" si="39"/>
        <v>0</v>
      </c>
      <c r="AV33" s="182">
        <f t="shared" si="40"/>
        <v>0</v>
      </c>
      <c r="AW33" s="182">
        <f t="shared" si="41"/>
        <v>0</v>
      </c>
      <c r="AX33" s="184" t="s">
        <v>291</v>
      </c>
      <c r="AY33" s="184" t="s">
        <v>240</v>
      </c>
      <c r="AZ33" s="183" t="s">
        <v>211</v>
      </c>
      <c r="BB33" s="182">
        <f t="shared" si="42"/>
        <v>0</v>
      </c>
      <c r="BC33" s="182">
        <f t="shared" si="43"/>
        <v>0</v>
      </c>
      <c r="BD33" s="182">
        <v>0</v>
      </c>
      <c r="BE33" s="182">
        <f t="shared" si="44"/>
        <v>3.2000000000000003E-4</v>
      </c>
      <c r="BG33" s="182">
        <f t="shared" si="45"/>
        <v>0</v>
      </c>
      <c r="BH33" s="182">
        <f t="shared" si="46"/>
        <v>0</v>
      </c>
      <c r="BI33" s="182">
        <f t="shared" si="47"/>
        <v>0</v>
      </c>
      <c r="BJ33" s="182"/>
      <c r="BK33" s="182">
        <v>722</v>
      </c>
    </row>
    <row r="34" spans="1:63" ht="13.5" customHeight="1" x14ac:dyDescent="0.35">
      <c r="A34" s="199"/>
      <c r="B34" s="198"/>
      <c r="C34" s="408" t="s">
        <v>313</v>
      </c>
      <c r="D34" s="408"/>
      <c r="E34" s="408"/>
      <c r="F34" s="408"/>
      <c r="G34" s="408"/>
      <c r="H34" s="408"/>
      <c r="I34" s="408"/>
      <c r="J34" s="408"/>
      <c r="K34" s="408"/>
      <c r="L34" s="408"/>
      <c r="M34" s="409"/>
    </row>
    <row r="35" spans="1:63" ht="15" customHeight="1" x14ac:dyDescent="0.35">
      <c r="A35" s="197" t="s">
        <v>312</v>
      </c>
      <c r="B35" s="196" t="s">
        <v>311</v>
      </c>
      <c r="C35" s="407" t="s">
        <v>310</v>
      </c>
      <c r="D35" s="407"/>
      <c r="E35" s="196" t="s">
        <v>122</v>
      </c>
      <c r="F35" s="182">
        <v>3</v>
      </c>
      <c r="G35" s="187"/>
      <c r="H35" s="182">
        <f>F35*AN35</f>
        <v>0</v>
      </c>
      <c r="I35" s="182">
        <f>F35*AO35</f>
        <v>0</v>
      </c>
      <c r="J35" s="182">
        <f>F35*G35</f>
        <v>0</v>
      </c>
      <c r="K35" s="182">
        <v>7.0400000000000003E-3</v>
      </c>
      <c r="L35" s="182">
        <f>F35*K35</f>
        <v>2.112E-2</v>
      </c>
      <c r="M35" s="195" t="s">
        <v>215</v>
      </c>
      <c r="Y35" s="182">
        <f>IF(AP35="5",BI35,0)</f>
        <v>0</v>
      </c>
      <c r="AA35" s="182">
        <f>IF(AP35="1",BG35,0)</f>
        <v>0</v>
      </c>
      <c r="AB35" s="182">
        <f>IF(AP35="1",BH35,0)</f>
        <v>0</v>
      </c>
      <c r="AC35" s="182">
        <f>IF(AP35="7",BG35,0)</f>
        <v>0</v>
      </c>
      <c r="AD35" s="182">
        <f>IF(AP35="7",BH35,0)</f>
        <v>0</v>
      </c>
      <c r="AE35" s="182">
        <f>IF(AP35="2",BG35,0)</f>
        <v>0</v>
      </c>
      <c r="AF35" s="182">
        <f>IF(AP35="2",BH35,0)</f>
        <v>0</v>
      </c>
      <c r="AG35" s="182">
        <f>IF(AP35="0",BI35,0)</f>
        <v>0</v>
      </c>
      <c r="AH35" s="183" t="s">
        <v>177</v>
      </c>
      <c r="AI35" s="182">
        <f>IF(AM35=0,J35,0)</f>
        <v>0</v>
      </c>
      <c r="AJ35" s="182">
        <f>IF(AM35=15,J35,0)</f>
        <v>0</v>
      </c>
      <c r="AK35" s="182">
        <f>IF(AM35=21,J35,0)</f>
        <v>0</v>
      </c>
      <c r="AM35" s="182">
        <v>21</v>
      </c>
      <c r="AN35" s="182">
        <f>G35*0.702317073170732</f>
        <v>0</v>
      </c>
      <c r="AO35" s="182">
        <f>G35*(1-0.702317073170732)</f>
        <v>0</v>
      </c>
      <c r="AP35" s="184" t="s">
        <v>242</v>
      </c>
      <c r="AU35" s="182">
        <f>AV35+AW35</f>
        <v>0</v>
      </c>
      <c r="AV35" s="182">
        <f>F35*AN35</f>
        <v>0</v>
      </c>
      <c r="AW35" s="182">
        <f>F35*AO35</f>
        <v>0</v>
      </c>
      <c r="AX35" s="184" t="s">
        <v>291</v>
      </c>
      <c r="AY35" s="184" t="s">
        <v>240</v>
      </c>
      <c r="AZ35" s="183" t="s">
        <v>211</v>
      </c>
      <c r="BB35" s="182">
        <f>AV35+AW35</f>
        <v>0</v>
      </c>
      <c r="BC35" s="182">
        <f>G35/(100-BD35)*100</f>
        <v>0</v>
      </c>
      <c r="BD35" s="182">
        <v>0</v>
      </c>
      <c r="BE35" s="182">
        <f>L35</f>
        <v>2.112E-2</v>
      </c>
      <c r="BG35" s="182">
        <f>F35*AN35</f>
        <v>0</v>
      </c>
      <c r="BH35" s="182">
        <f>F35*AO35</f>
        <v>0</v>
      </c>
      <c r="BI35" s="182">
        <f>F35*G35</f>
        <v>0</v>
      </c>
      <c r="BJ35" s="182"/>
      <c r="BK35" s="182">
        <v>722</v>
      </c>
    </row>
    <row r="36" spans="1:63" ht="13.5" customHeight="1" x14ac:dyDescent="0.35">
      <c r="A36" s="199"/>
      <c r="B36" s="198"/>
      <c r="C36" s="408" t="s">
        <v>309</v>
      </c>
      <c r="D36" s="408"/>
      <c r="E36" s="408"/>
      <c r="F36" s="408"/>
      <c r="G36" s="408"/>
      <c r="H36" s="408"/>
      <c r="I36" s="408"/>
      <c r="J36" s="408"/>
      <c r="K36" s="408"/>
      <c r="L36" s="408"/>
      <c r="M36" s="409"/>
    </row>
    <row r="37" spans="1:63" ht="15" customHeight="1" x14ac:dyDescent="0.35">
      <c r="A37" s="197" t="s">
        <v>308</v>
      </c>
      <c r="B37" s="196" t="s">
        <v>307</v>
      </c>
      <c r="C37" s="407" t="s">
        <v>306</v>
      </c>
      <c r="D37" s="407"/>
      <c r="E37" s="196" t="s">
        <v>100</v>
      </c>
      <c r="F37" s="182">
        <v>7</v>
      </c>
      <c r="G37" s="187"/>
      <c r="H37" s="182">
        <f t="shared" ref="H37:H42" si="48">F37*AN37</f>
        <v>0</v>
      </c>
      <c r="I37" s="182">
        <f t="shared" ref="I37:I42" si="49">F37*AO37</f>
        <v>0</v>
      </c>
      <c r="J37" s="182">
        <f t="shared" ref="J37:J42" si="50">F37*G37</f>
        <v>0</v>
      </c>
      <c r="K37" s="182">
        <v>0</v>
      </c>
      <c r="L37" s="182">
        <f t="shared" ref="L37:L42" si="51">F37*K37</f>
        <v>0</v>
      </c>
      <c r="M37" s="195" t="s">
        <v>215</v>
      </c>
      <c r="Y37" s="182">
        <f t="shared" ref="Y37:Y42" si="52">IF(AP37="5",BI37,0)</f>
        <v>0</v>
      </c>
      <c r="AA37" s="182">
        <f t="shared" ref="AA37:AA42" si="53">IF(AP37="1",BG37,0)</f>
        <v>0</v>
      </c>
      <c r="AB37" s="182">
        <f t="shared" ref="AB37:AB42" si="54">IF(AP37="1",BH37,0)</f>
        <v>0</v>
      </c>
      <c r="AC37" s="182">
        <f t="shared" ref="AC37:AC42" si="55">IF(AP37="7",BG37,0)</f>
        <v>0</v>
      </c>
      <c r="AD37" s="182">
        <f t="shared" ref="AD37:AD42" si="56">IF(AP37="7",BH37,0)</f>
        <v>0</v>
      </c>
      <c r="AE37" s="182">
        <f t="shared" ref="AE37:AE42" si="57">IF(AP37="2",BG37,0)</f>
        <v>0</v>
      </c>
      <c r="AF37" s="182">
        <f t="shared" ref="AF37:AF42" si="58">IF(AP37="2",BH37,0)</f>
        <v>0</v>
      </c>
      <c r="AG37" s="182">
        <f t="shared" ref="AG37:AG42" si="59">IF(AP37="0",BI37,0)</f>
        <v>0</v>
      </c>
      <c r="AH37" s="183" t="s">
        <v>177</v>
      </c>
      <c r="AI37" s="182">
        <f t="shared" ref="AI37:AI42" si="60">IF(AM37=0,J37,0)</f>
        <v>0</v>
      </c>
      <c r="AJ37" s="182">
        <f t="shared" ref="AJ37:AJ42" si="61">IF(AM37=15,J37,0)</f>
        <v>0</v>
      </c>
      <c r="AK37" s="182">
        <f t="shared" ref="AK37:AK42" si="62">IF(AM37=21,J37,0)</f>
        <v>0</v>
      </c>
      <c r="AM37" s="182">
        <v>21</v>
      </c>
      <c r="AN37" s="182">
        <f>G37*0</f>
        <v>0</v>
      </c>
      <c r="AO37" s="182">
        <f>G37*(1-0)</f>
        <v>0</v>
      </c>
      <c r="AP37" s="184" t="s">
        <v>242</v>
      </c>
      <c r="AU37" s="182">
        <f t="shared" ref="AU37:AU42" si="63">AV37+AW37</f>
        <v>0</v>
      </c>
      <c r="AV37" s="182">
        <f t="shared" ref="AV37:AV42" si="64">F37*AN37</f>
        <v>0</v>
      </c>
      <c r="AW37" s="182">
        <f t="shared" ref="AW37:AW42" si="65">F37*AO37</f>
        <v>0</v>
      </c>
      <c r="AX37" s="184" t="s">
        <v>291</v>
      </c>
      <c r="AY37" s="184" t="s">
        <v>240</v>
      </c>
      <c r="AZ37" s="183" t="s">
        <v>211</v>
      </c>
      <c r="BB37" s="182">
        <f t="shared" ref="BB37:BB42" si="66">AV37+AW37</f>
        <v>0</v>
      </c>
      <c r="BC37" s="182">
        <f t="shared" ref="BC37:BC42" si="67">G37/(100-BD37)*100</f>
        <v>0</v>
      </c>
      <c r="BD37" s="182">
        <v>0</v>
      </c>
      <c r="BE37" s="182">
        <f t="shared" ref="BE37:BE42" si="68">L37</f>
        <v>0</v>
      </c>
      <c r="BG37" s="182">
        <f t="shared" ref="BG37:BG42" si="69">F37*AN37</f>
        <v>0</v>
      </c>
      <c r="BH37" s="182">
        <f t="shared" ref="BH37:BH42" si="70">F37*AO37</f>
        <v>0</v>
      </c>
      <c r="BI37" s="182">
        <f t="shared" ref="BI37:BI42" si="71">F37*G37</f>
        <v>0</v>
      </c>
      <c r="BJ37" s="182"/>
      <c r="BK37" s="182">
        <v>722</v>
      </c>
    </row>
    <row r="38" spans="1:63" ht="15" customHeight="1" x14ac:dyDescent="0.35">
      <c r="A38" s="197" t="s">
        <v>305</v>
      </c>
      <c r="B38" s="196" t="s">
        <v>304</v>
      </c>
      <c r="C38" s="407" t="s">
        <v>303</v>
      </c>
      <c r="D38" s="407"/>
      <c r="E38" s="196" t="s">
        <v>100</v>
      </c>
      <c r="F38" s="182">
        <v>2</v>
      </c>
      <c r="G38" s="187"/>
      <c r="H38" s="182">
        <f t="shared" si="48"/>
        <v>0</v>
      </c>
      <c r="I38" s="182">
        <f t="shared" si="49"/>
        <v>0</v>
      </c>
      <c r="J38" s="182">
        <f t="shared" si="50"/>
        <v>0</v>
      </c>
      <c r="K38" s="182">
        <v>0</v>
      </c>
      <c r="L38" s="182">
        <f t="shared" si="51"/>
        <v>0</v>
      </c>
      <c r="M38" s="195" t="s">
        <v>215</v>
      </c>
      <c r="Y38" s="182">
        <f t="shared" si="52"/>
        <v>0</v>
      </c>
      <c r="AA38" s="182">
        <f t="shared" si="53"/>
        <v>0</v>
      </c>
      <c r="AB38" s="182">
        <f t="shared" si="54"/>
        <v>0</v>
      </c>
      <c r="AC38" s="182">
        <f t="shared" si="55"/>
        <v>0</v>
      </c>
      <c r="AD38" s="182">
        <f t="shared" si="56"/>
        <v>0</v>
      </c>
      <c r="AE38" s="182">
        <f t="shared" si="57"/>
        <v>0</v>
      </c>
      <c r="AF38" s="182">
        <f t="shared" si="58"/>
        <v>0</v>
      </c>
      <c r="AG38" s="182">
        <f t="shared" si="59"/>
        <v>0</v>
      </c>
      <c r="AH38" s="183" t="s">
        <v>177</v>
      </c>
      <c r="AI38" s="182">
        <f t="shared" si="60"/>
        <v>0</v>
      </c>
      <c r="AJ38" s="182">
        <f t="shared" si="61"/>
        <v>0</v>
      </c>
      <c r="AK38" s="182">
        <f t="shared" si="62"/>
        <v>0</v>
      </c>
      <c r="AM38" s="182">
        <v>21</v>
      </c>
      <c r="AN38" s="182">
        <f>G38*0</f>
        <v>0</v>
      </c>
      <c r="AO38" s="182">
        <f>G38*(1-0)</f>
        <v>0</v>
      </c>
      <c r="AP38" s="184" t="s">
        <v>242</v>
      </c>
      <c r="AU38" s="182">
        <f t="shared" si="63"/>
        <v>0</v>
      </c>
      <c r="AV38" s="182">
        <f t="shared" si="64"/>
        <v>0</v>
      </c>
      <c r="AW38" s="182">
        <f t="shared" si="65"/>
        <v>0</v>
      </c>
      <c r="AX38" s="184" t="s">
        <v>291</v>
      </c>
      <c r="AY38" s="184" t="s">
        <v>240</v>
      </c>
      <c r="AZ38" s="183" t="s">
        <v>211</v>
      </c>
      <c r="BB38" s="182">
        <f t="shared" si="66"/>
        <v>0</v>
      </c>
      <c r="BC38" s="182">
        <f t="shared" si="67"/>
        <v>0</v>
      </c>
      <c r="BD38" s="182">
        <v>0</v>
      </c>
      <c r="BE38" s="182">
        <f t="shared" si="68"/>
        <v>0</v>
      </c>
      <c r="BG38" s="182">
        <f t="shared" si="69"/>
        <v>0</v>
      </c>
      <c r="BH38" s="182">
        <f t="shared" si="70"/>
        <v>0</v>
      </c>
      <c r="BI38" s="182">
        <f t="shared" si="71"/>
        <v>0</v>
      </c>
      <c r="BJ38" s="182"/>
      <c r="BK38" s="182">
        <v>722</v>
      </c>
    </row>
    <row r="39" spans="1:63" ht="15" customHeight="1" x14ac:dyDescent="0.35">
      <c r="A39" s="197" t="s">
        <v>302</v>
      </c>
      <c r="B39" s="196" t="s">
        <v>301</v>
      </c>
      <c r="C39" s="407" t="s">
        <v>300</v>
      </c>
      <c r="D39" s="407"/>
      <c r="E39" s="196" t="s">
        <v>122</v>
      </c>
      <c r="F39" s="182">
        <v>3</v>
      </c>
      <c r="G39" s="187"/>
      <c r="H39" s="182">
        <f t="shared" si="48"/>
        <v>0</v>
      </c>
      <c r="I39" s="182">
        <f t="shared" si="49"/>
        <v>0</v>
      </c>
      <c r="J39" s="182">
        <f t="shared" si="50"/>
        <v>0</v>
      </c>
      <c r="K39" s="182">
        <v>5.9999999999999995E-4</v>
      </c>
      <c r="L39" s="182">
        <f t="shared" si="51"/>
        <v>1.8E-3</v>
      </c>
      <c r="M39" s="195" t="s">
        <v>215</v>
      </c>
      <c r="Y39" s="182">
        <f t="shared" si="52"/>
        <v>0</v>
      </c>
      <c r="AA39" s="182">
        <f t="shared" si="53"/>
        <v>0</v>
      </c>
      <c r="AB39" s="182">
        <f t="shared" si="54"/>
        <v>0</v>
      </c>
      <c r="AC39" s="182">
        <f t="shared" si="55"/>
        <v>0</v>
      </c>
      <c r="AD39" s="182">
        <f t="shared" si="56"/>
        <v>0</v>
      </c>
      <c r="AE39" s="182">
        <f t="shared" si="57"/>
        <v>0</v>
      </c>
      <c r="AF39" s="182">
        <f t="shared" si="58"/>
        <v>0</v>
      </c>
      <c r="AG39" s="182">
        <f t="shared" si="59"/>
        <v>0</v>
      </c>
      <c r="AH39" s="183" t="s">
        <v>177</v>
      </c>
      <c r="AI39" s="182">
        <f t="shared" si="60"/>
        <v>0</v>
      </c>
      <c r="AJ39" s="182">
        <f t="shared" si="61"/>
        <v>0</v>
      </c>
      <c r="AK39" s="182">
        <f t="shared" si="62"/>
        <v>0</v>
      </c>
      <c r="AM39" s="182">
        <v>21</v>
      </c>
      <c r="AN39" s="182">
        <f>G39*0.768015302091563</f>
        <v>0</v>
      </c>
      <c r="AO39" s="182">
        <f>G39*(1-0.768015302091563)</f>
        <v>0</v>
      </c>
      <c r="AP39" s="184" t="s">
        <v>242</v>
      </c>
      <c r="AU39" s="182">
        <f t="shared" si="63"/>
        <v>0</v>
      </c>
      <c r="AV39" s="182">
        <f t="shared" si="64"/>
        <v>0</v>
      </c>
      <c r="AW39" s="182">
        <f t="shared" si="65"/>
        <v>0</v>
      </c>
      <c r="AX39" s="184" t="s">
        <v>291</v>
      </c>
      <c r="AY39" s="184" t="s">
        <v>240</v>
      </c>
      <c r="AZ39" s="183" t="s">
        <v>211</v>
      </c>
      <c r="BB39" s="182">
        <f t="shared" si="66"/>
        <v>0</v>
      </c>
      <c r="BC39" s="182">
        <f t="shared" si="67"/>
        <v>0</v>
      </c>
      <c r="BD39" s="182">
        <v>0</v>
      </c>
      <c r="BE39" s="182">
        <f t="shared" si="68"/>
        <v>1.8E-3</v>
      </c>
      <c r="BG39" s="182">
        <f t="shared" si="69"/>
        <v>0</v>
      </c>
      <c r="BH39" s="182">
        <f t="shared" si="70"/>
        <v>0</v>
      </c>
      <c r="BI39" s="182">
        <f t="shared" si="71"/>
        <v>0</v>
      </c>
      <c r="BJ39" s="182"/>
      <c r="BK39" s="182">
        <v>722</v>
      </c>
    </row>
    <row r="40" spans="1:63" ht="14.5" x14ac:dyDescent="0.35">
      <c r="A40" s="197" t="s">
        <v>299</v>
      </c>
      <c r="B40" s="196" t="s">
        <v>298</v>
      </c>
      <c r="C40" s="407" t="s">
        <v>512</v>
      </c>
      <c r="D40" s="407"/>
      <c r="E40" s="196" t="s">
        <v>100</v>
      </c>
      <c r="F40" s="182">
        <v>7</v>
      </c>
      <c r="G40" s="187"/>
      <c r="H40" s="182">
        <f t="shared" si="48"/>
        <v>0</v>
      </c>
      <c r="I40" s="182">
        <f t="shared" si="49"/>
        <v>0</v>
      </c>
      <c r="J40" s="182">
        <f t="shared" si="50"/>
        <v>0</v>
      </c>
      <c r="K40" s="182">
        <v>1.8000000000000001E-4</v>
      </c>
      <c r="L40" s="182">
        <f t="shared" si="51"/>
        <v>1.2600000000000001E-3</v>
      </c>
      <c r="M40" s="195" t="s">
        <v>215</v>
      </c>
      <c r="Y40" s="182">
        <f t="shared" si="52"/>
        <v>0</v>
      </c>
      <c r="AA40" s="182">
        <f t="shared" si="53"/>
        <v>0</v>
      </c>
      <c r="AB40" s="182">
        <f t="shared" si="54"/>
        <v>0</v>
      </c>
      <c r="AC40" s="182">
        <f t="shared" si="55"/>
        <v>0</v>
      </c>
      <c r="AD40" s="182">
        <f t="shared" si="56"/>
        <v>0</v>
      </c>
      <c r="AE40" s="182">
        <f t="shared" si="57"/>
        <v>0</v>
      </c>
      <c r="AF40" s="182">
        <f t="shared" si="58"/>
        <v>0</v>
      </c>
      <c r="AG40" s="182">
        <f t="shared" si="59"/>
        <v>0</v>
      </c>
      <c r="AH40" s="183" t="s">
        <v>177</v>
      </c>
      <c r="AI40" s="182">
        <f t="shared" si="60"/>
        <v>0</v>
      </c>
      <c r="AJ40" s="182">
        <f t="shared" si="61"/>
        <v>0</v>
      </c>
      <c r="AK40" s="182">
        <f t="shared" si="62"/>
        <v>0</v>
      </c>
      <c r="AM40" s="182">
        <v>21</v>
      </c>
      <c r="AN40" s="182">
        <f>G40*0.446916666666667</f>
        <v>0</v>
      </c>
      <c r="AO40" s="182">
        <f>G40*(1-0.446916666666667)</f>
        <v>0</v>
      </c>
      <c r="AP40" s="184" t="s">
        <v>242</v>
      </c>
      <c r="AU40" s="182">
        <f t="shared" si="63"/>
        <v>0</v>
      </c>
      <c r="AV40" s="182">
        <f t="shared" si="64"/>
        <v>0</v>
      </c>
      <c r="AW40" s="182">
        <f t="shared" si="65"/>
        <v>0</v>
      </c>
      <c r="AX40" s="184" t="s">
        <v>291</v>
      </c>
      <c r="AY40" s="184" t="s">
        <v>240</v>
      </c>
      <c r="AZ40" s="183" t="s">
        <v>211</v>
      </c>
      <c r="BB40" s="182">
        <f t="shared" si="66"/>
        <v>0</v>
      </c>
      <c r="BC40" s="182">
        <f t="shared" si="67"/>
        <v>0</v>
      </c>
      <c r="BD40" s="182">
        <v>0</v>
      </c>
      <c r="BE40" s="182">
        <f t="shared" si="68"/>
        <v>1.2600000000000001E-3</v>
      </c>
      <c r="BG40" s="182">
        <f t="shared" si="69"/>
        <v>0</v>
      </c>
      <c r="BH40" s="182">
        <f t="shared" si="70"/>
        <v>0</v>
      </c>
      <c r="BI40" s="182">
        <f t="shared" si="71"/>
        <v>0</v>
      </c>
      <c r="BJ40" s="182"/>
      <c r="BK40" s="182">
        <v>722</v>
      </c>
    </row>
    <row r="41" spans="1:63" ht="15" customHeight="1" x14ac:dyDescent="0.35">
      <c r="A41" s="197" t="s">
        <v>297</v>
      </c>
      <c r="B41" s="196" t="s">
        <v>296</v>
      </c>
      <c r="C41" s="407" t="s">
        <v>295</v>
      </c>
      <c r="D41" s="407"/>
      <c r="E41" s="196" t="s">
        <v>112</v>
      </c>
      <c r="F41" s="182">
        <v>20</v>
      </c>
      <c r="G41" s="187"/>
      <c r="H41" s="182">
        <f t="shared" si="48"/>
        <v>0</v>
      </c>
      <c r="I41" s="182">
        <f t="shared" si="49"/>
        <v>0</v>
      </c>
      <c r="J41" s="182">
        <f t="shared" si="50"/>
        <v>0</v>
      </c>
      <c r="K41" s="182">
        <v>0</v>
      </c>
      <c r="L41" s="182">
        <f t="shared" si="51"/>
        <v>0</v>
      </c>
      <c r="M41" s="195" t="s">
        <v>215</v>
      </c>
      <c r="Y41" s="182">
        <f t="shared" si="52"/>
        <v>0</v>
      </c>
      <c r="AA41" s="182">
        <f t="shared" si="53"/>
        <v>0</v>
      </c>
      <c r="AB41" s="182">
        <f t="shared" si="54"/>
        <v>0</v>
      </c>
      <c r="AC41" s="182">
        <f t="shared" si="55"/>
        <v>0</v>
      </c>
      <c r="AD41" s="182">
        <f t="shared" si="56"/>
        <v>0</v>
      </c>
      <c r="AE41" s="182">
        <f t="shared" si="57"/>
        <v>0</v>
      </c>
      <c r="AF41" s="182">
        <f t="shared" si="58"/>
        <v>0</v>
      </c>
      <c r="AG41" s="182">
        <f t="shared" si="59"/>
        <v>0</v>
      </c>
      <c r="AH41" s="183" t="s">
        <v>177</v>
      </c>
      <c r="AI41" s="182">
        <f t="shared" si="60"/>
        <v>0</v>
      </c>
      <c r="AJ41" s="182">
        <f t="shared" si="61"/>
        <v>0</v>
      </c>
      <c r="AK41" s="182">
        <f t="shared" si="62"/>
        <v>0</v>
      </c>
      <c r="AM41" s="182">
        <v>21</v>
      </c>
      <c r="AN41" s="182">
        <f>G41*0.0146496815286624</f>
        <v>0</v>
      </c>
      <c r="AO41" s="182">
        <f>G41*(1-0.0146496815286624)</f>
        <v>0</v>
      </c>
      <c r="AP41" s="184" t="s">
        <v>242</v>
      </c>
      <c r="AU41" s="182">
        <f t="shared" si="63"/>
        <v>0</v>
      </c>
      <c r="AV41" s="182">
        <f t="shared" si="64"/>
        <v>0</v>
      </c>
      <c r="AW41" s="182">
        <f t="shared" si="65"/>
        <v>0</v>
      </c>
      <c r="AX41" s="184" t="s">
        <v>291</v>
      </c>
      <c r="AY41" s="184" t="s">
        <v>240</v>
      </c>
      <c r="AZ41" s="183" t="s">
        <v>211</v>
      </c>
      <c r="BB41" s="182">
        <f t="shared" si="66"/>
        <v>0</v>
      </c>
      <c r="BC41" s="182">
        <f t="shared" si="67"/>
        <v>0</v>
      </c>
      <c r="BD41" s="182">
        <v>0</v>
      </c>
      <c r="BE41" s="182">
        <f t="shared" si="68"/>
        <v>0</v>
      </c>
      <c r="BG41" s="182">
        <f t="shared" si="69"/>
        <v>0</v>
      </c>
      <c r="BH41" s="182">
        <f t="shared" si="70"/>
        <v>0</v>
      </c>
      <c r="BI41" s="182">
        <f t="shared" si="71"/>
        <v>0</v>
      </c>
      <c r="BJ41" s="182"/>
      <c r="BK41" s="182">
        <v>722</v>
      </c>
    </row>
    <row r="42" spans="1:63" ht="15" customHeight="1" x14ac:dyDescent="0.35">
      <c r="A42" s="197" t="s">
        <v>294</v>
      </c>
      <c r="B42" s="196" t="s">
        <v>293</v>
      </c>
      <c r="C42" s="407" t="s">
        <v>292</v>
      </c>
      <c r="D42" s="407"/>
      <c r="E42" s="196" t="s">
        <v>112</v>
      </c>
      <c r="F42" s="182">
        <v>20</v>
      </c>
      <c r="G42" s="187"/>
      <c r="H42" s="182">
        <f t="shared" si="48"/>
        <v>0</v>
      </c>
      <c r="I42" s="182">
        <f t="shared" si="49"/>
        <v>0</v>
      </c>
      <c r="J42" s="182">
        <f t="shared" si="50"/>
        <v>0</v>
      </c>
      <c r="K42" s="182">
        <v>1.0000000000000001E-5</v>
      </c>
      <c r="L42" s="182">
        <f t="shared" si="51"/>
        <v>2.0000000000000001E-4</v>
      </c>
      <c r="M42" s="195" t="s">
        <v>215</v>
      </c>
      <c r="Y42" s="182">
        <f t="shared" si="52"/>
        <v>0</v>
      </c>
      <c r="AA42" s="182">
        <f t="shared" si="53"/>
        <v>0</v>
      </c>
      <c r="AB42" s="182">
        <f t="shared" si="54"/>
        <v>0</v>
      </c>
      <c r="AC42" s="182">
        <f t="shared" si="55"/>
        <v>0</v>
      </c>
      <c r="AD42" s="182">
        <f t="shared" si="56"/>
        <v>0</v>
      </c>
      <c r="AE42" s="182">
        <f t="shared" si="57"/>
        <v>0</v>
      </c>
      <c r="AF42" s="182">
        <f t="shared" si="58"/>
        <v>0</v>
      </c>
      <c r="AG42" s="182">
        <f t="shared" si="59"/>
        <v>0</v>
      </c>
      <c r="AH42" s="183" t="s">
        <v>177</v>
      </c>
      <c r="AI42" s="182">
        <f t="shared" si="60"/>
        <v>0</v>
      </c>
      <c r="AJ42" s="182">
        <f t="shared" si="61"/>
        <v>0</v>
      </c>
      <c r="AK42" s="182">
        <f t="shared" si="62"/>
        <v>0</v>
      </c>
      <c r="AM42" s="182">
        <v>21</v>
      </c>
      <c r="AN42" s="182">
        <f>G42*0.0535816618911175</f>
        <v>0</v>
      </c>
      <c r="AO42" s="182">
        <f>G42*(1-0.0535816618911175)</f>
        <v>0</v>
      </c>
      <c r="AP42" s="184" t="s">
        <v>242</v>
      </c>
      <c r="AU42" s="182">
        <f t="shared" si="63"/>
        <v>0</v>
      </c>
      <c r="AV42" s="182">
        <f t="shared" si="64"/>
        <v>0</v>
      </c>
      <c r="AW42" s="182">
        <f t="shared" si="65"/>
        <v>0</v>
      </c>
      <c r="AX42" s="184" t="s">
        <v>291</v>
      </c>
      <c r="AY42" s="184" t="s">
        <v>240</v>
      </c>
      <c r="AZ42" s="183" t="s">
        <v>211</v>
      </c>
      <c r="BB42" s="182">
        <f t="shared" si="66"/>
        <v>0</v>
      </c>
      <c r="BC42" s="182">
        <f t="shared" si="67"/>
        <v>0</v>
      </c>
      <c r="BD42" s="182">
        <v>0</v>
      </c>
      <c r="BE42" s="182">
        <f t="shared" si="68"/>
        <v>2.0000000000000001E-4</v>
      </c>
      <c r="BG42" s="182">
        <f t="shared" si="69"/>
        <v>0</v>
      </c>
      <c r="BH42" s="182">
        <f t="shared" si="70"/>
        <v>0</v>
      </c>
      <c r="BI42" s="182">
        <f t="shared" si="71"/>
        <v>0</v>
      </c>
      <c r="BJ42" s="182"/>
      <c r="BK42" s="182">
        <v>722</v>
      </c>
    </row>
    <row r="43" spans="1:63" ht="15" customHeight="1" x14ac:dyDescent="0.35">
      <c r="A43" s="194" t="s">
        <v>177</v>
      </c>
      <c r="B43" s="193" t="s">
        <v>290</v>
      </c>
      <c r="C43" s="406" t="s">
        <v>289</v>
      </c>
      <c r="D43" s="406"/>
      <c r="E43" s="192" t="s">
        <v>218</v>
      </c>
      <c r="F43" s="192" t="s">
        <v>218</v>
      </c>
      <c r="G43" s="192" t="s">
        <v>218</v>
      </c>
      <c r="H43" s="190">
        <f>SUM(H44:H44)</f>
        <v>0</v>
      </c>
      <c r="I43" s="190">
        <f>SUM(I44:I44)</f>
        <v>0</v>
      </c>
      <c r="J43" s="190">
        <f>SUM(J44:J44)</f>
        <v>0</v>
      </c>
      <c r="K43" s="183" t="s">
        <v>177</v>
      </c>
      <c r="L43" s="190">
        <f>SUM(L44:L44)</f>
        <v>4.0000000000000001E-3</v>
      </c>
      <c r="M43" s="191" t="s">
        <v>177</v>
      </c>
      <c r="AH43" s="183" t="s">
        <v>177</v>
      </c>
      <c r="AR43" s="190">
        <f>SUM(AI44:AI44)</f>
        <v>0</v>
      </c>
      <c r="AS43" s="190">
        <f>SUM(AJ44:AJ44)</f>
        <v>0</v>
      </c>
      <c r="AT43" s="190">
        <f>SUM(AK44:AK44)</f>
        <v>0</v>
      </c>
    </row>
    <row r="44" spans="1:63" ht="15" customHeight="1" x14ac:dyDescent="0.35">
      <c r="A44" s="197" t="s">
        <v>288</v>
      </c>
      <c r="B44" s="196" t="s">
        <v>287</v>
      </c>
      <c r="C44" s="407" t="s">
        <v>286</v>
      </c>
      <c r="D44" s="407"/>
      <c r="E44" s="196" t="s">
        <v>196</v>
      </c>
      <c r="F44" s="182">
        <v>4</v>
      </c>
      <c r="G44" s="187"/>
      <c r="H44" s="182">
        <f>F44*AN44</f>
        <v>0</v>
      </c>
      <c r="I44" s="182">
        <f>F44*AO44</f>
        <v>0</v>
      </c>
      <c r="J44" s="182">
        <f>F44*G44</f>
        <v>0</v>
      </c>
      <c r="K44" s="182">
        <v>1E-3</v>
      </c>
      <c r="L44" s="182">
        <f>F44*K44</f>
        <v>4.0000000000000001E-3</v>
      </c>
      <c r="M44" s="195" t="s">
        <v>215</v>
      </c>
      <c r="Y44" s="182">
        <f>IF(AP44="5",BI44,0)</f>
        <v>0</v>
      </c>
      <c r="AA44" s="182">
        <f>IF(AP44="1",BG44,0)</f>
        <v>0</v>
      </c>
      <c r="AB44" s="182">
        <f>IF(AP44="1",BH44,0)</f>
        <v>0</v>
      </c>
      <c r="AC44" s="182">
        <f>IF(AP44="7",BG44,0)</f>
        <v>0</v>
      </c>
      <c r="AD44" s="182">
        <f>IF(AP44="7",BH44,0)</f>
        <v>0</v>
      </c>
      <c r="AE44" s="182">
        <f>IF(AP44="2",BG44,0)</f>
        <v>0</v>
      </c>
      <c r="AF44" s="182">
        <f>IF(AP44="2",BH44,0)</f>
        <v>0</v>
      </c>
      <c r="AG44" s="182">
        <f>IF(AP44="0",BI44,0)</f>
        <v>0</v>
      </c>
      <c r="AH44" s="183" t="s">
        <v>177</v>
      </c>
      <c r="AI44" s="182">
        <f>IF(AM44=0,J44,0)</f>
        <v>0</v>
      </c>
      <c r="AJ44" s="182">
        <f>IF(AM44=15,J44,0)</f>
        <v>0</v>
      </c>
      <c r="AK44" s="182">
        <f>IF(AM44=21,J44,0)</f>
        <v>0</v>
      </c>
      <c r="AM44" s="182">
        <v>21</v>
      </c>
      <c r="AN44" s="182">
        <f>G44*0.878048780487805</f>
        <v>0</v>
      </c>
      <c r="AO44" s="182">
        <f>G44*(1-0.878048780487805)</f>
        <v>0</v>
      </c>
      <c r="AP44" s="184" t="s">
        <v>242</v>
      </c>
      <c r="AU44" s="182">
        <f>AV44+AW44</f>
        <v>0</v>
      </c>
      <c r="AV44" s="182">
        <f>F44*AN44</f>
        <v>0</v>
      </c>
      <c r="AW44" s="182">
        <f>F44*AO44</f>
        <v>0</v>
      </c>
      <c r="AX44" s="184" t="s">
        <v>285</v>
      </c>
      <c r="AY44" s="184" t="s">
        <v>240</v>
      </c>
      <c r="AZ44" s="183" t="s">
        <v>211</v>
      </c>
      <c r="BB44" s="182">
        <f>AV44+AW44</f>
        <v>0</v>
      </c>
      <c r="BC44" s="182">
        <f>G44/(100-BD44)*100</f>
        <v>0</v>
      </c>
      <c r="BD44" s="182">
        <v>0</v>
      </c>
      <c r="BE44" s="182">
        <f>L44</f>
        <v>4.0000000000000001E-3</v>
      </c>
      <c r="BG44" s="182">
        <f>F44*AN44</f>
        <v>0</v>
      </c>
      <c r="BH44" s="182">
        <f>F44*AO44</f>
        <v>0</v>
      </c>
      <c r="BI44" s="182">
        <f>F44*G44</f>
        <v>0</v>
      </c>
      <c r="BJ44" s="182"/>
      <c r="BK44" s="182">
        <v>724</v>
      </c>
    </row>
    <row r="45" spans="1:63" ht="15" customHeight="1" x14ac:dyDescent="0.35">
      <c r="A45" s="194" t="s">
        <v>177</v>
      </c>
      <c r="B45" s="193" t="s">
        <v>58</v>
      </c>
      <c r="C45" s="406" t="s">
        <v>59</v>
      </c>
      <c r="D45" s="406"/>
      <c r="E45" s="192" t="s">
        <v>218</v>
      </c>
      <c r="F45" s="192" t="s">
        <v>218</v>
      </c>
      <c r="G45" s="192" t="s">
        <v>218</v>
      </c>
      <c r="H45" s="190">
        <f>SUM(H46:H62)</f>
        <v>0</v>
      </c>
      <c r="I45" s="190">
        <f>SUM(I46:I62)</f>
        <v>0</v>
      </c>
      <c r="J45" s="190">
        <f>SUM(J46:J62)</f>
        <v>0</v>
      </c>
      <c r="K45" s="183" t="s">
        <v>177</v>
      </c>
      <c r="L45" s="190">
        <f>SUM(L46:L62)</f>
        <v>0.12629000000000001</v>
      </c>
      <c r="M45" s="191" t="s">
        <v>177</v>
      </c>
      <c r="AH45" s="183" t="s">
        <v>177</v>
      </c>
      <c r="AR45" s="190">
        <f>SUM(AI46:AI62)</f>
        <v>0</v>
      </c>
      <c r="AS45" s="190">
        <f>SUM(AJ46:AJ62)</f>
        <v>0</v>
      </c>
      <c r="AT45" s="190">
        <f>SUM(AK46:AK62)</f>
        <v>0</v>
      </c>
    </row>
    <row r="46" spans="1:63" ht="15" customHeight="1" x14ac:dyDescent="0.35">
      <c r="A46" s="197" t="s">
        <v>284</v>
      </c>
      <c r="B46" s="196" t="s">
        <v>283</v>
      </c>
      <c r="C46" s="407" t="s">
        <v>282</v>
      </c>
      <c r="D46" s="407"/>
      <c r="E46" s="196" t="s">
        <v>122</v>
      </c>
      <c r="F46" s="182">
        <v>1</v>
      </c>
      <c r="G46" s="187"/>
      <c r="H46" s="182">
        <f>F46*AN46</f>
        <v>0</v>
      </c>
      <c r="I46" s="182">
        <f>F46*AO46</f>
        <v>0</v>
      </c>
      <c r="J46" s="182">
        <f>F46*G46</f>
        <v>0</v>
      </c>
      <c r="K46" s="182">
        <v>1.772E-2</v>
      </c>
      <c r="L46" s="182">
        <f>F46*K46</f>
        <v>1.772E-2</v>
      </c>
      <c r="M46" s="195" t="s">
        <v>215</v>
      </c>
      <c r="Y46" s="182">
        <f>IF(AP46="5",BI46,0)</f>
        <v>0</v>
      </c>
      <c r="AA46" s="182">
        <f>IF(AP46="1",BG46,0)</f>
        <v>0</v>
      </c>
      <c r="AB46" s="182">
        <f>IF(AP46="1",BH46,0)</f>
        <v>0</v>
      </c>
      <c r="AC46" s="182">
        <f>IF(AP46="7",BG46,0)</f>
        <v>0</v>
      </c>
      <c r="AD46" s="182">
        <f>IF(AP46="7",BH46,0)</f>
        <v>0</v>
      </c>
      <c r="AE46" s="182">
        <f>IF(AP46="2",BG46,0)</f>
        <v>0</v>
      </c>
      <c r="AF46" s="182">
        <f>IF(AP46="2",BH46,0)</f>
        <v>0</v>
      </c>
      <c r="AG46" s="182">
        <f>IF(AP46="0",BI46,0)</f>
        <v>0</v>
      </c>
      <c r="AH46" s="183" t="s">
        <v>177</v>
      </c>
      <c r="AI46" s="182">
        <f>IF(AM46=0,J46,0)</f>
        <v>0</v>
      </c>
      <c r="AJ46" s="182">
        <f>IF(AM46=15,J46,0)</f>
        <v>0</v>
      </c>
      <c r="AK46" s="182">
        <f>IF(AM46=21,J46,0)</f>
        <v>0</v>
      </c>
      <c r="AM46" s="182">
        <v>21</v>
      </c>
      <c r="AN46" s="182">
        <f>G46*0.885628192032686</f>
        <v>0</v>
      </c>
      <c r="AO46" s="182">
        <f>G46*(1-0.885628192032686)</f>
        <v>0</v>
      </c>
      <c r="AP46" s="184" t="s">
        <v>242</v>
      </c>
      <c r="AU46" s="182">
        <f>AV46+AW46</f>
        <v>0</v>
      </c>
      <c r="AV46" s="182">
        <f>F46*AN46</f>
        <v>0</v>
      </c>
      <c r="AW46" s="182">
        <f>F46*AO46</f>
        <v>0</v>
      </c>
      <c r="AX46" s="184" t="s">
        <v>249</v>
      </c>
      <c r="AY46" s="184" t="s">
        <v>240</v>
      </c>
      <c r="AZ46" s="183" t="s">
        <v>211</v>
      </c>
      <c r="BB46" s="182">
        <f>AV46+AW46</f>
        <v>0</v>
      </c>
      <c r="BC46" s="182">
        <f>G46/(100-BD46)*100</f>
        <v>0</v>
      </c>
      <c r="BD46" s="182">
        <v>0</v>
      </c>
      <c r="BE46" s="182">
        <f>L46</f>
        <v>1.772E-2</v>
      </c>
      <c r="BG46" s="182">
        <f>F46*AN46</f>
        <v>0</v>
      </c>
      <c r="BH46" s="182">
        <f>F46*AO46</f>
        <v>0</v>
      </c>
      <c r="BI46" s="182">
        <f>F46*G46</f>
        <v>0</v>
      </c>
      <c r="BJ46" s="182"/>
      <c r="BK46" s="182">
        <v>725</v>
      </c>
    </row>
    <row r="47" spans="1:63" ht="13.5" customHeight="1" x14ac:dyDescent="0.35">
      <c r="A47" s="199"/>
      <c r="B47" s="198"/>
      <c r="C47" s="408" t="s">
        <v>281</v>
      </c>
      <c r="D47" s="408"/>
      <c r="E47" s="408"/>
      <c r="F47" s="408"/>
      <c r="G47" s="408"/>
      <c r="H47" s="408"/>
      <c r="I47" s="408"/>
      <c r="J47" s="408"/>
      <c r="K47" s="408"/>
      <c r="L47" s="408"/>
      <c r="M47" s="409"/>
    </row>
    <row r="48" spans="1:63" ht="15" customHeight="1" x14ac:dyDescent="0.35">
      <c r="A48" s="197" t="s">
        <v>280</v>
      </c>
      <c r="B48" s="196" t="s">
        <v>279</v>
      </c>
      <c r="C48" s="407" t="s">
        <v>278</v>
      </c>
      <c r="D48" s="407"/>
      <c r="E48" s="196" t="s">
        <v>122</v>
      </c>
      <c r="F48" s="182">
        <v>1</v>
      </c>
      <c r="G48" s="187"/>
      <c r="H48" s="182">
        <f>F48*AN48</f>
        <v>0</v>
      </c>
      <c r="I48" s="182">
        <f>F48*AO48</f>
        <v>0</v>
      </c>
      <c r="J48" s="182">
        <f>F48*G48</f>
        <v>0</v>
      </c>
      <c r="K48" s="182">
        <v>1.8890000000000001E-2</v>
      </c>
      <c r="L48" s="182">
        <f>F48*K48</f>
        <v>1.8890000000000001E-2</v>
      </c>
      <c r="M48" s="195" t="s">
        <v>215</v>
      </c>
      <c r="Y48" s="182">
        <f>IF(AP48="5",BI48,0)</f>
        <v>0</v>
      </c>
      <c r="AA48" s="182">
        <f>IF(AP48="1",BG48,0)</f>
        <v>0</v>
      </c>
      <c r="AB48" s="182">
        <f>IF(AP48="1",BH48,0)</f>
        <v>0</v>
      </c>
      <c r="AC48" s="182">
        <f>IF(AP48="7",BG48,0)</f>
        <v>0</v>
      </c>
      <c r="AD48" s="182">
        <f>IF(AP48="7",BH48,0)</f>
        <v>0</v>
      </c>
      <c r="AE48" s="182">
        <f>IF(AP48="2",BG48,0)</f>
        <v>0</v>
      </c>
      <c r="AF48" s="182">
        <f>IF(AP48="2",BH48,0)</f>
        <v>0</v>
      </c>
      <c r="AG48" s="182">
        <f>IF(AP48="0",BI48,0)</f>
        <v>0</v>
      </c>
      <c r="AH48" s="183" t="s">
        <v>177</v>
      </c>
      <c r="AI48" s="182">
        <f>IF(AM48=0,J48,0)</f>
        <v>0</v>
      </c>
      <c r="AJ48" s="182">
        <f>IF(AM48=15,J48,0)</f>
        <v>0</v>
      </c>
      <c r="AK48" s="182">
        <f>IF(AM48=21,J48,0)</f>
        <v>0</v>
      </c>
      <c r="AM48" s="182">
        <v>21</v>
      </c>
      <c r="AN48" s="182">
        <f>G48*0.922080723729993</f>
        <v>0</v>
      </c>
      <c r="AO48" s="182">
        <f>G48*(1-0.922080723729993)</f>
        <v>0</v>
      </c>
      <c r="AP48" s="184" t="s">
        <v>242</v>
      </c>
      <c r="AU48" s="182">
        <f>AV48+AW48</f>
        <v>0</v>
      </c>
      <c r="AV48" s="182">
        <f>F48*AN48</f>
        <v>0</v>
      </c>
      <c r="AW48" s="182">
        <f>F48*AO48</f>
        <v>0</v>
      </c>
      <c r="AX48" s="184" t="s">
        <v>249</v>
      </c>
      <c r="AY48" s="184" t="s">
        <v>240</v>
      </c>
      <c r="AZ48" s="183" t="s">
        <v>211</v>
      </c>
      <c r="BB48" s="182">
        <f>AV48+AW48</f>
        <v>0</v>
      </c>
      <c r="BC48" s="182">
        <f>G48/(100-BD48)*100</f>
        <v>0</v>
      </c>
      <c r="BD48" s="182">
        <v>0</v>
      </c>
      <c r="BE48" s="182">
        <f>L48</f>
        <v>1.8890000000000001E-2</v>
      </c>
      <c r="BG48" s="182">
        <f>F48*AN48</f>
        <v>0</v>
      </c>
      <c r="BH48" s="182">
        <f>F48*AO48</f>
        <v>0</v>
      </c>
      <c r="BI48" s="182">
        <f>F48*G48</f>
        <v>0</v>
      </c>
      <c r="BJ48" s="182"/>
      <c r="BK48" s="182">
        <v>725</v>
      </c>
    </row>
    <row r="49" spans="1:63" ht="15" customHeight="1" x14ac:dyDescent="0.35">
      <c r="A49" s="197" t="s">
        <v>277</v>
      </c>
      <c r="B49" s="196" t="s">
        <v>276</v>
      </c>
      <c r="C49" s="407" t="s">
        <v>275</v>
      </c>
      <c r="D49" s="407"/>
      <c r="E49" s="196" t="s">
        <v>122</v>
      </c>
      <c r="F49" s="182">
        <v>1</v>
      </c>
      <c r="G49" s="187"/>
      <c r="H49" s="182">
        <f>F49*AN49</f>
        <v>0</v>
      </c>
      <c r="I49" s="182">
        <f>F49*AO49</f>
        <v>0</v>
      </c>
      <c r="J49" s="182">
        <f>F49*G49</f>
        <v>0</v>
      </c>
      <c r="K49" s="182">
        <v>2.0549999999999999E-2</v>
      </c>
      <c r="L49" s="182">
        <f>F49*K49</f>
        <v>2.0549999999999999E-2</v>
      </c>
      <c r="M49" s="195" t="s">
        <v>215</v>
      </c>
      <c r="Y49" s="182">
        <f>IF(AP49="5",BI49,0)</f>
        <v>0</v>
      </c>
      <c r="AA49" s="182">
        <f>IF(AP49="1",BG49,0)</f>
        <v>0</v>
      </c>
      <c r="AB49" s="182">
        <f>IF(AP49="1",BH49,0)</f>
        <v>0</v>
      </c>
      <c r="AC49" s="182">
        <f>IF(AP49="7",BG49,0)</f>
        <v>0</v>
      </c>
      <c r="AD49" s="182">
        <f>IF(AP49="7",BH49,0)</f>
        <v>0</v>
      </c>
      <c r="AE49" s="182">
        <f>IF(AP49="2",BG49,0)</f>
        <v>0</v>
      </c>
      <c r="AF49" s="182">
        <f>IF(AP49="2",BH49,0)</f>
        <v>0</v>
      </c>
      <c r="AG49" s="182">
        <f>IF(AP49="0",BI49,0)</f>
        <v>0</v>
      </c>
      <c r="AH49" s="183" t="s">
        <v>177</v>
      </c>
      <c r="AI49" s="182">
        <f>IF(AM49=0,J49,0)</f>
        <v>0</v>
      </c>
      <c r="AJ49" s="182">
        <f>IF(AM49=15,J49,0)</f>
        <v>0</v>
      </c>
      <c r="AK49" s="182">
        <f>IF(AM49=21,J49,0)</f>
        <v>0</v>
      </c>
      <c r="AM49" s="182">
        <v>21</v>
      </c>
      <c r="AN49" s="182">
        <f>G49*0.967946956445384</f>
        <v>0</v>
      </c>
      <c r="AO49" s="182">
        <f>G49*(1-0.967946956445384)</f>
        <v>0</v>
      </c>
      <c r="AP49" s="184" t="s">
        <v>242</v>
      </c>
      <c r="AU49" s="182">
        <f>AV49+AW49</f>
        <v>0</v>
      </c>
      <c r="AV49" s="182">
        <f>F49*AN49</f>
        <v>0</v>
      </c>
      <c r="AW49" s="182">
        <f>F49*AO49</f>
        <v>0</v>
      </c>
      <c r="AX49" s="184" t="s">
        <v>249</v>
      </c>
      <c r="AY49" s="184" t="s">
        <v>240</v>
      </c>
      <c r="AZ49" s="183" t="s">
        <v>211</v>
      </c>
      <c r="BB49" s="182">
        <f>AV49+AW49</f>
        <v>0</v>
      </c>
      <c r="BC49" s="182">
        <f>G49/(100-BD49)*100</f>
        <v>0</v>
      </c>
      <c r="BD49" s="182">
        <v>0</v>
      </c>
      <c r="BE49" s="182">
        <f>L49</f>
        <v>2.0549999999999999E-2</v>
      </c>
      <c r="BG49" s="182">
        <f>F49*AN49</f>
        <v>0</v>
      </c>
      <c r="BH49" s="182">
        <f>F49*AO49</f>
        <v>0</v>
      </c>
      <c r="BI49" s="182">
        <f>F49*G49</f>
        <v>0</v>
      </c>
      <c r="BJ49" s="182"/>
      <c r="BK49" s="182">
        <v>725</v>
      </c>
    </row>
    <row r="50" spans="1:63" ht="27" customHeight="1" x14ac:dyDescent="0.35">
      <c r="A50" s="199"/>
      <c r="B50" s="198"/>
      <c r="C50" s="408" t="s">
        <v>274</v>
      </c>
      <c r="D50" s="408"/>
      <c r="E50" s="408"/>
      <c r="F50" s="408"/>
      <c r="G50" s="408"/>
      <c r="H50" s="408"/>
      <c r="I50" s="408"/>
      <c r="J50" s="408"/>
      <c r="K50" s="408"/>
      <c r="L50" s="408"/>
      <c r="M50" s="409"/>
    </row>
    <row r="51" spans="1:63" ht="15" customHeight="1" x14ac:dyDescent="0.35">
      <c r="A51" s="197" t="s">
        <v>273</v>
      </c>
      <c r="B51" s="196" t="s">
        <v>272</v>
      </c>
      <c r="C51" s="407" t="s">
        <v>271</v>
      </c>
      <c r="D51" s="407"/>
      <c r="E51" s="196" t="s">
        <v>122</v>
      </c>
      <c r="F51" s="182">
        <v>1</v>
      </c>
      <c r="G51" s="187"/>
      <c r="H51" s="182">
        <f>F51*AN51</f>
        <v>0</v>
      </c>
      <c r="I51" s="182">
        <f>F51*AO51</f>
        <v>0</v>
      </c>
      <c r="J51" s="182">
        <f>F51*G51</f>
        <v>0</v>
      </c>
      <c r="K51" s="182">
        <v>1.421E-2</v>
      </c>
      <c r="L51" s="182">
        <f>F51*K51</f>
        <v>1.421E-2</v>
      </c>
      <c r="M51" s="195" t="s">
        <v>215</v>
      </c>
      <c r="Y51" s="182">
        <f>IF(AP51="5",BI51,0)</f>
        <v>0</v>
      </c>
      <c r="AA51" s="182">
        <f>IF(AP51="1",BG51,0)</f>
        <v>0</v>
      </c>
      <c r="AB51" s="182">
        <f>IF(AP51="1",BH51,0)</f>
        <v>0</v>
      </c>
      <c r="AC51" s="182">
        <f>IF(AP51="7",BG51,0)</f>
        <v>0</v>
      </c>
      <c r="AD51" s="182">
        <f>IF(AP51="7",BH51,0)</f>
        <v>0</v>
      </c>
      <c r="AE51" s="182">
        <f>IF(AP51="2",BG51,0)</f>
        <v>0</v>
      </c>
      <c r="AF51" s="182">
        <f>IF(AP51="2",BH51,0)</f>
        <v>0</v>
      </c>
      <c r="AG51" s="182">
        <f>IF(AP51="0",BI51,0)</f>
        <v>0</v>
      </c>
      <c r="AH51" s="183" t="s">
        <v>177</v>
      </c>
      <c r="AI51" s="182">
        <f>IF(AM51=0,J51,0)</f>
        <v>0</v>
      </c>
      <c r="AJ51" s="182">
        <f>IF(AM51=15,J51,0)</f>
        <v>0</v>
      </c>
      <c r="AK51" s="182">
        <f>IF(AM51=21,J51,0)</f>
        <v>0</v>
      </c>
      <c r="AM51" s="182">
        <v>21</v>
      </c>
      <c r="AN51" s="182">
        <f>G51*0.793305760405558</f>
        <v>0</v>
      </c>
      <c r="AO51" s="182">
        <f>G51*(1-0.793305760405558)</f>
        <v>0</v>
      </c>
      <c r="AP51" s="184" t="s">
        <v>242</v>
      </c>
      <c r="AU51" s="182">
        <f>AV51+AW51</f>
        <v>0</v>
      </c>
      <c r="AV51" s="182">
        <f>F51*AN51</f>
        <v>0</v>
      </c>
      <c r="AW51" s="182">
        <f>F51*AO51</f>
        <v>0</v>
      </c>
      <c r="AX51" s="184" t="s">
        <v>249</v>
      </c>
      <c r="AY51" s="184" t="s">
        <v>240</v>
      </c>
      <c r="AZ51" s="183" t="s">
        <v>211</v>
      </c>
      <c r="BB51" s="182">
        <f>AV51+AW51</f>
        <v>0</v>
      </c>
      <c r="BC51" s="182">
        <f>G51/(100-BD51)*100</f>
        <v>0</v>
      </c>
      <c r="BD51" s="182">
        <v>0</v>
      </c>
      <c r="BE51" s="182">
        <f>L51</f>
        <v>1.421E-2</v>
      </c>
      <c r="BG51" s="182">
        <f>F51*AN51</f>
        <v>0</v>
      </c>
      <c r="BH51" s="182">
        <f>F51*AO51</f>
        <v>0</v>
      </c>
      <c r="BI51" s="182">
        <f>F51*G51</f>
        <v>0</v>
      </c>
      <c r="BJ51" s="182"/>
      <c r="BK51" s="182">
        <v>725</v>
      </c>
    </row>
    <row r="52" spans="1:63" ht="15" customHeight="1" x14ac:dyDescent="0.35">
      <c r="A52" s="197">
        <v>35</v>
      </c>
      <c r="B52" s="196" t="s">
        <v>270</v>
      </c>
      <c r="C52" s="407" t="s">
        <v>269</v>
      </c>
      <c r="D52" s="407"/>
      <c r="E52" s="196" t="s">
        <v>122</v>
      </c>
      <c r="F52" s="182">
        <v>1</v>
      </c>
      <c r="G52" s="187"/>
      <c r="H52" s="182">
        <f>F52*AN52</f>
        <v>0</v>
      </c>
      <c r="I52" s="182">
        <f>F52*AO52</f>
        <v>0</v>
      </c>
      <c r="J52" s="182">
        <f>F52*G52</f>
        <v>0</v>
      </c>
      <c r="K52" s="182">
        <v>1.8E-3</v>
      </c>
      <c r="L52" s="182">
        <f>F52*K52</f>
        <v>1.8E-3</v>
      </c>
      <c r="M52" s="195" t="s">
        <v>215</v>
      </c>
      <c r="Y52" s="182">
        <f>IF(AP52="5",BI52,0)</f>
        <v>0</v>
      </c>
      <c r="AA52" s="182">
        <f>IF(AP52="1",BG52,0)</f>
        <v>0</v>
      </c>
      <c r="AB52" s="182">
        <f>IF(AP52="1",BH52,0)</f>
        <v>0</v>
      </c>
      <c r="AC52" s="182">
        <f>IF(AP52="7",BG52,0)</f>
        <v>0</v>
      </c>
      <c r="AD52" s="182">
        <f>IF(AP52="7",BH52,0)</f>
        <v>0</v>
      </c>
      <c r="AE52" s="182">
        <f>IF(AP52="2",BG52,0)</f>
        <v>0</v>
      </c>
      <c r="AF52" s="182">
        <f>IF(AP52="2",BH52,0)</f>
        <v>0</v>
      </c>
      <c r="AG52" s="182">
        <f>IF(AP52="0",BI52,0)</f>
        <v>0</v>
      </c>
      <c r="AH52" s="183" t="s">
        <v>177</v>
      </c>
      <c r="AI52" s="182">
        <f>IF(AM52=0,J52,0)</f>
        <v>0</v>
      </c>
      <c r="AJ52" s="182">
        <f>IF(AM52=15,J52,0)</f>
        <v>0</v>
      </c>
      <c r="AK52" s="182">
        <f>IF(AM52=21,J52,0)</f>
        <v>0</v>
      </c>
      <c r="AM52" s="182">
        <v>21</v>
      </c>
      <c r="AN52" s="182">
        <f>G52*0.974748098859316</f>
        <v>0</v>
      </c>
      <c r="AO52" s="182">
        <f>G52*(1-0.974748098859316)</f>
        <v>0</v>
      </c>
      <c r="AP52" s="184" t="s">
        <v>242</v>
      </c>
      <c r="AU52" s="182">
        <f>AV52+AW52</f>
        <v>0</v>
      </c>
      <c r="AV52" s="182">
        <f>F52*AN52</f>
        <v>0</v>
      </c>
      <c r="AW52" s="182">
        <f>F52*AO52</f>
        <v>0</v>
      </c>
      <c r="AX52" s="184" t="s">
        <v>249</v>
      </c>
      <c r="AY52" s="184" t="s">
        <v>240</v>
      </c>
      <c r="AZ52" s="183" t="s">
        <v>211</v>
      </c>
      <c r="BB52" s="182">
        <f>AV52+AW52</f>
        <v>0</v>
      </c>
      <c r="BC52" s="182">
        <f>G52/(100-BD52)*100</f>
        <v>0</v>
      </c>
      <c r="BD52" s="182">
        <v>0</v>
      </c>
      <c r="BE52" s="182">
        <f>L52</f>
        <v>1.8E-3</v>
      </c>
      <c r="BG52" s="182">
        <f>F52*AN52</f>
        <v>0</v>
      </c>
      <c r="BH52" s="182">
        <f>F52*AO52</f>
        <v>0</v>
      </c>
      <c r="BI52" s="182">
        <f>F52*G52</f>
        <v>0</v>
      </c>
      <c r="BJ52" s="182"/>
      <c r="BK52" s="182">
        <v>725</v>
      </c>
    </row>
    <row r="53" spans="1:63" ht="27" customHeight="1" x14ac:dyDescent="0.35">
      <c r="A53" s="199"/>
      <c r="B53" s="198"/>
      <c r="C53" s="408" t="s">
        <v>268</v>
      </c>
      <c r="D53" s="408"/>
      <c r="E53" s="408"/>
      <c r="F53" s="408"/>
      <c r="G53" s="408"/>
      <c r="H53" s="408"/>
      <c r="I53" s="408"/>
      <c r="J53" s="408"/>
      <c r="K53" s="408"/>
      <c r="L53" s="408"/>
      <c r="M53" s="409"/>
    </row>
    <row r="54" spans="1:63" ht="15" customHeight="1" x14ac:dyDescent="0.35">
      <c r="A54" s="197">
        <v>36</v>
      </c>
      <c r="B54" s="196" t="s">
        <v>267</v>
      </c>
      <c r="C54" s="407" t="s">
        <v>266</v>
      </c>
      <c r="D54" s="407"/>
      <c r="E54" s="196" t="s">
        <v>122</v>
      </c>
      <c r="F54" s="182">
        <v>2</v>
      </c>
      <c r="G54" s="187"/>
      <c r="H54" s="182">
        <f t="shared" ref="H54:H62" si="72">F54*AN54</f>
        <v>0</v>
      </c>
      <c r="I54" s="182">
        <f t="shared" ref="I54:I62" si="73">F54*AO54</f>
        <v>0</v>
      </c>
      <c r="J54" s="182">
        <f t="shared" ref="J54:J62" si="74">F54*G54</f>
        <v>0</v>
      </c>
      <c r="K54" s="182">
        <v>1.933E-2</v>
      </c>
      <c r="L54" s="182">
        <f t="shared" ref="L54:L62" si="75">F54*K54</f>
        <v>3.866E-2</v>
      </c>
      <c r="M54" s="195" t="s">
        <v>215</v>
      </c>
      <c r="Y54" s="182">
        <f t="shared" ref="Y54:Y62" si="76">IF(AP54="5",BI54,0)</f>
        <v>0</v>
      </c>
      <c r="AA54" s="182">
        <f t="shared" ref="AA54:AA62" si="77">IF(AP54="1",BG54,0)</f>
        <v>0</v>
      </c>
      <c r="AB54" s="182">
        <f t="shared" ref="AB54:AB62" si="78">IF(AP54="1",BH54,0)</f>
        <v>0</v>
      </c>
      <c r="AC54" s="182">
        <f t="shared" ref="AC54:AC62" si="79">IF(AP54="7",BG54,0)</f>
        <v>0</v>
      </c>
      <c r="AD54" s="182">
        <f t="shared" ref="AD54:AD62" si="80">IF(AP54="7",BH54,0)</f>
        <v>0</v>
      </c>
      <c r="AE54" s="182">
        <f t="shared" ref="AE54:AE62" si="81">IF(AP54="2",BG54,0)</f>
        <v>0</v>
      </c>
      <c r="AF54" s="182">
        <f t="shared" ref="AF54:AF62" si="82">IF(AP54="2",BH54,0)</f>
        <v>0</v>
      </c>
      <c r="AG54" s="182">
        <f t="shared" ref="AG54:AG62" si="83">IF(AP54="0",BI54,0)</f>
        <v>0</v>
      </c>
      <c r="AH54" s="183" t="s">
        <v>177</v>
      </c>
      <c r="AI54" s="182">
        <f t="shared" ref="AI54:AI62" si="84">IF(AM54=0,J54,0)</f>
        <v>0</v>
      </c>
      <c r="AJ54" s="182">
        <f t="shared" ref="AJ54:AJ62" si="85">IF(AM54=15,J54,0)</f>
        <v>0</v>
      </c>
      <c r="AK54" s="182">
        <f t="shared" ref="AK54:AK62" si="86">IF(AM54=21,J54,0)</f>
        <v>0</v>
      </c>
      <c r="AM54" s="182">
        <v>21</v>
      </c>
      <c r="AN54" s="182">
        <f>G54*0</f>
        <v>0</v>
      </c>
      <c r="AO54" s="182">
        <f>G54*(1-0)</f>
        <v>0</v>
      </c>
      <c r="AP54" s="184" t="s">
        <v>242</v>
      </c>
      <c r="AU54" s="182">
        <f t="shared" ref="AU54:AU62" si="87">AV54+AW54</f>
        <v>0</v>
      </c>
      <c r="AV54" s="182">
        <f t="shared" ref="AV54:AV62" si="88">F54*AN54</f>
        <v>0</v>
      </c>
      <c r="AW54" s="182">
        <f t="shared" ref="AW54:AW62" si="89">F54*AO54</f>
        <v>0</v>
      </c>
      <c r="AX54" s="184" t="s">
        <v>249</v>
      </c>
      <c r="AY54" s="184" t="s">
        <v>240</v>
      </c>
      <c r="AZ54" s="183" t="s">
        <v>211</v>
      </c>
      <c r="BB54" s="182">
        <f t="shared" ref="BB54:BB62" si="90">AV54+AW54</f>
        <v>0</v>
      </c>
      <c r="BC54" s="182">
        <f t="shared" ref="BC54:BC62" si="91">G54/(100-BD54)*100</f>
        <v>0</v>
      </c>
      <c r="BD54" s="182">
        <v>0</v>
      </c>
      <c r="BE54" s="182">
        <f t="shared" ref="BE54:BE62" si="92">L54</f>
        <v>3.866E-2</v>
      </c>
      <c r="BG54" s="182">
        <f t="shared" ref="BG54:BG62" si="93">F54*AN54</f>
        <v>0</v>
      </c>
      <c r="BH54" s="182">
        <f t="shared" ref="BH54:BH62" si="94">F54*AO54</f>
        <v>0</v>
      </c>
      <c r="BI54" s="182">
        <f t="shared" ref="BI54:BI62" si="95">F54*G54</f>
        <v>0</v>
      </c>
      <c r="BJ54" s="182"/>
      <c r="BK54" s="182">
        <v>725</v>
      </c>
    </row>
    <row r="55" spans="1:63" ht="15" customHeight="1" x14ac:dyDescent="0.35">
      <c r="A55" s="197">
        <v>37</v>
      </c>
      <c r="B55" s="196" t="s">
        <v>265</v>
      </c>
      <c r="C55" s="407" t="s">
        <v>264</v>
      </c>
      <c r="D55" s="407"/>
      <c r="E55" s="196" t="s">
        <v>100</v>
      </c>
      <c r="F55" s="182">
        <v>3</v>
      </c>
      <c r="G55" s="187"/>
      <c r="H55" s="182">
        <f t="shared" si="72"/>
        <v>0</v>
      </c>
      <c r="I55" s="182">
        <f t="shared" si="73"/>
        <v>0</v>
      </c>
      <c r="J55" s="182">
        <f t="shared" si="74"/>
        <v>0</v>
      </c>
      <c r="K55" s="182">
        <v>3.0000000000000001E-5</v>
      </c>
      <c r="L55" s="182">
        <f t="shared" si="75"/>
        <v>9.0000000000000006E-5</v>
      </c>
      <c r="M55" s="195" t="s">
        <v>215</v>
      </c>
      <c r="Y55" s="182">
        <f t="shared" si="76"/>
        <v>0</v>
      </c>
      <c r="AA55" s="182">
        <f t="shared" si="77"/>
        <v>0</v>
      </c>
      <c r="AB55" s="182">
        <f t="shared" si="78"/>
        <v>0</v>
      </c>
      <c r="AC55" s="182">
        <f t="shared" si="79"/>
        <v>0</v>
      </c>
      <c r="AD55" s="182">
        <f t="shared" si="80"/>
        <v>0</v>
      </c>
      <c r="AE55" s="182">
        <f t="shared" si="81"/>
        <v>0</v>
      </c>
      <c r="AF55" s="182">
        <f t="shared" si="82"/>
        <v>0</v>
      </c>
      <c r="AG55" s="182">
        <f t="shared" si="83"/>
        <v>0</v>
      </c>
      <c r="AH55" s="183" t="s">
        <v>177</v>
      </c>
      <c r="AI55" s="182">
        <f t="shared" si="84"/>
        <v>0</v>
      </c>
      <c r="AJ55" s="182">
        <f t="shared" si="85"/>
        <v>0</v>
      </c>
      <c r="AK55" s="182">
        <f t="shared" si="86"/>
        <v>0</v>
      </c>
      <c r="AM55" s="182">
        <v>21</v>
      </c>
      <c r="AN55" s="182">
        <f>G55*0.0162430939226519</f>
        <v>0</v>
      </c>
      <c r="AO55" s="182">
        <f>G55*(1-0.0162430939226519)</f>
        <v>0</v>
      </c>
      <c r="AP55" s="184" t="s">
        <v>242</v>
      </c>
      <c r="AU55" s="182">
        <f t="shared" si="87"/>
        <v>0</v>
      </c>
      <c r="AV55" s="182">
        <f t="shared" si="88"/>
        <v>0</v>
      </c>
      <c r="AW55" s="182">
        <f t="shared" si="89"/>
        <v>0</v>
      </c>
      <c r="AX55" s="184" t="s">
        <v>249</v>
      </c>
      <c r="AY55" s="184" t="s">
        <v>240</v>
      </c>
      <c r="AZ55" s="183" t="s">
        <v>211</v>
      </c>
      <c r="BB55" s="182">
        <f t="shared" si="90"/>
        <v>0</v>
      </c>
      <c r="BC55" s="182">
        <f t="shared" si="91"/>
        <v>0</v>
      </c>
      <c r="BD55" s="182">
        <v>0</v>
      </c>
      <c r="BE55" s="182">
        <f t="shared" si="92"/>
        <v>9.0000000000000006E-5</v>
      </c>
      <c r="BG55" s="182">
        <f t="shared" si="93"/>
        <v>0</v>
      </c>
      <c r="BH55" s="182">
        <f t="shared" si="94"/>
        <v>0</v>
      </c>
      <c r="BI55" s="182">
        <f t="shared" si="95"/>
        <v>0</v>
      </c>
      <c r="BJ55" s="182"/>
      <c r="BK55" s="182">
        <v>725</v>
      </c>
    </row>
    <row r="56" spans="1:63" ht="15" customHeight="1" x14ac:dyDescent="0.35">
      <c r="A56" s="197">
        <v>38</v>
      </c>
      <c r="B56" s="196" t="s">
        <v>263</v>
      </c>
      <c r="C56" s="407" t="s">
        <v>262</v>
      </c>
      <c r="D56" s="407"/>
      <c r="E56" s="196" t="s">
        <v>122</v>
      </c>
      <c r="F56" s="182">
        <v>7</v>
      </c>
      <c r="G56" s="187"/>
      <c r="H56" s="182">
        <f t="shared" si="72"/>
        <v>0</v>
      </c>
      <c r="I56" s="182">
        <f t="shared" si="73"/>
        <v>0</v>
      </c>
      <c r="J56" s="182">
        <f t="shared" si="74"/>
        <v>0</v>
      </c>
      <c r="K56" s="182">
        <v>2.4000000000000001E-4</v>
      </c>
      <c r="L56" s="182">
        <f t="shared" si="75"/>
        <v>1.6800000000000001E-3</v>
      </c>
      <c r="M56" s="195" t="s">
        <v>215</v>
      </c>
      <c r="Y56" s="182">
        <f t="shared" si="76"/>
        <v>0</v>
      </c>
      <c r="AA56" s="182">
        <f t="shared" si="77"/>
        <v>0</v>
      </c>
      <c r="AB56" s="182">
        <f t="shared" si="78"/>
        <v>0</v>
      </c>
      <c r="AC56" s="182">
        <f t="shared" si="79"/>
        <v>0</v>
      </c>
      <c r="AD56" s="182">
        <f t="shared" si="80"/>
        <v>0</v>
      </c>
      <c r="AE56" s="182">
        <f t="shared" si="81"/>
        <v>0</v>
      </c>
      <c r="AF56" s="182">
        <f t="shared" si="82"/>
        <v>0</v>
      </c>
      <c r="AG56" s="182">
        <f t="shared" si="83"/>
        <v>0</v>
      </c>
      <c r="AH56" s="183" t="s">
        <v>177</v>
      </c>
      <c r="AI56" s="182">
        <f t="shared" si="84"/>
        <v>0</v>
      </c>
      <c r="AJ56" s="182">
        <f t="shared" si="85"/>
        <v>0</v>
      </c>
      <c r="AK56" s="182">
        <f t="shared" si="86"/>
        <v>0</v>
      </c>
      <c r="AM56" s="182">
        <v>21</v>
      </c>
      <c r="AN56" s="182">
        <f>G56*0.853618969310429</f>
        <v>0</v>
      </c>
      <c r="AO56" s="182">
        <f>G56*(1-0.853618969310429)</f>
        <v>0</v>
      </c>
      <c r="AP56" s="184" t="s">
        <v>242</v>
      </c>
      <c r="AU56" s="182">
        <f t="shared" si="87"/>
        <v>0</v>
      </c>
      <c r="AV56" s="182">
        <f t="shared" si="88"/>
        <v>0</v>
      </c>
      <c r="AW56" s="182">
        <f t="shared" si="89"/>
        <v>0</v>
      </c>
      <c r="AX56" s="184" t="s">
        <v>249</v>
      </c>
      <c r="AY56" s="184" t="s">
        <v>240</v>
      </c>
      <c r="AZ56" s="183" t="s">
        <v>211</v>
      </c>
      <c r="BB56" s="182">
        <f t="shared" si="90"/>
        <v>0</v>
      </c>
      <c r="BC56" s="182">
        <f t="shared" si="91"/>
        <v>0</v>
      </c>
      <c r="BD56" s="182">
        <v>0</v>
      </c>
      <c r="BE56" s="182">
        <f t="shared" si="92"/>
        <v>1.6800000000000001E-3</v>
      </c>
      <c r="BG56" s="182">
        <f t="shared" si="93"/>
        <v>0</v>
      </c>
      <c r="BH56" s="182">
        <f t="shared" si="94"/>
        <v>0</v>
      </c>
      <c r="BI56" s="182">
        <f t="shared" si="95"/>
        <v>0</v>
      </c>
      <c r="BJ56" s="182"/>
      <c r="BK56" s="182">
        <v>725</v>
      </c>
    </row>
    <row r="57" spans="1:63" ht="15" customHeight="1" x14ac:dyDescent="0.35">
      <c r="A57" s="197">
        <v>39</v>
      </c>
      <c r="B57" s="196" t="s">
        <v>261</v>
      </c>
      <c r="C57" s="407" t="s">
        <v>260</v>
      </c>
      <c r="D57" s="407"/>
      <c r="E57" s="196" t="s">
        <v>122</v>
      </c>
      <c r="F57" s="182">
        <v>3</v>
      </c>
      <c r="G57" s="187"/>
      <c r="H57" s="182">
        <f t="shared" si="72"/>
        <v>0</v>
      </c>
      <c r="I57" s="182">
        <f t="shared" si="73"/>
        <v>0</v>
      </c>
      <c r="J57" s="182">
        <f t="shared" si="74"/>
        <v>0</v>
      </c>
      <c r="K57" s="182">
        <v>8.5999999999999998E-4</v>
      </c>
      <c r="L57" s="182">
        <f t="shared" si="75"/>
        <v>2.5799999999999998E-3</v>
      </c>
      <c r="M57" s="195" t="s">
        <v>215</v>
      </c>
      <c r="Y57" s="182">
        <f t="shared" si="76"/>
        <v>0</v>
      </c>
      <c r="AA57" s="182">
        <f t="shared" si="77"/>
        <v>0</v>
      </c>
      <c r="AB57" s="182">
        <f t="shared" si="78"/>
        <v>0</v>
      </c>
      <c r="AC57" s="182">
        <f t="shared" si="79"/>
        <v>0</v>
      </c>
      <c r="AD57" s="182">
        <f t="shared" si="80"/>
        <v>0</v>
      </c>
      <c r="AE57" s="182">
        <f t="shared" si="81"/>
        <v>0</v>
      </c>
      <c r="AF57" s="182">
        <f t="shared" si="82"/>
        <v>0</v>
      </c>
      <c r="AG57" s="182">
        <f t="shared" si="83"/>
        <v>0</v>
      </c>
      <c r="AH57" s="183" t="s">
        <v>177</v>
      </c>
      <c r="AI57" s="182">
        <f t="shared" si="84"/>
        <v>0</v>
      </c>
      <c r="AJ57" s="182">
        <f t="shared" si="85"/>
        <v>0</v>
      </c>
      <c r="AK57" s="182">
        <f t="shared" si="86"/>
        <v>0</v>
      </c>
      <c r="AM57" s="182">
        <v>21</v>
      </c>
      <c r="AN57" s="182">
        <f>G57*0</f>
        <v>0</v>
      </c>
      <c r="AO57" s="182">
        <f>G57*(1-0)</f>
        <v>0</v>
      </c>
      <c r="AP57" s="184" t="s">
        <v>242</v>
      </c>
      <c r="AU57" s="182">
        <f t="shared" si="87"/>
        <v>0</v>
      </c>
      <c r="AV57" s="182">
        <f t="shared" si="88"/>
        <v>0</v>
      </c>
      <c r="AW57" s="182">
        <f t="shared" si="89"/>
        <v>0</v>
      </c>
      <c r="AX57" s="184" t="s">
        <v>249</v>
      </c>
      <c r="AY57" s="184" t="s">
        <v>240</v>
      </c>
      <c r="AZ57" s="183" t="s">
        <v>211</v>
      </c>
      <c r="BB57" s="182">
        <f t="shared" si="90"/>
        <v>0</v>
      </c>
      <c r="BC57" s="182">
        <f t="shared" si="91"/>
        <v>0</v>
      </c>
      <c r="BD57" s="182">
        <v>0</v>
      </c>
      <c r="BE57" s="182">
        <f t="shared" si="92"/>
        <v>2.5799999999999998E-3</v>
      </c>
      <c r="BG57" s="182">
        <f t="shared" si="93"/>
        <v>0</v>
      </c>
      <c r="BH57" s="182">
        <f t="shared" si="94"/>
        <v>0</v>
      </c>
      <c r="BI57" s="182">
        <f t="shared" si="95"/>
        <v>0</v>
      </c>
      <c r="BJ57" s="182"/>
      <c r="BK57" s="182">
        <v>725</v>
      </c>
    </row>
    <row r="58" spans="1:63" ht="15" customHeight="1" x14ac:dyDescent="0.35">
      <c r="A58" s="197">
        <v>40</v>
      </c>
      <c r="B58" s="196" t="s">
        <v>259</v>
      </c>
      <c r="C58" s="407" t="s">
        <v>258</v>
      </c>
      <c r="D58" s="407"/>
      <c r="E58" s="196" t="s">
        <v>100</v>
      </c>
      <c r="F58" s="182">
        <v>1</v>
      </c>
      <c r="G58" s="187"/>
      <c r="H58" s="182">
        <f t="shared" si="72"/>
        <v>0</v>
      </c>
      <c r="I58" s="182">
        <f t="shared" si="73"/>
        <v>0</v>
      </c>
      <c r="J58" s="182">
        <f t="shared" si="74"/>
        <v>0</v>
      </c>
      <c r="K58" s="182">
        <v>3.1E-4</v>
      </c>
      <c r="L58" s="182">
        <f t="shared" si="75"/>
        <v>3.1E-4</v>
      </c>
      <c r="M58" s="195" t="s">
        <v>215</v>
      </c>
      <c r="Y58" s="182">
        <f t="shared" si="76"/>
        <v>0</v>
      </c>
      <c r="AA58" s="182">
        <f t="shared" si="77"/>
        <v>0</v>
      </c>
      <c r="AB58" s="182">
        <f t="shared" si="78"/>
        <v>0</v>
      </c>
      <c r="AC58" s="182">
        <f t="shared" si="79"/>
        <v>0</v>
      </c>
      <c r="AD58" s="182">
        <f t="shared" si="80"/>
        <v>0</v>
      </c>
      <c r="AE58" s="182">
        <f t="shared" si="81"/>
        <v>0</v>
      </c>
      <c r="AF58" s="182">
        <f t="shared" si="82"/>
        <v>0</v>
      </c>
      <c r="AG58" s="182">
        <f t="shared" si="83"/>
        <v>0</v>
      </c>
      <c r="AH58" s="183" t="s">
        <v>177</v>
      </c>
      <c r="AI58" s="182">
        <f t="shared" si="84"/>
        <v>0</v>
      </c>
      <c r="AJ58" s="182">
        <f t="shared" si="85"/>
        <v>0</v>
      </c>
      <c r="AK58" s="182">
        <f t="shared" si="86"/>
        <v>0</v>
      </c>
      <c r="AM58" s="182">
        <v>21</v>
      </c>
      <c r="AN58" s="182">
        <f>G58*0.833290816326531</f>
        <v>0</v>
      </c>
      <c r="AO58" s="182">
        <f>G58*(1-0.833290816326531)</f>
        <v>0</v>
      </c>
      <c r="AP58" s="184" t="s">
        <v>242</v>
      </c>
      <c r="AU58" s="182">
        <f t="shared" si="87"/>
        <v>0</v>
      </c>
      <c r="AV58" s="182">
        <f t="shared" si="88"/>
        <v>0</v>
      </c>
      <c r="AW58" s="182">
        <f t="shared" si="89"/>
        <v>0</v>
      </c>
      <c r="AX58" s="184" t="s">
        <v>249</v>
      </c>
      <c r="AY58" s="184" t="s">
        <v>240</v>
      </c>
      <c r="AZ58" s="183" t="s">
        <v>211</v>
      </c>
      <c r="BB58" s="182">
        <f t="shared" si="90"/>
        <v>0</v>
      </c>
      <c r="BC58" s="182">
        <f t="shared" si="91"/>
        <v>0</v>
      </c>
      <c r="BD58" s="182">
        <v>0</v>
      </c>
      <c r="BE58" s="182">
        <f t="shared" si="92"/>
        <v>3.1E-4</v>
      </c>
      <c r="BG58" s="182">
        <f t="shared" si="93"/>
        <v>0</v>
      </c>
      <c r="BH58" s="182">
        <f t="shared" si="94"/>
        <v>0</v>
      </c>
      <c r="BI58" s="182">
        <f t="shared" si="95"/>
        <v>0</v>
      </c>
      <c r="BJ58" s="182"/>
      <c r="BK58" s="182">
        <v>725</v>
      </c>
    </row>
    <row r="59" spans="1:63" ht="15" customHeight="1" x14ac:dyDescent="0.35">
      <c r="A59" s="197">
        <v>41</v>
      </c>
      <c r="B59" s="196" t="s">
        <v>257</v>
      </c>
      <c r="C59" s="407" t="s">
        <v>256</v>
      </c>
      <c r="D59" s="407"/>
      <c r="E59" s="196" t="s">
        <v>100</v>
      </c>
      <c r="F59" s="182">
        <v>1</v>
      </c>
      <c r="G59" s="187"/>
      <c r="H59" s="182">
        <f t="shared" si="72"/>
        <v>0</v>
      </c>
      <c r="I59" s="182">
        <f t="shared" si="73"/>
        <v>0</v>
      </c>
      <c r="J59" s="182">
        <f t="shared" si="74"/>
        <v>0</v>
      </c>
      <c r="K59" s="182">
        <v>0</v>
      </c>
      <c r="L59" s="182">
        <f t="shared" si="75"/>
        <v>0</v>
      </c>
      <c r="M59" s="195" t="s">
        <v>215</v>
      </c>
      <c r="Y59" s="182">
        <f t="shared" si="76"/>
        <v>0</v>
      </c>
      <c r="AA59" s="182">
        <f t="shared" si="77"/>
        <v>0</v>
      </c>
      <c r="AB59" s="182">
        <f t="shared" si="78"/>
        <v>0</v>
      </c>
      <c r="AC59" s="182">
        <f t="shared" si="79"/>
        <v>0</v>
      </c>
      <c r="AD59" s="182">
        <f t="shared" si="80"/>
        <v>0</v>
      </c>
      <c r="AE59" s="182">
        <f t="shared" si="81"/>
        <v>0</v>
      </c>
      <c r="AF59" s="182">
        <f t="shared" si="82"/>
        <v>0</v>
      </c>
      <c r="AG59" s="182">
        <f t="shared" si="83"/>
        <v>0</v>
      </c>
      <c r="AH59" s="183" t="s">
        <v>177</v>
      </c>
      <c r="AI59" s="182">
        <f t="shared" si="84"/>
        <v>0</v>
      </c>
      <c r="AJ59" s="182">
        <f t="shared" si="85"/>
        <v>0</v>
      </c>
      <c r="AK59" s="182">
        <f t="shared" si="86"/>
        <v>0</v>
      </c>
      <c r="AM59" s="182">
        <v>21</v>
      </c>
      <c r="AN59" s="182">
        <f>G59*0.880420860018298</f>
        <v>0</v>
      </c>
      <c r="AO59" s="182">
        <f>G59*(1-0.880420860018298)</f>
        <v>0</v>
      </c>
      <c r="AP59" s="184" t="s">
        <v>242</v>
      </c>
      <c r="AU59" s="182">
        <f t="shared" si="87"/>
        <v>0</v>
      </c>
      <c r="AV59" s="182">
        <f t="shared" si="88"/>
        <v>0</v>
      </c>
      <c r="AW59" s="182">
        <f t="shared" si="89"/>
        <v>0</v>
      </c>
      <c r="AX59" s="184" t="s">
        <v>249</v>
      </c>
      <c r="AY59" s="184" t="s">
        <v>240</v>
      </c>
      <c r="AZ59" s="183" t="s">
        <v>211</v>
      </c>
      <c r="BB59" s="182">
        <f t="shared" si="90"/>
        <v>0</v>
      </c>
      <c r="BC59" s="182">
        <f t="shared" si="91"/>
        <v>0</v>
      </c>
      <c r="BD59" s="182">
        <v>0</v>
      </c>
      <c r="BE59" s="182">
        <f t="shared" si="92"/>
        <v>0</v>
      </c>
      <c r="BG59" s="182">
        <f t="shared" si="93"/>
        <v>0</v>
      </c>
      <c r="BH59" s="182">
        <f t="shared" si="94"/>
        <v>0</v>
      </c>
      <c r="BI59" s="182">
        <f t="shared" si="95"/>
        <v>0</v>
      </c>
      <c r="BJ59" s="182"/>
      <c r="BK59" s="182">
        <v>725</v>
      </c>
    </row>
    <row r="60" spans="1:63" ht="15" customHeight="1" x14ac:dyDescent="0.35">
      <c r="A60" s="197">
        <v>42</v>
      </c>
      <c r="B60" s="196" t="s">
        <v>255</v>
      </c>
      <c r="C60" s="407" t="s">
        <v>254</v>
      </c>
      <c r="D60" s="407"/>
      <c r="E60" s="196" t="s">
        <v>196</v>
      </c>
      <c r="F60" s="182">
        <v>2</v>
      </c>
      <c r="G60" s="187"/>
      <c r="H60" s="182">
        <f t="shared" si="72"/>
        <v>0</v>
      </c>
      <c r="I60" s="182">
        <f t="shared" si="73"/>
        <v>0</v>
      </c>
      <c r="J60" s="182">
        <f t="shared" si="74"/>
        <v>0</v>
      </c>
      <c r="K60" s="182">
        <v>2E-3</v>
      </c>
      <c r="L60" s="182">
        <f t="shared" si="75"/>
        <v>4.0000000000000001E-3</v>
      </c>
      <c r="M60" s="195" t="s">
        <v>215</v>
      </c>
      <c r="Y60" s="182">
        <f t="shared" si="76"/>
        <v>0</v>
      </c>
      <c r="AA60" s="182">
        <f t="shared" si="77"/>
        <v>0</v>
      </c>
      <c r="AB60" s="182">
        <f t="shared" si="78"/>
        <v>0</v>
      </c>
      <c r="AC60" s="182">
        <f t="shared" si="79"/>
        <v>0</v>
      </c>
      <c r="AD60" s="182">
        <f t="shared" si="80"/>
        <v>0</v>
      </c>
      <c r="AE60" s="182">
        <f t="shared" si="81"/>
        <v>0</v>
      </c>
      <c r="AF60" s="182">
        <f t="shared" si="82"/>
        <v>0</v>
      </c>
      <c r="AG60" s="182">
        <f t="shared" si="83"/>
        <v>0</v>
      </c>
      <c r="AH60" s="183" t="s">
        <v>177</v>
      </c>
      <c r="AI60" s="182">
        <f t="shared" si="84"/>
        <v>0</v>
      </c>
      <c r="AJ60" s="182">
        <f t="shared" si="85"/>
        <v>0</v>
      </c>
      <c r="AK60" s="182">
        <f t="shared" si="86"/>
        <v>0</v>
      </c>
      <c r="AM60" s="182">
        <v>21</v>
      </c>
      <c r="AN60" s="182">
        <f>G60*0.857959961868446</f>
        <v>0</v>
      </c>
      <c r="AO60" s="182">
        <f>G60*(1-0.857959961868446)</f>
        <v>0</v>
      </c>
      <c r="AP60" s="184" t="s">
        <v>242</v>
      </c>
      <c r="AU60" s="182">
        <f t="shared" si="87"/>
        <v>0</v>
      </c>
      <c r="AV60" s="182">
        <f t="shared" si="88"/>
        <v>0</v>
      </c>
      <c r="AW60" s="182">
        <f t="shared" si="89"/>
        <v>0</v>
      </c>
      <c r="AX60" s="184" t="s">
        <v>249</v>
      </c>
      <c r="AY60" s="184" t="s">
        <v>240</v>
      </c>
      <c r="AZ60" s="183" t="s">
        <v>211</v>
      </c>
      <c r="BB60" s="182">
        <f t="shared" si="90"/>
        <v>0</v>
      </c>
      <c r="BC60" s="182">
        <f t="shared" si="91"/>
        <v>0</v>
      </c>
      <c r="BD60" s="182">
        <v>0</v>
      </c>
      <c r="BE60" s="182">
        <f t="shared" si="92"/>
        <v>4.0000000000000001E-3</v>
      </c>
      <c r="BG60" s="182">
        <f t="shared" si="93"/>
        <v>0</v>
      </c>
      <c r="BH60" s="182">
        <f t="shared" si="94"/>
        <v>0</v>
      </c>
      <c r="BI60" s="182">
        <f t="shared" si="95"/>
        <v>0</v>
      </c>
      <c r="BJ60" s="182"/>
      <c r="BK60" s="182">
        <v>725</v>
      </c>
    </row>
    <row r="61" spans="1:63" ht="14.5" x14ac:dyDescent="0.35">
      <c r="A61" s="197">
        <v>43</v>
      </c>
      <c r="B61" s="196" t="s">
        <v>253</v>
      </c>
      <c r="C61" s="407" t="s">
        <v>252</v>
      </c>
      <c r="D61" s="407"/>
      <c r="E61" s="196" t="s">
        <v>100</v>
      </c>
      <c r="F61" s="182">
        <v>2</v>
      </c>
      <c r="G61" s="187"/>
      <c r="H61" s="182">
        <f t="shared" si="72"/>
        <v>0</v>
      </c>
      <c r="I61" s="182">
        <f t="shared" si="73"/>
        <v>0</v>
      </c>
      <c r="J61" s="182">
        <f t="shared" si="74"/>
        <v>0</v>
      </c>
      <c r="K61" s="182">
        <v>2.8999999999999998E-3</v>
      </c>
      <c r="L61" s="182">
        <f t="shared" si="75"/>
        <v>5.7999999999999996E-3</v>
      </c>
      <c r="M61" s="195" t="s">
        <v>215</v>
      </c>
      <c r="Y61" s="182">
        <f t="shared" si="76"/>
        <v>0</v>
      </c>
      <c r="AA61" s="182">
        <f t="shared" si="77"/>
        <v>0</v>
      </c>
      <c r="AB61" s="182">
        <f t="shared" si="78"/>
        <v>0</v>
      </c>
      <c r="AC61" s="182">
        <f t="shared" si="79"/>
        <v>0</v>
      </c>
      <c r="AD61" s="182">
        <f t="shared" si="80"/>
        <v>0</v>
      </c>
      <c r="AE61" s="182">
        <f t="shared" si="81"/>
        <v>0</v>
      </c>
      <c r="AF61" s="182">
        <f t="shared" si="82"/>
        <v>0</v>
      </c>
      <c r="AG61" s="182">
        <f t="shared" si="83"/>
        <v>0</v>
      </c>
      <c r="AH61" s="183" t="s">
        <v>177</v>
      </c>
      <c r="AI61" s="182">
        <f t="shared" si="84"/>
        <v>0</v>
      </c>
      <c r="AJ61" s="182">
        <f t="shared" si="85"/>
        <v>0</v>
      </c>
      <c r="AK61" s="182">
        <f t="shared" si="86"/>
        <v>0</v>
      </c>
      <c r="AM61" s="182">
        <v>21</v>
      </c>
      <c r="AN61" s="182">
        <f>G61*0.97153667953668</f>
        <v>0</v>
      </c>
      <c r="AO61" s="182">
        <f>G61*(1-0.97153667953668)</f>
        <v>0</v>
      </c>
      <c r="AP61" s="184" t="s">
        <v>242</v>
      </c>
      <c r="AU61" s="182">
        <f t="shared" si="87"/>
        <v>0</v>
      </c>
      <c r="AV61" s="182">
        <f t="shared" si="88"/>
        <v>0</v>
      </c>
      <c r="AW61" s="182">
        <f t="shared" si="89"/>
        <v>0</v>
      </c>
      <c r="AX61" s="184" t="s">
        <v>249</v>
      </c>
      <c r="AY61" s="184" t="s">
        <v>240</v>
      </c>
      <c r="AZ61" s="183" t="s">
        <v>211</v>
      </c>
      <c r="BB61" s="182">
        <f t="shared" si="90"/>
        <v>0</v>
      </c>
      <c r="BC61" s="182">
        <f t="shared" si="91"/>
        <v>0</v>
      </c>
      <c r="BD61" s="182">
        <v>0</v>
      </c>
      <c r="BE61" s="182">
        <f t="shared" si="92"/>
        <v>5.7999999999999996E-3</v>
      </c>
      <c r="BG61" s="182">
        <f t="shared" si="93"/>
        <v>0</v>
      </c>
      <c r="BH61" s="182">
        <f t="shared" si="94"/>
        <v>0</v>
      </c>
      <c r="BI61" s="182">
        <f t="shared" si="95"/>
        <v>0</v>
      </c>
      <c r="BJ61" s="182"/>
      <c r="BK61" s="182">
        <v>725</v>
      </c>
    </row>
    <row r="62" spans="1:63" ht="15" customHeight="1" x14ac:dyDescent="0.35">
      <c r="A62" s="197">
        <v>44</v>
      </c>
      <c r="B62" s="196" t="s">
        <v>251</v>
      </c>
      <c r="C62" s="407" t="s">
        <v>250</v>
      </c>
      <c r="D62" s="407"/>
      <c r="E62" s="196" t="s">
        <v>100</v>
      </c>
      <c r="F62" s="182">
        <v>2</v>
      </c>
      <c r="G62" s="187"/>
      <c r="H62" s="182">
        <f t="shared" si="72"/>
        <v>0</v>
      </c>
      <c r="I62" s="182">
        <f t="shared" si="73"/>
        <v>0</v>
      </c>
      <c r="J62" s="182">
        <f t="shared" si="74"/>
        <v>0</v>
      </c>
      <c r="K62" s="182">
        <v>0</v>
      </c>
      <c r="L62" s="182">
        <f t="shared" si="75"/>
        <v>0</v>
      </c>
      <c r="M62" s="195" t="s">
        <v>215</v>
      </c>
      <c r="Y62" s="182">
        <f t="shared" si="76"/>
        <v>0</v>
      </c>
      <c r="AA62" s="182">
        <f t="shared" si="77"/>
        <v>0</v>
      </c>
      <c r="AB62" s="182">
        <f t="shared" si="78"/>
        <v>0</v>
      </c>
      <c r="AC62" s="182">
        <f t="shared" si="79"/>
        <v>0</v>
      </c>
      <c r="AD62" s="182">
        <f t="shared" si="80"/>
        <v>0</v>
      </c>
      <c r="AE62" s="182">
        <f t="shared" si="81"/>
        <v>0</v>
      </c>
      <c r="AF62" s="182">
        <f t="shared" si="82"/>
        <v>0</v>
      </c>
      <c r="AG62" s="182">
        <f t="shared" si="83"/>
        <v>0</v>
      </c>
      <c r="AH62" s="183" t="s">
        <v>177</v>
      </c>
      <c r="AI62" s="182">
        <f t="shared" si="84"/>
        <v>0</v>
      </c>
      <c r="AJ62" s="182">
        <f t="shared" si="85"/>
        <v>0</v>
      </c>
      <c r="AK62" s="182">
        <f t="shared" si="86"/>
        <v>0</v>
      </c>
      <c r="AM62" s="182">
        <v>21</v>
      </c>
      <c r="AN62" s="182">
        <f>G62*0.861820546163849</f>
        <v>0</v>
      </c>
      <c r="AO62" s="182">
        <f>G62*(1-0.861820546163849)</f>
        <v>0</v>
      </c>
      <c r="AP62" s="184" t="s">
        <v>242</v>
      </c>
      <c r="AU62" s="182">
        <f t="shared" si="87"/>
        <v>0</v>
      </c>
      <c r="AV62" s="182">
        <f t="shared" si="88"/>
        <v>0</v>
      </c>
      <c r="AW62" s="182">
        <f t="shared" si="89"/>
        <v>0</v>
      </c>
      <c r="AX62" s="184" t="s">
        <v>249</v>
      </c>
      <c r="AY62" s="184" t="s">
        <v>240</v>
      </c>
      <c r="AZ62" s="183" t="s">
        <v>211</v>
      </c>
      <c r="BB62" s="182">
        <f t="shared" si="90"/>
        <v>0</v>
      </c>
      <c r="BC62" s="182">
        <f t="shared" si="91"/>
        <v>0</v>
      </c>
      <c r="BD62" s="182">
        <v>0</v>
      </c>
      <c r="BE62" s="182">
        <f t="shared" si="92"/>
        <v>0</v>
      </c>
      <c r="BG62" s="182">
        <f t="shared" si="93"/>
        <v>0</v>
      </c>
      <c r="BH62" s="182">
        <f t="shared" si="94"/>
        <v>0</v>
      </c>
      <c r="BI62" s="182">
        <f t="shared" si="95"/>
        <v>0</v>
      </c>
      <c r="BJ62" s="182"/>
      <c r="BK62" s="182">
        <v>725</v>
      </c>
    </row>
    <row r="63" spans="1:63" ht="15" customHeight="1" x14ac:dyDescent="0.35">
      <c r="A63" s="194" t="s">
        <v>177</v>
      </c>
      <c r="B63" s="193" t="s">
        <v>248</v>
      </c>
      <c r="C63" s="406" t="s">
        <v>219</v>
      </c>
      <c r="D63" s="406"/>
      <c r="E63" s="192" t="s">
        <v>218</v>
      </c>
      <c r="F63" s="192" t="s">
        <v>218</v>
      </c>
      <c r="G63" s="192" t="s">
        <v>218</v>
      </c>
      <c r="H63" s="190">
        <f>SUM(H64:H68)</f>
        <v>0</v>
      </c>
      <c r="I63" s="190">
        <f>SUM(I64:I68)</f>
        <v>0</v>
      </c>
      <c r="J63" s="190">
        <f>SUM(J64:J68)</f>
        <v>0</v>
      </c>
      <c r="K63" s="183" t="s">
        <v>177</v>
      </c>
      <c r="L63" s="190">
        <f>SUM(L64:L68)</f>
        <v>4.7969999999999999E-2</v>
      </c>
      <c r="M63" s="191" t="s">
        <v>177</v>
      </c>
      <c r="AH63" s="183" t="s">
        <v>177</v>
      </c>
      <c r="AR63" s="190">
        <f>SUM(AI64:AI68)</f>
        <v>0</v>
      </c>
      <c r="AS63" s="190">
        <f>SUM(AJ64:AJ68)</f>
        <v>0</v>
      </c>
      <c r="AT63" s="190">
        <f>SUM(AK64:AK68)</f>
        <v>0</v>
      </c>
    </row>
    <row r="64" spans="1:63" ht="15" customHeight="1" x14ac:dyDescent="0.35">
      <c r="A64" s="197">
        <v>45</v>
      </c>
      <c r="B64" s="196" t="s">
        <v>247</v>
      </c>
      <c r="C64" s="407" t="s">
        <v>507</v>
      </c>
      <c r="D64" s="407"/>
      <c r="E64" s="196" t="s">
        <v>122</v>
      </c>
      <c r="F64" s="182">
        <v>1</v>
      </c>
      <c r="G64" s="187"/>
      <c r="H64" s="182">
        <f>F64*AN64</f>
        <v>0</v>
      </c>
      <c r="I64" s="182">
        <f>F64*AO64</f>
        <v>0</v>
      </c>
      <c r="J64" s="182">
        <f>F64*G64</f>
        <v>0</v>
      </c>
      <c r="K64" s="182">
        <v>0.01</v>
      </c>
      <c r="L64" s="182">
        <f>F64*K64</f>
        <v>0.01</v>
      </c>
      <c r="M64" s="195" t="s">
        <v>215</v>
      </c>
      <c r="Y64" s="182">
        <f>IF(AP64="5",BI64,0)</f>
        <v>0</v>
      </c>
      <c r="AA64" s="182">
        <f>IF(AP64="1",BG64,0)</f>
        <v>0</v>
      </c>
      <c r="AB64" s="182">
        <f>IF(AP64="1",BH64,0)</f>
        <v>0</v>
      </c>
      <c r="AC64" s="182">
        <f>IF(AP64="7",BG64,0)</f>
        <v>0</v>
      </c>
      <c r="AD64" s="182">
        <f>IF(AP64="7",BH64,0)</f>
        <v>0</v>
      </c>
      <c r="AE64" s="182">
        <f>IF(AP64="2",BG64,0)</f>
        <v>0</v>
      </c>
      <c r="AF64" s="182">
        <f>IF(AP64="2",BH64,0)</f>
        <v>0</v>
      </c>
      <c r="AG64" s="182">
        <f>IF(AP64="0",BI64,0)</f>
        <v>0</v>
      </c>
      <c r="AH64" s="183" t="s">
        <v>177</v>
      </c>
      <c r="AI64" s="182">
        <f>IF(AM64=0,J64,0)</f>
        <v>0</v>
      </c>
      <c r="AJ64" s="182">
        <f>IF(AM64=15,J64,0)</f>
        <v>0</v>
      </c>
      <c r="AK64" s="182">
        <f>IF(AM64=21,J64,0)</f>
        <v>0</v>
      </c>
      <c r="AM64" s="182">
        <v>21</v>
      </c>
      <c r="AN64" s="182">
        <f>G64*0.864199300699301</f>
        <v>0</v>
      </c>
      <c r="AO64" s="182">
        <f>G64*(1-0.864199300699301)</f>
        <v>0</v>
      </c>
      <c r="AP64" s="184" t="s">
        <v>242</v>
      </c>
      <c r="AU64" s="182">
        <f>AV64+AW64</f>
        <v>0</v>
      </c>
      <c r="AV64" s="182">
        <f>F64*AN64</f>
        <v>0</v>
      </c>
      <c r="AW64" s="182">
        <f>F64*AO64</f>
        <v>0</v>
      </c>
      <c r="AX64" s="184" t="s">
        <v>241</v>
      </c>
      <c r="AY64" s="184" t="s">
        <v>240</v>
      </c>
      <c r="AZ64" s="183" t="s">
        <v>211</v>
      </c>
      <c r="BB64" s="182">
        <f>AV64+AW64</f>
        <v>0</v>
      </c>
      <c r="BC64" s="182">
        <f>G64/(100-BD64)*100</f>
        <v>0</v>
      </c>
      <c r="BD64" s="182">
        <v>0</v>
      </c>
      <c r="BE64" s="182">
        <f>L64</f>
        <v>0.01</v>
      </c>
      <c r="BG64" s="182">
        <f>F64*AN64</f>
        <v>0</v>
      </c>
      <c r="BH64" s="182">
        <f>F64*AO64</f>
        <v>0</v>
      </c>
      <c r="BI64" s="182">
        <f>F64*G64</f>
        <v>0</v>
      </c>
      <c r="BJ64" s="182"/>
      <c r="BK64" s="182">
        <v>726</v>
      </c>
    </row>
    <row r="65" spans="1:63" ht="15" customHeight="1" x14ac:dyDescent="0.35">
      <c r="A65" s="197">
        <v>46</v>
      </c>
      <c r="B65" s="196" t="s">
        <v>246</v>
      </c>
      <c r="C65" s="407" t="s">
        <v>508</v>
      </c>
      <c r="D65" s="407"/>
      <c r="E65" s="196" t="s">
        <v>122</v>
      </c>
      <c r="F65" s="182">
        <v>1</v>
      </c>
      <c r="G65" s="187"/>
      <c r="H65" s="182">
        <f>F65*AN65</f>
        <v>0</v>
      </c>
      <c r="I65" s="182">
        <f>F65*AO65</f>
        <v>0</v>
      </c>
      <c r="J65" s="182">
        <f>F65*G65</f>
        <v>0</v>
      </c>
      <c r="K65" s="182">
        <v>1.2970000000000001E-2</v>
      </c>
      <c r="L65" s="182">
        <f>F65*K65</f>
        <v>1.2970000000000001E-2</v>
      </c>
      <c r="M65" s="195" t="s">
        <v>215</v>
      </c>
      <c r="Y65" s="182">
        <f>IF(AP65="5",BI65,0)</f>
        <v>0</v>
      </c>
      <c r="AA65" s="182">
        <f>IF(AP65="1",BG65,0)</f>
        <v>0</v>
      </c>
      <c r="AB65" s="182">
        <f>IF(AP65="1",BH65,0)</f>
        <v>0</v>
      </c>
      <c r="AC65" s="182">
        <f>IF(AP65="7",BG65,0)</f>
        <v>0</v>
      </c>
      <c r="AD65" s="182">
        <f>IF(AP65="7",BH65,0)</f>
        <v>0</v>
      </c>
      <c r="AE65" s="182">
        <f>IF(AP65="2",BG65,0)</f>
        <v>0</v>
      </c>
      <c r="AF65" s="182">
        <f>IF(AP65="2",BH65,0)</f>
        <v>0</v>
      </c>
      <c r="AG65" s="182">
        <f>IF(AP65="0",BI65,0)</f>
        <v>0</v>
      </c>
      <c r="AH65" s="183" t="s">
        <v>177</v>
      </c>
      <c r="AI65" s="182">
        <f>IF(AM65=0,J65,0)</f>
        <v>0</v>
      </c>
      <c r="AJ65" s="182">
        <f>IF(AM65=15,J65,0)</f>
        <v>0</v>
      </c>
      <c r="AK65" s="182">
        <f>IF(AM65=21,J65,0)</f>
        <v>0</v>
      </c>
      <c r="AM65" s="182">
        <v>21</v>
      </c>
      <c r="AN65" s="182">
        <f>G65*0.897732460243218</f>
        <v>0</v>
      </c>
      <c r="AO65" s="182">
        <f>G65*(1-0.897732460243218)</f>
        <v>0</v>
      </c>
      <c r="AP65" s="184" t="s">
        <v>242</v>
      </c>
      <c r="AU65" s="182">
        <f>AV65+AW65</f>
        <v>0</v>
      </c>
      <c r="AV65" s="182">
        <f>F65*AN65</f>
        <v>0</v>
      </c>
      <c r="AW65" s="182">
        <f>F65*AO65</f>
        <v>0</v>
      </c>
      <c r="AX65" s="184" t="s">
        <v>241</v>
      </c>
      <c r="AY65" s="184" t="s">
        <v>240</v>
      </c>
      <c r="AZ65" s="183" t="s">
        <v>211</v>
      </c>
      <c r="BB65" s="182">
        <f>AV65+AW65</f>
        <v>0</v>
      </c>
      <c r="BC65" s="182">
        <f>G65/(100-BD65)*100</f>
        <v>0</v>
      </c>
      <c r="BD65" s="182">
        <v>0</v>
      </c>
      <c r="BE65" s="182">
        <f>L65</f>
        <v>1.2970000000000001E-2</v>
      </c>
      <c r="BG65" s="182">
        <f>F65*AN65</f>
        <v>0</v>
      </c>
      <c r="BH65" s="182">
        <f>F65*AO65</f>
        <v>0</v>
      </c>
      <c r="BI65" s="182">
        <f>F65*G65</f>
        <v>0</v>
      </c>
      <c r="BJ65" s="182"/>
      <c r="BK65" s="182">
        <v>726</v>
      </c>
    </row>
    <row r="66" spans="1:63" ht="15" customHeight="1" x14ac:dyDescent="0.35">
      <c r="A66" s="197">
        <v>47</v>
      </c>
      <c r="B66" s="196" t="s">
        <v>245</v>
      </c>
      <c r="C66" s="407" t="s">
        <v>509</v>
      </c>
      <c r="D66" s="407"/>
      <c r="E66" s="196" t="s">
        <v>122</v>
      </c>
      <c r="F66" s="182">
        <v>1</v>
      </c>
      <c r="G66" s="187"/>
      <c r="H66" s="182">
        <f>F66*AN66</f>
        <v>0</v>
      </c>
      <c r="I66" s="182">
        <f>F66*AO66</f>
        <v>0</v>
      </c>
      <c r="J66" s="182">
        <f>F66*G66</f>
        <v>0</v>
      </c>
      <c r="K66" s="182">
        <v>1.0999999999999999E-2</v>
      </c>
      <c r="L66" s="182">
        <f>F66*K66</f>
        <v>1.0999999999999999E-2</v>
      </c>
      <c r="M66" s="195" t="s">
        <v>215</v>
      </c>
      <c r="Y66" s="182">
        <f>IF(AP66="5",BI66,0)</f>
        <v>0</v>
      </c>
      <c r="AA66" s="182">
        <f>IF(AP66="1",BG66,0)</f>
        <v>0</v>
      </c>
      <c r="AB66" s="182">
        <f>IF(AP66="1",BH66,0)</f>
        <v>0</v>
      </c>
      <c r="AC66" s="182">
        <f>IF(AP66="7",BG66,0)</f>
        <v>0</v>
      </c>
      <c r="AD66" s="182">
        <f>IF(AP66="7",BH66,0)</f>
        <v>0</v>
      </c>
      <c r="AE66" s="182">
        <f>IF(AP66="2",BG66,0)</f>
        <v>0</v>
      </c>
      <c r="AF66" s="182">
        <f>IF(AP66="2",BH66,0)</f>
        <v>0</v>
      </c>
      <c r="AG66" s="182">
        <f>IF(AP66="0",BI66,0)</f>
        <v>0</v>
      </c>
      <c r="AH66" s="183" t="s">
        <v>177</v>
      </c>
      <c r="AI66" s="182">
        <f>IF(AM66=0,J66,0)</f>
        <v>0</v>
      </c>
      <c r="AJ66" s="182">
        <f>IF(AM66=15,J66,0)</f>
        <v>0</v>
      </c>
      <c r="AK66" s="182">
        <f>IF(AM66=21,J66,0)</f>
        <v>0</v>
      </c>
      <c r="AM66" s="182">
        <v>21</v>
      </c>
      <c r="AN66" s="182">
        <f>G66*0.945419870194708</f>
        <v>0</v>
      </c>
      <c r="AO66" s="182">
        <f>G66*(1-0.945419870194708)</f>
        <v>0</v>
      </c>
      <c r="AP66" s="184" t="s">
        <v>242</v>
      </c>
      <c r="AU66" s="182">
        <f>AV66+AW66</f>
        <v>0</v>
      </c>
      <c r="AV66" s="182">
        <f>F66*AN66</f>
        <v>0</v>
      </c>
      <c r="AW66" s="182">
        <f>F66*AO66</f>
        <v>0</v>
      </c>
      <c r="AX66" s="184" t="s">
        <v>241</v>
      </c>
      <c r="AY66" s="184" t="s">
        <v>240</v>
      </c>
      <c r="AZ66" s="183" t="s">
        <v>211</v>
      </c>
      <c r="BB66" s="182">
        <f>AV66+AW66</f>
        <v>0</v>
      </c>
      <c r="BC66" s="182">
        <f>G66/(100-BD66)*100</f>
        <v>0</v>
      </c>
      <c r="BD66" s="182">
        <v>0</v>
      </c>
      <c r="BE66" s="182">
        <f>L66</f>
        <v>1.0999999999999999E-2</v>
      </c>
      <c r="BG66" s="182">
        <f>F66*AN66</f>
        <v>0</v>
      </c>
      <c r="BH66" s="182">
        <f>F66*AO66</f>
        <v>0</v>
      </c>
      <c r="BI66" s="182">
        <f>F66*G66</f>
        <v>0</v>
      </c>
      <c r="BJ66" s="182"/>
      <c r="BK66" s="182">
        <v>726</v>
      </c>
    </row>
    <row r="67" spans="1:63" ht="13.5" customHeight="1" x14ac:dyDescent="0.35">
      <c r="A67" s="199"/>
      <c r="B67" s="198"/>
      <c r="C67" s="408" t="s">
        <v>244</v>
      </c>
      <c r="D67" s="408"/>
      <c r="E67" s="408"/>
      <c r="F67" s="408"/>
      <c r="G67" s="408"/>
      <c r="H67" s="408"/>
      <c r="I67" s="408"/>
      <c r="J67" s="408"/>
      <c r="K67" s="408"/>
      <c r="L67" s="408"/>
      <c r="M67" s="409"/>
    </row>
    <row r="68" spans="1:63" ht="15" customHeight="1" x14ac:dyDescent="0.35">
      <c r="A68" s="197">
        <v>48</v>
      </c>
      <c r="B68" s="196" t="s">
        <v>243</v>
      </c>
      <c r="C68" s="407" t="s">
        <v>510</v>
      </c>
      <c r="D68" s="407"/>
      <c r="E68" s="196" t="s">
        <v>122</v>
      </c>
      <c r="F68" s="182">
        <v>1</v>
      </c>
      <c r="G68" s="187"/>
      <c r="H68" s="182">
        <f>F68*AN68</f>
        <v>0</v>
      </c>
      <c r="I68" s="182">
        <f>F68*AO68</f>
        <v>0</v>
      </c>
      <c r="J68" s="182">
        <f>F68*G68</f>
        <v>0</v>
      </c>
      <c r="K68" s="182">
        <v>1.4E-2</v>
      </c>
      <c r="L68" s="182">
        <f>F68*K68</f>
        <v>1.4E-2</v>
      </c>
      <c r="M68" s="195" t="s">
        <v>215</v>
      </c>
      <c r="Y68" s="182">
        <f>IF(AP68="5",BI68,0)</f>
        <v>0</v>
      </c>
      <c r="AA68" s="182">
        <f>IF(AP68="1",BG68,0)</f>
        <v>0</v>
      </c>
      <c r="AB68" s="182">
        <f>IF(AP68="1",BH68,0)</f>
        <v>0</v>
      </c>
      <c r="AC68" s="182">
        <f>IF(AP68="7",BG68,0)</f>
        <v>0</v>
      </c>
      <c r="AD68" s="182">
        <f>IF(AP68="7",BH68,0)</f>
        <v>0</v>
      </c>
      <c r="AE68" s="182">
        <f>IF(AP68="2",BG68,0)</f>
        <v>0</v>
      </c>
      <c r="AF68" s="182">
        <f>IF(AP68="2",BH68,0)</f>
        <v>0</v>
      </c>
      <c r="AG68" s="182">
        <f>IF(AP68="0",BI68,0)</f>
        <v>0</v>
      </c>
      <c r="AH68" s="183" t="s">
        <v>177</v>
      </c>
      <c r="AI68" s="182">
        <f>IF(AM68=0,J68,0)</f>
        <v>0</v>
      </c>
      <c r="AJ68" s="182">
        <f>IF(AM68=15,J68,0)</f>
        <v>0</v>
      </c>
      <c r="AK68" s="182">
        <f>IF(AM68=21,J68,0)</f>
        <v>0</v>
      </c>
      <c r="AM68" s="182">
        <v>21</v>
      </c>
      <c r="AN68" s="182">
        <f>G68*0.922310548523207</f>
        <v>0</v>
      </c>
      <c r="AO68" s="182">
        <f>G68*(1-0.922310548523207)</f>
        <v>0</v>
      </c>
      <c r="AP68" s="184" t="s">
        <v>242</v>
      </c>
      <c r="AU68" s="182">
        <f>AV68+AW68</f>
        <v>0</v>
      </c>
      <c r="AV68" s="182">
        <f>F68*AN68</f>
        <v>0</v>
      </c>
      <c r="AW68" s="182">
        <f>F68*AO68</f>
        <v>0</v>
      </c>
      <c r="AX68" s="184" t="s">
        <v>241</v>
      </c>
      <c r="AY68" s="184" t="s">
        <v>240</v>
      </c>
      <c r="AZ68" s="183" t="s">
        <v>211</v>
      </c>
      <c r="BB68" s="182">
        <f>AV68+AW68</f>
        <v>0</v>
      </c>
      <c r="BC68" s="182">
        <f>G68/(100-BD68)*100</f>
        <v>0</v>
      </c>
      <c r="BD68" s="182">
        <v>0</v>
      </c>
      <c r="BE68" s="182">
        <f>L68</f>
        <v>1.4E-2</v>
      </c>
      <c r="BG68" s="182">
        <f>F68*AN68</f>
        <v>0</v>
      </c>
      <c r="BH68" s="182">
        <f>F68*AO68</f>
        <v>0</v>
      </c>
      <c r="BI68" s="182">
        <f>F68*G68</f>
        <v>0</v>
      </c>
      <c r="BJ68" s="182"/>
      <c r="BK68" s="182">
        <v>726</v>
      </c>
    </row>
    <row r="69" spans="1:63" ht="15" customHeight="1" x14ac:dyDescent="0.35">
      <c r="A69" s="194" t="s">
        <v>177</v>
      </c>
      <c r="B69" s="193" t="s">
        <v>239</v>
      </c>
      <c r="C69" s="406" t="s">
        <v>238</v>
      </c>
      <c r="D69" s="406"/>
      <c r="E69" s="192" t="s">
        <v>218</v>
      </c>
      <c r="F69" s="192" t="s">
        <v>218</v>
      </c>
      <c r="G69" s="192" t="s">
        <v>218</v>
      </c>
      <c r="H69" s="190">
        <f>SUM(H70:H70)</f>
        <v>0</v>
      </c>
      <c r="I69" s="190">
        <f>SUM(I70:I70)</f>
        <v>0</v>
      </c>
      <c r="J69" s="190">
        <f>SUM(J70:J70)</f>
        <v>0</v>
      </c>
      <c r="K69" s="183" t="s">
        <v>177</v>
      </c>
      <c r="L69" s="190">
        <f>SUM(L70:L70)</f>
        <v>0</v>
      </c>
      <c r="M69" s="191" t="s">
        <v>177</v>
      </c>
      <c r="AH69" s="183" t="s">
        <v>177</v>
      </c>
      <c r="AR69" s="190">
        <f>SUM(AI70:AI70)</f>
        <v>0</v>
      </c>
      <c r="AS69" s="190">
        <f>SUM(AJ70:AJ70)</f>
        <v>0</v>
      </c>
      <c r="AT69" s="190">
        <f>SUM(AK70:AK70)</f>
        <v>0</v>
      </c>
    </row>
    <row r="70" spans="1:63" ht="15" customHeight="1" x14ac:dyDescent="0.35">
      <c r="A70" s="197">
        <v>49</v>
      </c>
      <c r="B70" s="196" t="s">
        <v>237</v>
      </c>
      <c r="C70" s="407" t="s">
        <v>236</v>
      </c>
      <c r="D70" s="407"/>
      <c r="E70" s="196" t="s">
        <v>115</v>
      </c>
      <c r="F70" s="182">
        <f>L7</f>
        <v>2.4599999999999999E-3</v>
      </c>
      <c r="G70" s="187"/>
      <c r="H70" s="182">
        <f>F70*AN70</f>
        <v>0</v>
      </c>
      <c r="I70" s="182">
        <f>F70*AO70</f>
        <v>0</v>
      </c>
      <c r="J70" s="182">
        <f>F70*G70</f>
        <v>0</v>
      </c>
      <c r="K70" s="182">
        <v>0</v>
      </c>
      <c r="L70" s="182">
        <f>F70*K70</f>
        <v>0</v>
      </c>
      <c r="M70" s="195" t="s">
        <v>215</v>
      </c>
      <c r="Y70" s="182">
        <f>IF(AP70="5",BI70,0)</f>
        <v>0</v>
      </c>
      <c r="AA70" s="182">
        <f>IF(AP70="1",BG70,0)</f>
        <v>0</v>
      </c>
      <c r="AB70" s="182">
        <f>IF(AP70="1",BH70,0)</f>
        <v>0</v>
      </c>
      <c r="AC70" s="182">
        <f>IF(AP70="7",BG70,0)</f>
        <v>0</v>
      </c>
      <c r="AD70" s="182">
        <f>IF(AP70="7",BH70,0)</f>
        <v>0</v>
      </c>
      <c r="AE70" s="182">
        <f>IF(AP70="2",BG70,0)</f>
        <v>0</v>
      </c>
      <c r="AF70" s="182">
        <f>IF(AP70="2",BH70,0)</f>
        <v>0</v>
      </c>
      <c r="AG70" s="182">
        <f>IF(AP70="0",BI70,0)</f>
        <v>0</v>
      </c>
      <c r="AH70" s="183" t="s">
        <v>177</v>
      </c>
      <c r="AI70" s="182">
        <f>IF(AM70=0,J70,0)</f>
        <v>0</v>
      </c>
      <c r="AJ70" s="182">
        <f>IF(AM70=15,J70,0)</f>
        <v>0</v>
      </c>
      <c r="AK70" s="182">
        <f>IF(AM70=21,J70,0)</f>
        <v>0</v>
      </c>
      <c r="AM70" s="182">
        <v>21</v>
      </c>
      <c r="AN70" s="182">
        <f>G70*0</f>
        <v>0</v>
      </c>
      <c r="AO70" s="182">
        <f>G70*(1-0)</f>
        <v>0</v>
      </c>
      <c r="AP70" s="184" t="s">
        <v>214</v>
      </c>
      <c r="AU70" s="182">
        <f>AV70+AW70</f>
        <v>0</v>
      </c>
      <c r="AV70" s="182">
        <f>F70*AN70</f>
        <v>0</v>
      </c>
      <c r="AW70" s="182">
        <f>F70*AO70</f>
        <v>0</v>
      </c>
      <c r="AX70" s="184" t="s">
        <v>235</v>
      </c>
      <c r="AY70" s="184" t="s">
        <v>212</v>
      </c>
      <c r="AZ70" s="183" t="s">
        <v>211</v>
      </c>
      <c r="BB70" s="182">
        <f>AV70+AW70</f>
        <v>0</v>
      </c>
      <c r="BC70" s="182">
        <f>G70/(100-BD70)*100</f>
        <v>0</v>
      </c>
      <c r="BD70" s="182">
        <v>0</v>
      </c>
      <c r="BE70" s="182">
        <f>L70</f>
        <v>0</v>
      </c>
      <c r="BG70" s="182">
        <f>F70*AN70</f>
        <v>0</v>
      </c>
      <c r="BH70" s="182">
        <f>F70*AO70</f>
        <v>0</v>
      </c>
      <c r="BI70" s="182">
        <f>F70*G70</f>
        <v>0</v>
      </c>
      <c r="BJ70" s="182"/>
      <c r="BK70" s="182"/>
    </row>
    <row r="71" spans="1:63" ht="15" customHeight="1" x14ac:dyDescent="0.35">
      <c r="A71" s="194" t="s">
        <v>177</v>
      </c>
      <c r="B71" s="193" t="s">
        <v>234</v>
      </c>
      <c r="C71" s="406" t="s">
        <v>233</v>
      </c>
      <c r="D71" s="406"/>
      <c r="E71" s="192" t="s">
        <v>218</v>
      </c>
      <c r="F71" s="192" t="s">
        <v>218</v>
      </c>
      <c r="G71" s="192" t="s">
        <v>218</v>
      </c>
      <c r="H71" s="190">
        <f>SUM(H72:H72)</f>
        <v>0</v>
      </c>
      <c r="I71" s="190">
        <f>SUM(I72:I72)</f>
        <v>0</v>
      </c>
      <c r="J71" s="190">
        <f>SUM(J72:J72)</f>
        <v>0</v>
      </c>
      <c r="K71" s="183" t="s">
        <v>177</v>
      </c>
      <c r="L71" s="190">
        <f>SUM(L72:L72)</f>
        <v>0</v>
      </c>
      <c r="M71" s="191" t="s">
        <v>177</v>
      </c>
      <c r="AH71" s="183" t="s">
        <v>177</v>
      </c>
      <c r="AR71" s="190">
        <f>SUM(AI72:AI72)</f>
        <v>0</v>
      </c>
      <c r="AS71" s="190">
        <f>SUM(AJ72:AJ72)</f>
        <v>0</v>
      </c>
      <c r="AT71" s="190">
        <f>SUM(AK72:AK72)</f>
        <v>0</v>
      </c>
    </row>
    <row r="72" spans="1:63" ht="15" customHeight="1" x14ac:dyDescent="0.35">
      <c r="A72" s="197">
        <v>50</v>
      </c>
      <c r="B72" s="196" t="s">
        <v>232</v>
      </c>
      <c r="C72" s="407" t="s">
        <v>231</v>
      </c>
      <c r="D72" s="407"/>
      <c r="E72" s="196" t="s">
        <v>115</v>
      </c>
      <c r="F72" s="182">
        <f>L9</f>
        <v>5.7009999999999998E-2</v>
      </c>
      <c r="G72" s="187"/>
      <c r="H72" s="182">
        <f>F72*AN72</f>
        <v>0</v>
      </c>
      <c r="I72" s="182">
        <f>F72*AO72</f>
        <v>0</v>
      </c>
      <c r="J72" s="182">
        <f>F72*G72</f>
        <v>0</v>
      </c>
      <c r="K72" s="182">
        <v>0</v>
      </c>
      <c r="L72" s="182">
        <f>F72*K72</f>
        <v>0</v>
      </c>
      <c r="M72" s="195" t="s">
        <v>215</v>
      </c>
      <c r="Y72" s="182">
        <f>IF(AP72="5",BI72,0)</f>
        <v>0</v>
      </c>
      <c r="AA72" s="182">
        <f>IF(AP72="1",BG72,0)</f>
        <v>0</v>
      </c>
      <c r="AB72" s="182">
        <f>IF(AP72="1",BH72,0)</f>
        <v>0</v>
      </c>
      <c r="AC72" s="182">
        <f>IF(AP72="7",BG72,0)</f>
        <v>0</v>
      </c>
      <c r="AD72" s="182">
        <f>IF(AP72="7",BH72,0)</f>
        <v>0</v>
      </c>
      <c r="AE72" s="182">
        <f>IF(AP72="2",BG72,0)</f>
        <v>0</v>
      </c>
      <c r="AF72" s="182">
        <f>IF(AP72="2",BH72,0)</f>
        <v>0</v>
      </c>
      <c r="AG72" s="182">
        <f>IF(AP72="0",BI72,0)</f>
        <v>0</v>
      </c>
      <c r="AH72" s="183" t="s">
        <v>177</v>
      </c>
      <c r="AI72" s="182">
        <f>IF(AM72=0,J72,0)</f>
        <v>0</v>
      </c>
      <c r="AJ72" s="182">
        <f>IF(AM72=15,J72,0)</f>
        <v>0</v>
      </c>
      <c r="AK72" s="182">
        <f>IF(AM72=21,J72,0)</f>
        <v>0</v>
      </c>
      <c r="AM72" s="182">
        <v>21</v>
      </c>
      <c r="AN72" s="182">
        <f>G72*0</f>
        <v>0</v>
      </c>
      <c r="AO72" s="182">
        <f>G72*(1-0)</f>
        <v>0</v>
      </c>
      <c r="AP72" s="184" t="s">
        <v>214</v>
      </c>
      <c r="AU72" s="182">
        <f>AV72+AW72</f>
        <v>0</v>
      </c>
      <c r="AV72" s="182">
        <f>F72*AN72</f>
        <v>0</v>
      </c>
      <c r="AW72" s="182">
        <f>F72*AO72</f>
        <v>0</v>
      </c>
      <c r="AX72" s="184" t="s">
        <v>230</v>
      </c>
      <c r="AY72" s="184" t="s">
        <v>212</v>
      </c>
      <c r="AZ72" s="183" t="s">
        <v>211</v>
      </c>
      <c r="BB72" s="182">
        <f>AV72+AW72</f>
        <v>0</v>
      </c>
      <c r="BC72" s="182">
        <f>G72/(100-BD72)*100</f>
        <v>0</v>
      </c>
      <c r="BD72" s="182">
        <v>0</v>
      </c>
      <c r="BE72" s="182">
        <f>L72</f>
        <v>0</v>
      </c>
      <c r="BG72" s="182">
        <f>F72*AN72</f>
        <v>0</v>
      </c>
      <c r="BH72" s="182">
        <f>F72*AO72</f>
        <v>0</v>
      </c>
      <c r="BI72" s="182">
        <f>F72*G72</f>
        <v>0</v>
      </c>
      <c r="BJ72" s="182"/>
      <c r="BK72" s="182"/>
    </row>
    <row r="73" spans="1:63" ht="15" customHeight="1" x14ac:dyDescent="0.35">
      <c r="A73" s="194" t="s">
        <v>177</v>
      </c>
      <c r="B73" s="193" t="s">
        <v>229</v>
      </c>
      <c r="C73" s="406" t="s">
        <v>228</v>
      </c>
      <c r="D73" s="406"/>
      <c r="E73" s="192" t="s">
        <v>218</v>
      </c>
      <c r="F73" s="192" t="s">
        <v>218</v>
      </c>
      <c r="G73" s="192" t="s">
        <v>218</v>
      </c>
      <c r="H73" s="190">
        <f>SUM(H74:H74)</f>
        <v>0</v>
      </c>
      <c r="I73" s="190">
        <f>SUM(I74:I74)</f>
        <v>0</v>
      </c>
      <c r="J73" s="190">
        <f>SUM(J74:J74)</f>
        <v>0</v>
      </c>
      <c r="K73" s="183" t="s">
        <v>177</v>
      </c>
      <c r="L73" s="190">
        <f>SUM(L74:L74)</f>
        <v>0</v>
      </c>
      <c r="M73" s="191" t="s">
        <v>177</v>
      </c>
      <c r="AH73" s="183" t="s">
        <v>177</v>
      </c>
      <c r="AR73" s="190">
        <f>SUM(AI74:AI74)</f>
        <v>0</v>
      </c>
      <c r="AS73" s="190">
        <f>SUM(AJ74:AJ74)</f>
        <v>0</v>
      </c>
      <c r="AT73" s="190">
        <f>SUM(AK74:AK74)</f>
        <v>0</v>
      </c>
    </row>
    <row r="74" spans="1:63" ht="15" customHeight="1" x14ac:dyDescent="0.35">
      <c r="A74" s="197">
        <v>51</v>
      </c>
      <c r="B74" s="196" t="s">
        <v>227</v>
      </c>
      <c r="C74" s="407" t="s">
        <v>226</v>
      </c>
      <c r="D74" s="407"/>
      <c r="E74" s="196" t="s">
        <v>115</v>
      </c>
      <c r="F74" s="182">
        <f>L25</f>
        <v>0.12711</v>
      </c>
      <c r="G74" s="187"/>
      <c r="H74" s="182">
        <f>F74*AN74</f>
        <v>0</v>
      </c>
      <c r="I74" s="182">
        <f>F74*AO74</f>
        <v>0</v>
      </c>
      <c r="J74" s="182">
        <f>F74*G74</f>
        <v>0</v>
      </c>
      <c r="K74" s="182">
        <v>0</v>
      </c>
      <c r="L74" s="182">
        <f>F74*K74</f>
        <v>0</v>
      </c>
      <c r="M74" s="195" t="s">
        <v>215</v>
      </c>
      <c r="Y74" s="182">
        <f>IF(AP74="5",BI74,0)</f>
        <v>0</v>
      </c>
      <c r="AA74" s="182">
        <f>IF(AP74="1",BG74,0)</f>
        <v>0</v>
      </c>
      <c r="AB74" s="182">
        <f>IF(AP74="1",BH74,0)</f>
        <v>0</v>
      </c>
      <c r="AC74" s="182">
        <f>IF(AP74="7",BG74,0)</f>
        <v>0</v>
      </c>
      <c r="AD74" s="182">
        <f>IF(AP74="7",BH74,0)</f>
        <v>0</v>
      </c>
      <c r="AE74" s="182">
        <f>IF(AP74="2",BG74,0)</f>
        <v>0</v>
      </c>
      <c r="AF74" s="182">
        <f>IF(AP74="2",BH74,0)</f>
        <v>0</v>
      </c>
      <c r="AG74" s="182">
        <f>IF(AP74="0",BI74,0)</f>
        <v>0</v>
      </c>
      <c r="AH74" s="183" t="s">
        <v>177</v>
      </c>
      <c r="AI74" s="182">
        <f>IF(AM74=0,J74,0)</f>
        <v>0</v>
      </c>
      <c r="AJ74" s="182">
        <f>IF(AM74=15,J74,0)</f>
        <v>0</v>
      </c>
      <c r="AK74" s="182">
        <f>IF(AM74=21,J74,0)</f>
        <v>0</v>
      </c>
      <c r="AM74" s="182">
        <v>21</v>
      </c>
      <c r="AN74" s="182">
        <f>G74*0</f>
        <v>0</v>
      </c>
      <c r="AO74" s="182">
        <f>G74*(1-0)</f>
        <v>0</v>
      </c>
      <c r="AP74" s="184" t="s">
        <v>214</v>
      </c>
      <c r="AU74" s="182">
        <f>AV74+AW74</f>
        <v>0</v>
      </c>
      <c r="AV74" s="182">
        <f>F74*AN74</f>
        <v>0</v>
      </c>
      <c r="AW74" s="182">
        <f>F74*AO74</f>
        <v>0</v>
      </c>
      <c r="AX74" s="184" t="s">
        <v>225</v>
      </c>
      <c r="AY74" s="184" t="s">
        <v>212</v>
      </c>
      <c r="AZ74" s="183" t="s">
        <v>211</v>
      </c>
      <c r="BB74" s="182">
        <f>AV74+AW74</f>
        <v>0</v>
      </c>
      <c r="BC74" s="182">
        <f>G74/(100-BD74)*100</f>
        <v>0</v>
      </c>
      <c r="BD74" s="182">
        <v>0</v>
      </c>
      <c r="BE74" s="182">
        <f>L74</f>
        <v>0</v>
      </c>
      <c r="BG74" s="182">
        <f>F74*AN74</f>
        <v>0</v>
      </c>
      <c r="BH74" s="182">
        <f>F74*AO74</f>
        <v>0</v>
      </c>
      <c r="BI74" s="182">
        <f>F74*G74</f>
        <v>0</v>
      </c>
      <c r="BJ74" s="182"/>
      <c r="BK74" s="182"/>
    </row>
    <row r="75" spans="1:63" ht="15" customHeight="1" x14ac:dyDescent="0.35">
      <c r="A75" s="194" t="s">
        <v>177</v>
      </c>
      <c r="B75" s="193" t="s">
        <v>224</v>
      </c>
      <c r="C75" s="406" t="s">
        <v>59</v>
      </c>
      <c r="D75" s="406"/>
      <c r="E75" s="192" t="s">
        <v>218</v>
      </c>
      <c r="F75" s="192" t="s">
        <v>218</v>
      </c>
      <c r="G75" s="192" t="s">
        <v>218</v>
      </c>
      <c r="H75" s="190">
        <f>SUM(H76:H76)</f>
        <v>0</v>
      </c>
      <c r="I75" s="190">
        <f>SUM(I76:I76)</f>
        <v>0</v>
      </c>
      <c r="J75" s="190">
        <f>SUM(J76:J76)</f>
        <v>0</v>
      </c>
      <c r="K75" s="183" t="s">
        <v>177</v>
      </c>
      <c r="L75" s="190">
        <f>SUM(L76:L76)</f>
        <v>0</v>
      </c>
      <c r="M75" s="191" t="s">
        <v>177</v>
      </c>
      <c r="AH75" s="183" t="s">
        <v>177</v>
      </c>
      <c r="AR75" s="190">
        <f>SUM(AI76:AI76)</f>
        <v>0</v>
      </c>
      <c r="AS75" s="190">
        <f>SUM(AJ76:AJ76)</f>
        <v>0</v>
      </c>
      <c r="AT75" s="190">
        <f>SUM(AK76:AK76)</f>
        <v>0</v>
      </c>
    </row>
    <row r="76" spans="1:63" ht="15" customHeight="1" x14ac:dyDescent="0.35">
      <c r="A76" s="197">
        <v>52</v>
      </c>
      <c r="B76" s="196" t="s">
        <v>223</v>
      </c>
      <c r="C76" s="407" t="s">
        <v>222</v>
      </c>
      <c r="D76" s="407"/>
      <c r="E76" s="196" t="s">
        <v>115</v>
      </c>
      <c r="F76" s="182">
        <f>L45</f>
        <v>0.12629000000000001</v>
      </c>
      <c r="G76" s="187"/>
      <c r="H76" s="182">
        <f>F76*AN76</f>
        <v>0</v>
      </c>
      <c r="I76" s="182">
        <f>F76*AO76</f>
        <v>0</v>
      </c>
      <c r="J76" s="182">
        <f>F76*G76</f>
        <v>0</v>
      </c>
      <c r="K76" s="182">
        <v>0</v>
      </c>
      <c r="L76" s="182">
        <f>F76*K76</f>
        <v>0</v>
      </c>
      <c r="M76" s="195" t="s">
        <v>215</v>
      </c>
      <c r="Y76" s="182">
        <f>IF(AP76="5",BI76,0)</f>
        <v>0</v>
      </c>
      <c r="AA76" s="182">
        <f>IF(AP76="1",BG76,0)</f>
        <v>0</v>
      </c>
      <c r="AB76" s="182">
        <f>IF(AP76="1",BH76,0)</f>
        <v>0</v>
      </c>
      <c r="AC76" s="182">
        <f>IF(AP76="7",BG76,0)</f>
        <v>0</v>
      </c>
      <c r="AD76" s="182">
        <f>IF(AP76="7",BH76,0)</f>
        <v>0</v>
      </c>
      <c r="AE76" s="182">
        <f>IF(AP76="2",BG76,0)</f>
        <v>0</v>
      </c>
      <c r="AF76" s="182">
        <f>IF(AP76="2",BH76,0)</f>
        <v>0</v>
      </c>
      <c r="AG76" s="182">
        <f>IF(AP76="0",BI76,0)</f>
        <v>0</v>
      </c>
      <c r="AH76" s="183" t="s">
        <v>177</v>
      </c>
      <c r="AI76" s="182">
        <f>IF(AM76=0,J76,0)</f>
        <v>0</v>
      </c>
      <c r="AJ76" s="182">
        <f>IF(AM76=15,J76,0)</f>
        <v>0</v>
      </c>
      <c r="AK76" s="182">
        <f>IF(AM76=21,J76,0)</f>
        <v>0</v>
      </c>
      <c r="AM76" s="182">
        <v>21</v>
      </c>
      <c r="AN76" s="182">
        <f>G76*0</f>
        <v>0</v>
      </c>
      <c r="AO76" s="182">
        <f>G76*(1-0)</f>
        <v>0</v>
      </c>
      <c r="AP76" s="184" t="s">
        <v>214</v>
      </c>
      <c r="AU76" s="182">
        <f>AV76+AW76</f>
        <v>0</v>
      </c>
      <c r="AV76" s="182">
        <f>F76*AN76</f>
        <v>0</v>
      </c>
      <c r="AW76" s="182">
        <f>F76*AO76</f>
        <v>0</v>
      </c>
      <c r="AX76" s="184" t="s">
        <v>221</v>
      </c>
      <c r="AY76" s="184" t="s">
        <v>212</v>
      </c>
      <c r="AZ76" s="183" t="s">
        <v>211</v>
      </c>
      <c r="BB76" s="182">
        <f>AV76+AW76</f>
        <v>0</v>
      </c>
      <c r="BC76" s="182">
        <f>G76/(100-BD76)*100</f>
        <v>0</v>
      </c>
      <c r="BD76" s="182">
        <v>0</v>
      </c>
      <c r="BE76" s="182">
        <f>L76</f>
        <v>0</v>
      </c>
      <c r="BG76" s="182">
        <f>F76*AN76</f>
        <v>0</v>
      </c>
      <c r="BH76" s="182">
        <f>F76*AO76</f>
        <v>0</v>
      </c>
      <c r="BI76" s="182">
        <f>F76*G76</f>
        <v>0</v>
      </c>
      <c r="BJ76" s="182"/>
      <c r="BK76" s="182"/>
    </row>
    <row r="77" spans="1:63" ht="15" customHeight="1" x14ac:dyDescent="0.35">
      <c r="A77" s="194" t="s">
        <v>177</v>
      </c>
      <c r="B77" s="193" t="s">
        <v>220</v>
      </c>
      <c r="C77" s="406" t="s">
        <v>219</v>
      </c>
      <c r="D77" s="406"/>
      <c r="E77" s="192" t="s">
        <v>218</v>
      </c>
      <c r="F77" s="192" t="s">
        <v>218</v>
      </c>
      <c r="G77" s="192" t="s">
        <v>218</v>
      </c>
      <c r="H77" s="190">
        <f>SUM(H78:H78)</f>
        <v>0</v>
      </c>
      <c r="I77" s="190">
        <f>SUM(I78:I78)</f>
        <v>0</v>
      </c>
      <c r="J77" s="190">
        <f>SUM(J78:J78)</f>
        <v>0</v>
      </c>
      <c r="K77" s="183" t="s">
        <v>177</v>
      </c>
      <c r="L77" s="190">
        <f>SUM(L78:L78)</f>
        <v>0</v>
      </c>
      <c r="M77" s="191" t="s">
        <v>177</v>
      </c>
      <c r="AH77" s="183" t="s">
        <v>177</v>
      </c>
      <c r="AR77" s="190">
        <f>SUM(AI78:AI78)</f>
        <v>0</v>
      </c>
      <c r="AS77" s="190">
        <f>SUM(AJ78:AJ78)</f>
        <v>0</v>
      </c>
      <c r="AT77" s="190">
        <f>SUM(AK78:AK78)</f>
        <v>0</v>
      </c>
    </row>
    <row r="78" spans="1:63" ht="15" customHeight="1" x14ac:dyDescent="0.35">
      <c r="A78" s="189">
        <v>53</v>
      </c>
      <c r="B78" s="188" t="s">
        <v>217</v>
      </c>
      <c r="C78" s="405" t="s">
        <v>216</v>
      </c>
      <c r="D78" s="405"/>
      <c r="E78" s="188" t="s">
        <v>115</v>
      </c>
      <c r="F78" s="186">
        <f>L63</f>
        <v>4.7969999999999999E-2</v>
      </c>
      <c r="G78" s="187"/>
      <c r="H78" s="186">
        <f>F78*AN78</f>
        <v>0</v>
      </c>
      <c r="I78" s="186">
        <f>F78*AO78</f>
        <v>0</v>
      </c>
      <c r="J78" s="186">
        <f>F78*G78</f>
        <v>0</v>
      </c>
      <c r="K78" s="186">
        <v>0</v>
      </c>
      <c r="L78" s="186">
        <f>F78*K78</f>
        <v>0</v>
      </c>
      <c r="M78" s="185" t="s">
        <v>215</v>
      </c>
      <c r="Y78" s="182">
        <f>IF(AP78="5",BI78,0)</f>
        <v>0</v>
      </c>
      <c r="AA78" s="182">
        <f>IF(AP78="1",BG78,0)</f>
        <v>0</v>
      </c>
      <c r="AB78" s="182">
        <f>IF(AP78="1",BH78,0)</f>
        <v>0</v>
      </c>
      <c r="AC78" s="182">
        <f>IF(AP78="7",BG78,0)</f>
        <v>0</v>
      </c>
      <c r="AD78" s="182">
        <f>IF(AP78="7",BH78,0)</f>
        <v>0</v>
      </c>
      <c r="AE78" s="182">
        <f>IF(AP78="2",BG78,0)</f>
        <v>0</v>
      </c>
      <c r="AF78" s="182">
        <f>IF(AP78="2",BH78,0)</f>
        <v>0</v>
      </c>
      <c r="AG78" s="182">
        <f>IF(AP78="0",BI78,0)</f>
        <v>0</v>
      </c>
      <c r="AH78" s="183" t="s">
        <v>177</v>
      </c>
      <c r="AI78" s="182">
        <f>IF(AM78=0,J78,0)</f>
        <v>0</v>
      </c>
      <c r="AJ78" s="182">
        <f>IF(AM78=15,J78,0)</f>
        <v>0</v>
      </c>
      <c r="AK78" s="182">
        <f>IF(AM78=21,J78,0)</f>
        <v>0</v>
      </c>
      <c r="AM78" s="182">
        <v>21</v>
      </c>
      <c r="AN78" s="182">
        <f>G78*0</f>
        <v>0</v>
      </c>
      <c r="AO78" s="182">
        <f>G78*(1-0)</f>
        <v>0</v>
      </c>
      <c r="AP78" s="184" t="s">
        <v>214</v>
      </c>
      <c r="AU78" s="182">
        <f>AV78+AW78</f>
        <v>0</v>
      </c>
      <c r="AV78" s="182">
        <f>F78*AN78</f>
        <v>0</v>
      </c>
      <c r="AW78" s="182">
        <f>F78*AO78</f>
        <v>0</v>
      </c>
      <c r="AX78" s="184" t="s">
        <v>213</v>
      </c>
      <c r="AY78" s="184" t="s">
        <v>212</v>
      </c>
      <c r="AZ78" s="183" t="s">
        <v>211</v>
      </c>
      <c r="BB78" s="182">
        <f>AV78+AW78</f>
        <v>0</v>
      </c>
      <c r="BC78" s="182">
        <f>G78/(100-BD78)*100</f>
        <v>0</v>
      </c>
      <c r="BD78" s="182">
        <v>0</v>
      </c>
      <c r="BE78" s="182">
        <f>L78</f>
        <v>0</v>
      </c>
      <c r="BG78" s="182">
        <f>F78*AN78</f>
        <v>0</v>
      </c>
      <c r="BH78" s="182">
        <f>F78*AO78</f>
        <v>0</v>
      </c>
      <c r="BI78" s="182">
        <f>F78*G78</f>
        <v>0</v>
      </c>
      <c r="BJ78" s="182"/>
      <c r="BK78" s="182"/>
    </row>
    <row r="79" spans="1:63" ht="15" customHeight="1" x14ac:dyDescent="0.35">
      <c r="A79" s="196"/>
      <c r="B79" s="196"/>
      <c r="C79" s="196"/>
      <c r="D79" s="196"/>
      <c r="E79" s="196"/>
      <c r="F79" s="182"/>
      <c r="G79" s="182"/>
      <c r="H79" s="182"/>
      <c r="I79" s="182"/>
      <c r="J79" s="182"/>
      <c r="K79" s="182"/>
      <c r="L79" s="182"/>
      <c r="M79" s="184"/>
      <c r="Y79" s="182"/>
      <c r="AA79" s="182"/>
      <c r="AB79" s="182"/>
      <c r="AC79" s="182"/>
      <c r="AD79" s="182"/>
      <c r="AE79" s="182"/>
      <c r="AF79" s="182"/>
      <c r="AG79" s="182"/>
      <c r="AH79" s="183"/>
      <c r="AI79" s="182"/>
      <c r="AJ79" s="182"/>
      <c r="AK79" s="182"/>
      <c r="AM79" s="182"/>
      <c r="AN79" s="182"/>
      <c r="AO79" s="182"/>
      <c r="AP79" s="184"/>
      <c r="AU79" s="182"/>
      <c r="AV79" s="182"/>
      <c r="AW79" s="182"/>
      <c r="AX79" s="184"/>
      <c r="AY79" s="184"/>
      <c r="AZ79" s="183"/>
      <c r="BB79" s="182"/>
      <c r="BC79" s="182"/>
      <c r="BD79" s="182"/>
      <c r="BE79" s="182"/>
      <c r="BG79" s="182"/>
      <c r="BH79" s="182"/>
      <c r="BI79" s="182"/>
      <c r="BJ79" s="182"/>
      <c r="BK79" s="182"/>
    </row>
    <row r="80" spans="1:63" ht="15" customHeight="1" x14ac:dyDescent="0.35">
      <c r="D80" s="161" t="s">
        <v>185</v>
      </c>
      <c r="E80" s="160"/>
      <c r="F80" s="159"/>
      <c r="G80" s="161"/>
      <c r="H80" s="161"/>
      <c r="I80" s="160"/>
      <c r="J80" s="148">
        <f>J7+J9+J25+J43+J45+J63+J69+J71+J73+J75+J77</f>
        <v>0</v>
      </c>
    </row>
    <row r="81" spans="1:4" ht="15" customHeight="1" x14ac:dyDescent="0.35">
      <c r="A81" s="181"/>
    </row>
    <row r="82" spans="1:4" ht="92.25" customHeight="1" x14ac:dyDescent="0.35">
      <c r="B82" s="306" t="s">
        <v>574</v>
      </c>
      <c r="C82" s="403" t="s">
        <v>575</v>
      </c>
      <c r="D82" s="404"/>
    </row>
  </sheetData>
  <sheetProtection algorithmName="SHA-512" hashValue="pjVz0Bh41xaa7fkE4hnxnBdDNE4UIsSU+/k442+PrWT/gen2suk32c9tu3FSYm7pCUtDGWB+bCk0GnTPyTRpYg==" saltValue="t6hHS31Me+QEhc1RhWb9yA==" spinCount="100000" sheet="1" objects="1" scenarios="1"/>
  <mergeCells count="80">
    <mergeCell ref="C12:M12"/>
    <mergeCell ref="C13:D13"/>
    <mergeCell ref="C14:D14"/>
    <mergeCell ref="K5:L5"/>
    <mergeCell ref="C7:D7"/>
    <mergeCell ref="C8:D8"/>
    <mergeCell ref="C9:D9"/>
    <mergeCell ref="C10:D10"/>
    <mergeCell ref="C11:D11"/>
    <mergeCell ref="H5:J5"/>
    <mergeCell ref="A1:F1"/>
    <mergeCell ref="B2:F2"/>
    <mergeCell ref="B3:F3"/>
    <mergeCell ref="C5:D5"/>
    <mergeCell ref="C6:D6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M34"/>
    <mergeCell ref="C35:D35"/>
    <mergeCell ref="C36:M36"/>
    <mergeCell ref="C37:D37"/>
    <mergeCell ref="C38:D38"/>
    <mergeCell ref="C39:D39"/>
    <mergeCell ref="C25:D25"/>
    <mergeCell ref="C26:D26"/>
    <mergeCell ref="C27:D27"/>
    <mergeCell ref="C28:D28"/>
    <mergeCell ref="C29:D29"/>
    <mergeCell ref="C20:D20"/>
    <mergeCell ref="C21:D21"/>
    <mergeCell ref="C22:D22"/>
    <mergeCell ref="C23:M23"/>
    <mergeCell ref="C24:D24"/>
    <mergeCell ref="C45:D45"/>
    <mergeCell ref="C46:D46"/>
    <mergeCell ref="C47:M47"/>
    <mergeCell ref="C48:D48"/>
    <mergeCell ref="C49:D49"/>
    <mergeCell ref="C40:D40"/>
    <mergeCell ref="C41:D41"/>
    <mergeCell ref="C42:D42"/>
    <mergeCell ref="C43:D43"/>
    <mergeCell ref="C44:D44"/>
    <mergeCell ref="C50:M50"/>
    <mergeCell ref="C51:D51"/>
    <mergeCell ref="C52:D52"/>
    <mergeCell ref="C58:D58"/>
    <mergeCell ref="C59:D59"/>
    <mergeCell ref="C53:M53"/>
    <mergeCell ref="C54:D54"/>
    <mergeCell ref="C55:D55"/>
    <mergeCell ref="C60:D60"/>
    <mergeCell ref="C61:D61"/>
    <mergeCell ref="C62:D62"/>
    <mergeCell ref="C56:D56"/>
    <mergeCell ref="C57:D5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M67"/>
    <mergeCell ref="C82:D82"/>
    <mergeCell ref="C78:D78"/>
    <mergeCell ref="C73:D73"/>
    <mergeCell ref="C74:D74"/>
    <mergeCell ref="C75:D75"/>
    <mergeCell ref="C76:D76"/>
    <mergeCell ref="C77:D77"/>
  </mergeCells>
  <pageMargins left="0.70866141732283472" right="0.70866141732283472" top="0.78740157480314965" bottom="0.78740157480314965" header="0.31496062992125984" footer="0.31496062992125984"/>
  <pageSetup paperSize="9" scale="69" firstPageNumber="0" fitToHeight="2" orientation="landscape" r:id="rId1"/>
  <headerFooter>
    <oddFooter>&amp;L&amp;F - &amp;A&amp;RStránka &amp;P / &amp;N</oddFooter>
  </headerFooter>
  <rowBreaks count="1" manualBreakCount="1">
    <brk id="4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145" zoomScaleNormal="130" zoomScaleSheetLayoutView="145" workbookViewId="0">
      <selection activeCell="O30" sqref="O30"/>
    </sheetView>
  </sheetViews>
  <sheetFormatPr defaultColWidth="9.1796875" defaultRowHeight="14" x14ac:dyDescent="0.3"/>
  <cols>
    <col min="1" max="1" width="6.81640625" style="154" customWidth="1"/>
    <col min="2" max="2" width="74.1796875" style="154" customWidth="1"/>
    <col min="3" max="4" width="9.1796875" style="154"/>
    <col min="5" max="5" width="10" style="155" customWidth="1"/>
    <col min="6" max="6" width="13.26953125" style="155" bestFit="1" customWidth="1"/>
    <col min="7" max="16384" width="9.1796875" style="154"/>
  </cols>
  <sheetData>
    <row r="1" spans="1:14" s="177" customFormat="1" ht="15.5" x14ac:dyDescent="0.35">
      <c r="A1" s="422" t="s">
        <v>596</v>
      </c>
      <c r="B1" s="422"/>
      <c r="C1" s="423"/>
      <c r="D1" s="422"/>
      <c r="E1" s="422"/>
      <c r="F1" s="422"/>
      <c r="G1" s="422"/>
      <c r="H1" s="178"/>
      <c r="I1" s="178"/>
      <c r="J1" s="178"/>
      <c r="K1" s="178"/>
      <c r="L1" s="178"/>
      <c r="M1" s="178"/>
      <c r="N1" s="178"/>
    </row>
    <row r="2" spans="1:14" s="177" customFormat="1" ht="12.5" x14ac:dyDescent="0.25">
      <c r="A2" s="179" t="s">
        <v>210</v>
      </c>
      <c r="B2" s="424" t="s">
        <v>36</v>
      </c>
      <c r="C2" s="425"/>
      <c r="D2" s="425"/>
      <c r="E2" s="425"/>
      <c r="F2" s="425"/>
      <c r="G2" s="426"/>
      <c r="H2" s="178"/>
      <c r="I2" s="178"/>
      <c r="J2" s="178"/>
      <c r="K2" s="178"/>
      <c r="L2" s="178"/>
      <c r="M2" s="178"/>
      <c r="N2" s="178"/>
    </row>
    <row r="3" spans="1:14" s="177" customFormat="1" ht="12.5" x14ac:dyDescent="0.25">
      <c r="A3" s="179" t="s">
        <v>209</v>
      </c>
      <c r="B3" s="427" t="s">
        <v>34</v>
      </c>
      <c r="C3" s="425"/>
      <c r="D3" s="425"/>
      <c r="E3" s="425"/>
      <c r="F3" s="425"/>
      <c r="G3" s="426"/>
      <c r="H3" s="178"/>
      <c r="I3" s="178"/>
      <c r="J3" s="178"/>
      <c r="K3" s="178"/>
      <c r="L3" s="178"/>
      <c r="M3" s="178"/>
      <c r="N3" s="178"/>
    </row>
    <row r="4" spans="1:14" ht="27.75" customHeight="1" x14ac:dyDescent="0.35">
      <c r="A4" s="176" t="s">
        <v>208</v>
      </c>
      <c r="B4" s="164" t="s">
        <v>207</v>
      </c>
      <c r="C4" s="164" t="s">
        <v>206</v>
      </c>
      <c r="D4" s="164" t="s">
        <v>84</v>
      </c>
      <c r="E4" s="175" t="s">
        <v>611</v>
      </c>
      <c r="F4" s="332" t="s">
        <v>612</v>
      </c>
      <c r="G4" s="175" t="s">
        <v>205</v>
      </c>
    </row>
    <row r="5" spans="1:14" s="167" customFormat="1" ht="38.25" customHeight="1" x14ac:dyDescent="0.3">
      <c r="A5" s="172"/>
      <c r="B5" s="171" t="s">
        <v>204</v>
      </c>
      <c r="C5" s="171"/>
      <c r="D5" s="171"/>
      <c r="E5" s="170"/>
      <c r="F5" s="169">
        <f>SUM(F6:F14)</f>
        <v>0</v>
      </c>
      <c r="G5" s="175" t="s">
        <v>203</v>
      </c>
    </row>
    <row r="6" spans="1:14" ht="25.5" x14ac:dyDescent="0.3">
      <c r="A6" s="174" t="s">
        <v>202</v>
      </c>
      <c r="B6" s="173" t="s">
        <v>550</v>
      </c>
      <c r="C6" s="164" t="s">
        <v>196</v>
      </c>
      <c r="D6" s="164">
        <v>1</v>
      </c>
      <c r="E6" s="288"/>
      <c r="F6" s="289">
        <f t="shared" ref="F6:F14" si="0">D6*E6</f>
        <v>0</v>
      </c>
      <c r="G6" s="166"/>
    </row>
    <row r="7" spans="1:14" ht="14.25" customHeight="1" x14ac:dyDescent="0.3">
      <c r="A7" s="165" t="s">
        <v>201</v>
      </c>
      <c r="B7" s="164" t="s">
        <v>492</v>
      </c>
      <c r="C7" s="164" t="s">
        <v>196</v>
      </c>
      <c r="D7" s="164">
        <v>4</v>
      </c>
      <c r="E7" s="288"/>
      <c r="F7" s="289">
        <f t="shared" si="0"/>
        <v>0</v>
      </c>
      <c r="G7" s="166"/>
    </row>
    <row r="8" spans="1:14" ht="14.25" customHeight="1" x14ac:dyDescent="0.3">
      <c r="A8" s="174" t="s">
        <v>200</v>
      </c>
      <c r="B8" s="164" t="s">
        <v>491</v>
      </c>
      <c r="C8" s="164" t="s">
        <v>196</v>
      </c>
      <c r="D8" s="164">
        <v>2</v>
      </c>
      <c r="E8" s="288"/>
      <c r="F8" s="289">
        <f t="shared" si="0"/>
        <v>0</v>
      </c>
      <c r="G8" s="166"/>
    </row>
    <row r="9" spans="1:14" ht="14.25" customHeight="1" x14ac:dyDescent="0.3">
      <c r="A9" s="165" t="s">
        <v>198</v>
      </c>
      <c r="B9" s="164" t="s">
        <v>199</v>
      </c>
      <c r="C9" s="164" t="s">
        <v>112</v>
      </c>
      <c r="D9" s="164">
        <v>4</v>
      </c>
      <c r="E9" s="288"/>
      <c r="F9" s="289">
        <f t="shared" si="0"/>
        <v>0</v>
      </c>
      <c r="G9" s="166"/>
    </row>
    <row r="10" spans="1:14" ht="14.25" customHeight="1" x14ac:dyDescent="0.3">
      <c r="A10" s="174" t="s">
        <v>195</v>
      </c>
      <c r="B10" s="164" t="s">
        <v>493</v>
      </c>
      <c r="C10" s="164" t="s">
        <v>112</v>
      </c>
      <c r="D10" s="164">
        <v>2</v>
      </c>
      <c r="E10" s="288"/>
      <c r="F10" s="289">
        <f t="shared" si="0"/>
        <v>0</v>
      </c>
      <c r="G10" s="166"/>
    </row>
    <row r="11" spans="1:14" ht="14.25" customHeight="1" x14ac:dyDescent="0.3">
      <c r="A11" s="165" t="s">
        <v>193</v>
      </c>
      <c r="B11" s="164" t="s">
        <v>197</v>
      </c>
      <c r="C11" s="164" t="s">
        <v>196</v>
      </c>
      <c r="D11" s="164">
        <v>3</v>
      </c>
      <c r="E11" s="288"/>
      <c r="F11" s="289">
        <f t="shared" si="0"/>
        <v>0</v>
      </c>
      <c r="G11" s="166"/>
    </row>
    <row r="12" spans="1:14" ht="14.25" customHeight="1" x14ac:dyDescent="0.3">
      <c r="A12" s="174" t="s">
        <v>189</v>
      </c>
      <c r="B12" s="164" t="s">
        <v>194</v>
      </c>
      <c r="C12" s="164" t="s">
        <v>191</v>
      </c>
      <c r="D12" s="164">
        <v>3</v>
      </c>
      <c r="E12" s="288"/>
      <c r="F12" s="289">
        <f t="shared" si="0"/>
        <v>0</v>
      </c>
      <c r="G12" s="166"/>
    </row>
    <row r="13" spans="1:14" ht="14.25" customHeight="1" x14ac:dyDescent="0.3">
      <c r="A13" s="165" t="s">
        <v>188</v>
      </c>
      <c r="B13" s="164" t="s">
        <v>192</v>
      </c>
      <c r="C13" s="164" t="s">
        <v>191</v>
      </c>
      <c r="D13" s="164">
        <v>6</v>
      </c>
      <c r="E13" s="288"/>
      <c r="F13" s="289">
        <f t="shared" si="0"/>
        <v>0</v>
      </c>
      <c r="G13" s="166"/>
    </row>
    <row r="14" spans="1:14" ht="14.25" customHeight="1" x14ac:dyDescent="0.3">
      <c r="A14" s="174" t="s">
        <v>187</v>
      </c>
      <c r="B14" s="164" t="s">
        <v>25</v>
      </c>
      <c r="C14" s="164" t="s">
        <v>104</v>
      </c>
      <c r="D14" s="164">
        <v>1</v>
      </c>
      <c r="E14" s="288"/>
      <c r="F14" s="289">
        <f t="shared" si="0"/>
        <v>0</v>
      </c>
      <c r="G14" s="166"/>
    </row>
    <row r="15" spans="1:14" s="167" customFormat="1" ht="14.25" customHeight="1" x14ac:dyDescent="0.3">
      <c r="A15" s="172"/>
      <c r="B15" s="171" t="s">
        <v>190</v>
      </c>
      <c r="C15" s="171"/>
      <c r="D15" s="171"/>
      <c r="E15" s="290"/>
      <c r="F15" s="291">
        <f>SUM(F16:F16)</f>
        <v>0</v>
      </c>
      <c r="G15" s="168"/>
    </row>
    <row r="16" spans="1:14" ht="14.25" customHeight="1" x14ac:dyDescent="0.3">
      <c r="A16" s="165" t="s">
        <v>494</v>
      </c>
      <c r="B16" s="164" t="s">
        <v>497</v>
      </c>
      <c r="C16" s="164" t="s">
        <v>186</v>
      </c>
      <c r="D16" s="164">
        <v>4</v>
      </c>
      <c r="E16" s="288"/>
      <c r="F16" s="292">
        <f>D16*E16</f>
        <v>0</v>
      </c>
      <c r="G16" s="166"/>
      <c r="H16" s="163"/>
    </row>
    <row r="17" spans="2:6" x14ac:dyDescent="0.3">
      <c r="F17" s="162"/>
    </row>
    <row r="18" spans="2:6" ht="15.5" x14ac:dyDescent="0.35">
      <c r="B18" s="161" t="s">
        <v>185</v>
      </c>
      <c r="C18" s="160"/>
      <c r="D18" s="159"/>
      <c r="E18" s="159"/>
      <c r="F18" s="158">
        <f>F5+F15</f>
        <v>0</v>
      </c>
    </row>
    <row r="19" spans="2:6" x14ac:dyDescent="0.3">
      <c r="B19" s="157"/>
    </row>
    <row r="20" spans="2:6" ht="72.75" customHeight="1" x14ac:dyDescent="0.35">
      <c r="B20" s="403" t="s">
        <v>576</v>
      </c>
      <c r="C20" s="403"/>
    </row>
    <row r="21" spans="2:6" x14ac:dyDescent="0.3">
      <c r="F21" s="156"/>
    </row>
    <row r="22" spans="2:6" x14ac:dyDescent="0.3">
      <c r="F22" s="156"/>
    </row>
    <row r="23" spans="2:6" x14ac:dyDescent="0.3">
      <c r="F23" s="156"/>
    </row>
    <row r="24" spans="2:6" x14ac:dyDescent="0.3">
      <c r="F24" s="156"/>
    </row>
  </sheetData>
  <sheetProtection algorithmName="SHA-512" hashValue="QjjZXJ0CrL+o2QcbrT2ERwwWvu/PfmAG9HPLlGn0gi5zliF9PyFVZHJg6hJFXd/1HwS4D4uwiMM5PulMBnDuNw==" saltValue="v208diGz96Ri5upELGR6cw==" spinCount="100000" sheet="1" objects="1" scenarios="1"/>
  <mergeCells count="4">
    <mergeCell ref="A1:G1"/>
    <mergeCell ref="B2:G2"/>
    <mergeCell ref="B3:G3"/>
    <mergeCell ref="B20:C20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&amp;L&amp;F - &amp;A&amp;RStránka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="160" zoomScaleNormal="100" zoomScaleSheetLayoutView="160" workbookViewId="0">
      <pane ySplit="4" topLeftCell="A5" activePane="bottomLeft" state="frozen"/>
      <selection activeCell="O30" sqref="O30"/>
      <selection pane="bottomLeft" activeCell="O30" sqref="O30"/>
    </sheetView>
  </sheetViews>
  <sheetFormatPr defaultColWidth="9.1796875" defaultRowHeight="15.5" x14ac:dyDescent="0.35"/>
  <cols>
    <col min="1" max="1" width="6.54296875" style="214" customWidth="1"/>
    <col min="2" max="2" width="66.54296875" style="214" customWidth="1"/>
    <col min="3" max="3" width="10.7265625" style="216" bestFit="1" customWidth="1"/>
    <col min="4" max="4" width="11.81640625" style="214" bestFit="1" customWidth="1"/>
    <col min="5" max="5" width="12.1796875" style="214" bestFit="1" customWidth="1"/>
    <col min="6" max="6" width="11.81640625" style="215" bestFit="1" customWidth="1"/>
    <col min="7" max="7" width="10.453125" style="214" customWidth="1"/>
    <col min="8" max="8" width="9.1796875" style="214"/>
    <col min="9" max="9" width="66.54296875" style="214" bestFit="1" customWidth="1"/>
    <col min="10" max="10" width="3.81640625" style="214" bestFit="1" customWidth="1"/>
    <col min="11" max="16384" width="9.1796875" style="214"/>
  </cols>
  <sheetData>
    <row r="1" spans="1:7" ht="26.25" customHeight="1" x14ac:dyDescent="0.35">
      <c r="A1" s="422" t="s">
        <v>435</v>
      </c>
      <c r="B1" s="422"/>
      <c r="C1" s="423"/>
      <c r="D1" s="422"/>
      <c r="E1" s="422"/>
      <c r="F1" s="422"/>
      <c r="G1" s="422"/>
    </row>
    <row r="2" spans="1:7" x14ac:dyDescent="0.35">
      <c r="A2" s="179" t="s">
        <v>210</v>
      </c>
      <c r="B2" s="424" t="s">
        <v>36</v>
      </c>
      <c r="C2" s="428"/>
      <c r="D2" s="428"/>
      <c r="E2" s="428"/>
      <c r="F2" s="428"/>
      <c r="G2" s="429"/>
    </row>
    <row r="3" spans="1:7" x14ac:dyDescent="0.35">
      <c r="A3" s="179" t="s">
        <v>209</v>
      </c>
      <c r="B3" s="427" t="s">
        <v>34</v>
      </c>
      <c r="C3" s="428"/>
      <c r="D3" s="428"/>
      <c r="E3" s="428"/>
      <c r="F3" s="428"/>
      <c r="G3" s="429"/>
    </row>
    <row r="4" spans="1:7" ht="26" x14ac:dyDescent="0.35">
      <c r="A4" s="241" t="s">
        <v>208</v>
      </c>
      <c r="B4" s="241" t="s">
        <v>551</v>
      </c>
      <c r="C4" s="240" t="s">
        <v>83</v>
      </c>
      <c r="D4" s="240" t="s">
        <v>84</v>
      </c>
      <c r="E4" s="333" t="s">
        <v>611</v>
      </c>
      <c r="F4" s="334" t="s">
        <v>612</v>
      </c>
      <c r="G4" s="239" t="s">
        <v>205</v>
      </c>
    </row>
    <row r="5" spans="1:7" ht="37.5" x14ac:dyDescent="0.35">
      <c r="A5" s="238"/>
      <c r="B5" s="234" t="s">
        <v>434</v>
      </c>
      <c r="C5" s="232"/>
      <c r="D5" s="232"/>
      <c r="E5" s="293"/>
      <c r="F5" s="293">
        <f>SUM(F6:F10)</f>
        <v>0</v>
      </c>
      <c r="G5" s="237" t="s">
        <v>203</v>
      </c>
    </row>
    <row r="6" spans="1:7" x14ac:dyDescent="0.35">
      <c r="A6" s="228" t="s">
        <v>202</v>
      </c>
      <c r="B6" s="227" t="s">
        <v>554</v>
      </c>
      <c r="C6" s="226" t="s">
        <v>196</v>
      </c>
      <c r="D6" s="236">
        <v>1</v>
      </c>
      <c r="E6" s="294"/>
      <c r="F6" s="295">
        <f>D6*E6</f>
        <v>0</v>
      </c>
      <c r="G6" s="222"/>
    </row>
    <row r="7" spans="1:7" x14ac:dyDescent="0.35">
      <c r="A7" s="228" t="s">
        <v>201</v>
      </c>
      <c r="B7" s="227" t="s">
        <v>555</v>
      </c>
      <c r="C7" s="226" t="s">
        <v>196</v>
      </c>
      <c r="D7" s="236">
        <v>1</v>
      </c>
      <c r="E7" s="294"/>
      <c r="F7" s="295">
        <f>D7*E7</f>
        <v>0</v>
      </c>
      <c r="G7" s="222"/>
    </row>
    <row r="8" spans="1:7" x14ac:dyDescent="0.35">
      <c r="A8" s="228" t="s">
        <v>200</v>
      </c>
      <c r="B8" s="227" t="s">
        <v>556</v>
      </c>
      <c r="C8" s="226" t="s">
        <v>196</v>
      </c>
      <c r="D8" s="236">
        <v>1</v>
      </c>
      <c r="E8" s="294"/>
      <c r="F8" s="295">
        <f>D8*E8</f>
        <v>0</v>
      </c>
      <c r="G8" s="222"/>
    </row>
    <row r="9" spans="1:7" x14ac:dyDescent="0.35">
      <c r="A9" s="228" t="s">
        <v>198</v>
      </c>
      <c r="B9" s="227" t="s">
        <v>557</v>
      </c>
      <c r="C9" s="226" t="s">
        <v>196</v>
      </c>
      <c r="D9" s="236">
        <v>2</v>
      </c>
      <c r="E9" s="294"/>
      <c r="F9" s="295">
        <f>D9*E9</f>
        <v>0</v>
      </c>
      <c r="G9" s="222"/>
    </row>
    <row r="10" spans="1:7" x14ac:dyDescent="0.35">
      <c r="A10" s="228" t="s">
        <v>195</v>
      </c>
      <c r="B10" s="227" t="s">
        <v>498</v>
      </c>
      <c r="C10" s="226" t="s">
        <v>196</v>
      </c>
      <c r="D10" s="236">
        <v>1</v>
      </c>
      <c r="E10" s="294"/>
      <c r="F10" s="295">
        <f>D10*E10</f>
        <v>0</v>
      </c>
      <c r="G10" s="222"/>
    </row>
    <row r="11" spans="1:7" x14ac:dyDescent="0.35">
      <c r="A11" s="235"/>
      <c r="B11" s="234" t="s">
        <v>433</v>
      </c>
      <c r="C11" s="233"/>
      <c r="D11" s="230"/>
      <c r="E11" s="296"/>
      <c r="F11" s="293">
        <f>SUM(F12:F15)</f>
        <v>0</v>
      </c>
      <c r="G11" s="222"/>
    </row>
    <row r="12" spans="1:7" x14ac:dyDescent="0.35">
      <c r="A12" s="228" t="s">
        <v>193</v>
      </c>
      <c r="B12" s="227" t="s">
        <v>527</v>
      </c>
      <c r="C12" s="226" t="s">
        <v>196</v>
      </c>
      <c r="D12" s="236">
        <v>2</v>
      </c>
      <c r="E12" s="294"/>
      <c r="F12" s="295">
        <f>D12*E12</f>
        <v>0</v>
      </c>
      <c r="G12" s="222"/>
    </row>
    <row r="13" spans="1:7" x14ac:dyDescent="0.35">
      <c r="A13" s="228" t="s">
        <v>189</v>
      </c>
      <c r="B13" s="227" t="s">
        <v>528</v>
      </c>
      <c r="C13" s="226" t="s">
        <v>196</v>
      </c>
      <c r="D13" s="236">
        <v>2</v>
      </c>
      <c r="E13" s="294"/>
      <c r="F13" s="295">
        <f>D13*E13</f>
        <v>0</v>
      </c>
      <c r="G13" s="222"/>
    </row>
    <row r="14" spans="1:7" x14ac:dyDescent="0.35">
      <c r="A14" s="228" t="s">
        <v>188</v>
      </c>
      <c r="B14" s="227" t="s">
        <v>432</v>
      </c>
      <c r="C14" s="226" t="s">
        <v>196</v>
      </c>
      <c r="D14" s="225">
        <f>SUM(D12:D13)+4</f>
        <v>8</v>
      </c>
      <c r="E14" s="297"/>
      <c r="F14" s="295">
        <f>D14*E14</f>
        <v>0</v>
      </c>
      <c r="G14" s="222"/>
    </row>
    <row r="15" spans="1:7" x14ac:dyDescent="0.35">
      <c r="A15" s="228" t="s">
        <v>187</v>
      </c>
      <c r="B15" s="227" t="s">
        <v>431</v>
      </c>
      <c r="C15" s="226" t="s">
        <v>196</v>
      </c>
      <c r="D15" s="225">
        <v>11</v>
      </c>
      <c r="E15" s="297"/>
      <c r="F15" s="295">
        <f>D15*E15</f>
        <v>0</v>
      </c>
      <c r="G15" s="222"/>
    </row>
    <row r="16" spans="1:7" x14ac:dyDescent="0.35">
      <c r="A16" s="235"/>
      <c r="B16" s="234" t="s">
        <v>430</v>
      </c>
      <c r="C16" s="233"/>
      <c r="D16" s="230"/>
      <c r="E16" s="296"/>
      <c r="F16" s="293">
        <f>SUM(F17:F24)</f>
        <v>0</v>
      </c>
      <c r="G16" s="222"/>
    </row>
    <row r="17" spans="1:7" x14ac:dyDescent="0.35">
      <c r="A17" s="228" t="s">
        <v>494</v>
      </c>
      <c r="B17" s="227" t="s">
        <v>429</v>
      </c>
      <c r="C17" s="226" t="s">
        <v>112</v>
      </c>
      <c r="D17" s="229">
        <v>30</v>
      </c>
      <c r="E17" s="298"/>
      <c r="F17" s="295">
        <f t="shared" ref="F17:F24" si="0">D17*E17</f>
        <v>0</v>
      </c>
      <c r="G17" s="222"/>
    </row>
    <row r="18" spans="1:7" x14ac:dyDescent="0.35">
      <c r="A18" s="228" t="s">
        <v>495</v>
      </c>
      <c r="B18" s="227" t="s">
        <v>428</v>
      </c>
      <c r="C18" s="226" t="s">
        <v>112</v>
      </c>
      <c r="D18" s="229">
        <v>10</v>
      </c>
      <c r="E18" s="298"/>
      <c r="F18" s="295">
        <f t="shared" si="0"/>
        <v>0</v>
      </c>
      <c r="G18" s="222"/>
    </row>
    <row r="19" spans="1:7" x14ac:dyDescent="0.35">
      <c r="A19" s="228" t="s">
        <v>496</v>
      </c>
      <c r="B19" s="227" t="s">
        <v>427</v>
      </c>
      <c r="C19" s="226" t="s">
        <v>112</v>
      </c>
      <c r="D19" s="229">
        <v>50</v>
      </c>
      <c r="E19" s="298"/>
      <c r="F19" s="295">
        <f t="shared" si="0"/>
        <v>0</v>
      </c>
      <c r="G19" s="222"/>
    </row>
    <row r="20" spans="1:7" x14ac:dyDescent="0.35">
      <c r="A20" s="228" t="s">
        <v>531</v>
      </c>
      <c r="B20" s="227" t="s">
        <v>426</v>
      </c>
      <c r="C20" s="226" t="s">
        <v>112</v>
      </c>
      <c r="D20" s="229">
        <v>0</v>
      </c>
      <c r="E20" s="298"/>
      <c r="F20" s="295">
        <f t="shared" si="0"/>
        <v>0</v>
      </c>
      <c r="G20" s="222"/>
    </row>
    <row r="21" spans="1:7" x14ac:dyDescent="0.35">
      <c r="A21" s="228" t="s">
        <v>532</v>
      </c>
      <c r="B21" s="227" t="s">
        <v>425</v>
      </c>
      <c r="C21" s="226" t="s">
        <v>112</v>
      </c>
      <c r="D21" s="229">
        <v>0</v>
      </c>
      <c r="E21" s="298"/>
      <c r="F21" s="295">
        <f t="shared" si="0"/>
        <v>0</v>
      </c>
      <c r="G21" s="222"/>
    </row>
    <row r="22" spans="1:7" x14ac:dyDescent="0.35">
      <c r="A22" s="228" t="s">
        <v>533</v>
      </c>
      <c r="B22" s="227" t="s">
        <v>424</v>
      </c>
      <c r="C22" s="226" t="s">
        <v>112</v>
      </c>
      <c r="D22" s="229">
        <v>0</v>
      </c>
      <c r="E22" s="298"/>
      <c r="F22" s="295">
        <f t="shared" si="0"/>
        <v>0</v>
      </c>
      <c r="G22" s="222"/>
    </row>
    <row r="23" spans="1:7" x14ac:dyDescent="0.35">
      <c r="A23" s="228" t="s">
        <v>534</v>
      </c>
      <c r="B23" s="227" t="s">
        <v>423</v>
      </c>
      <c r="C23" s="226" t="s">
        <v>112</v>
      </c>
      <c r="D23" s="229">
        <v>20</v>
      </c>
      <c r="E23" s="298"/>
      <c r="F23" s="295">
        <f t="shared" si="0"/>
        <v>0</v>
      </c>
      <c r="G23" s="222"/>
    </row>
    <row r="24" spans="1:7" x14ac:dyDescent="0.35">
      <c r="A24" s="228" t="s">
        <v>535</v>
      </c>
      <c r="B24" s="227" t="s">
        <v>422</v>
      </c>
      <c r="C24" s="226" t="s">
        <v>112</v>
      </c>
      <c r="D24" s="229">
        <v>30</v>
      </c>
      <c r="E24" s="298"/>
      <c r="F24" s="295">
        <f t="shared" si="0"/>
        <v>0</v>
      </c>
      <c r="G24" s="222"/>
    </row>
    <row r="25" spans="1:7" x14ac:dyDescent="0.35">
      <c r="A25" s="231"/>
      <c r="B25" s="232" t="s">
        <v>421</v>
      </c>
      <c r="C25" s="231"/>
      <c r="D25" s="230"/>
      <c r="E25" s="296"/>
      <c r="F25" s="293">
        <f>SUM(F26:F38)</f>
        <v>0</v>
      </c>
      <c r="G25" s="222"/>
    </row>
    <row r="26" spans="1:7" x14ac:dyDescent="0.35">
      <c r="A26" s="228" t="s">
        <v>536</v>
      </c>
      <c r="B26" s="223" t="s">
        <v>420</v>
      </c>
      <c r="C26" s="224" t="s">
        <v>196</v>
      </c>
      <c r="D26" s="229">
        <v>30</v>
      </c>
      <c r="E26" s="298"/>
      <c r="F26" s="295">
        <f t="shared" ref="F26:F38" si="1">D26*E26</f>
        <v>0</v>
      </c>
      <c r="G26" s="222"/>
    </row>
    <row r="27" spans="1:7" x14ac:dyDescent="0.35">
      <c r="A27" s="228" t="s">
        <v>537</v>
      </c>
      <c r="B27" s="223" t="s">
        <v>419</v>
      </c>
      <c r="C27" s="224" t="s">
        <v>112</v>
      </c>
      <c r="D27" s="229">
        <v>1</v>
      </c>
      <c r="E27" s="298"/>
      <c r="F27" s="295">
        <f t="shared" si="1"/>
        <v>0</v>
      </c>
      <c r="G27" s="222"/>
    </row>
    <row r="28" spans="1:7" x14ac:dyDescent="0.35">
      <c r="A28" s="228" t="s">
        <v>530</v>
      </c>
      <c r="B28" s="227" t="s">
        <v>418</v>
      </c>
      <c r="C28" s="226" t="s">
        <v>196</v>
      </c>
      <c r="D28" s="225">
        <v>3</v>
      </c>
      <c r="E28" s="297"/>
      <c r="F28" s="295">
        <f t="shared" si="1"/>
        <v>0</v>
      </c>
      <c r="G28" s="222"/>
    </row>
    <row r="29" spans="1:7" x14ac:dyDescent="0.35">
      <c r="A29" s="228" t="s">
        <v>538</v>
      </c>
      <c r="B29" s="227" t="s">
        <v>417</v>
      </c>
      <c r="C29" s="226" t="s">
        <v>196</v>
      </c>
      <c r="D29" s="225">
        <v>1</v>
      </c>
      <c r="E29" s="297"/>
      <c r="F29" s="295">
        <f t="shared" si="1"/>
        <v>0</v>
      </c>
      <c r="G29" s="222"/>
    </row>
    <row r="30" spans="1:7" x14ac:dyDescent="0.35">
      <c r="A30" s="228" t="s">
        <v>539</v>
      </c>
      <c r="B30" s="227" t="s">
        <v>558</v>
      </c>
      <c r="C30" s="226" t="s">
        <v>104</v>
      </c>
      <c r="D30" s="225">
        <v>1</v>
      </c>
      <c r="E30" s="297"/>
      <c r="F30" s="295">
        <f t="shared" si="1"/>
        <v>0</v>
      </c>
      <c r="G30" s="222"/>
    </row>
    <row r="31" spans="1:7" x14ac:dyDescent="0.35">
      <c r="A31" s="228" t="s">
        <v>540</v>
      </c>
      <c r="B31" s="227" t="s">
        <v>553</v>
      </c>
      <c r="C31" s="226" t="s">
        <v>104</v>
      </c>
      <c r="D31" s="225">
        <v>1</v>
      </c>
      <c r="E31" s="297"/>
      <c r="F31" s="295">
        <f t="shared" si="1"/>
        <v>0</v>
      </c>
      <c r="G31" s="222"/>
    </row>
    <row r="32" spans="1:7" x14ac:dyDescent="0.35">
      <c r="A32" s="228" t="s">
        <v>541</v>
      </c>
      <c r="B32" s="223" t="s">
        <v>416</v>
      </c>
      <c r="C32" s="224" t="s">
        <v>104</v>
      </c>
      <c r="D32" s="223">
        <v>1</v>
      </c>
      <c r="E32" s="299"/>
      <c r="F32" s="295">
        <f t="shared" si="1"/>
        <v>0</v>
      </c>
      <c r="G32" s="222"/>
    </row>
    <row r="33" spans="1:9" x14ac:dyDescent="0.35">
      <c r="A33" s="228" t="s">
        <v>542</v>
      </c>
      <c r="B33" s="223" t="s">
        <v>415</v>
      </c>
      <c r="C33" s="224" t="s">
        <v>104</v>
      </c>
      <c r="D33" s="223">
        <v>1</v>
      </c>
      <c r="E33" s="299"/>
      <c r="F33" s="295">
        <f t="shared" si="1"/>
        <v>0</v>
      </c>
      <c r="G33" s="222"/>
    </row>
    <row r="34" spans="1:9" x14ac:dyDescent="0.35">
      <c r="A34" s="228" t="s">
        <v>543</v>
      </c>
      <c r="B34" s="223" t="s">
        <v>552</v>
      </c>
      <c r="C34" s="224" t="s">
        <v>104</v>
      </c>
      <c r="D34" s="223">
        <v>1</v>
      </c>
      <c r="E34" s="299"/>
      <c r="F34" s="295">
        <f t="shared" si="1"/>
        <v>0</v>
      </c>
      <c r="G34" s="222"/>
    </row>
    <row r="35" spans="1:9" x14ac:dyDescent="0.35">
      <c r="A35" s="228" t="s">
        <v>544</v>
      </c>
      <c r="B35" s="223" t="s">
        <v>414</v>
      </c>
      <c r="C35" s="224" t="s">
        <v>104</v>
      </c>
      <c r="D35" s="223">
        <v>1</v>
      </c>
      <c r="E35" s="299"/>
      <c r="F35" s="295">
        <f t="shared" si="1"/>
        <v>0</v>
      </c>
      <c r="G35" s="222"/>
    </row>
    <row r="36" spans="1:9" x14ac:dyDescent="0.35">
      <c r="A36" s="228" t="s">
        <v>545</v>
      </c>
      <c r="B36" s="223" t="s">
        <v>413</v>
      </c>
      <c r="C36" s="224" t="s">
        <v>104</v>
      </c>
      <c r="D36" s="223">
        <v>1</v>
      </c>
      <c r="E36" s="299"/>
      <c r="F36" s="295">
        <f t="shared" si="1"/>
        <v>0</v>
      </c>
      <c r="G36" s="222"/>
    </row>
    <row r="37" spans="1:9" x14ac:dyDescent="0.35">
      <c r="A37" s="228" t="s">
        <v>546</v>
      </c>
      <c r="B37" s="223" t="s">
        <v>412</v>
      </c>
      <c r="C37" s="224" t="s">
        <v>104</v>
      </c>
      <c r="D37" s="223">
        <v>1</v>
      </c>
      <c r="E37" s="299"/>
      <c r="F37" s="295">
        <f t="shared" si="1"/>
        <v>0</v>
      </c>
      <c r="G37" s="222"/>
    </row>
    <row r="38" spans="1:9" x14ac:dyDescent="0.35">
      <c r="A38" s="228" t="s">
        <v>529</v>
      </c>
      <c r="B38" s="223" t="s">
        <v>411</v>
      </c>
      <c r="C38" s="224" t="s">
        <v>104</v>
      </c>
      <c r="D38" s="223">
        <v>1</v>
      </c>
      <c r="E38" s="299"/>
      <c r="F38" s="295">
        <f t="shared" si="1"/>
        <v>0</v>
      </c>
      <c r="G38" s="222"/>
    </row>
    <row r="40" spans="1:9" x14ac:dyDescent="0.35">
      <c r="B40" s="221" t="s">
        <v>185</v>
      </c>
      <c r="C40" s="220"/>
      <c r="D40" s="219"/>
      <c r="E40" s="219"/>
      <c r="F40" s="218">
        <f>F5+F11+F16+F25</f>
        <v>0</v>
      </c>
      <c r="I40" s="217"/>
    </row>
    <row r="42" spans="1:9" ht="63.75" customHeight="1" x14ac:dyDescent="0.35">
      <c r="B42" s="403" t="s">
        <v>576</v>
      </c>
      <c r="C42" s="403"/>
    </row>
  </sheetData>
  <sheetProtection algorithmName="SHA-512" hashValue="8r65aod+VzrhchxpGL53eeAy8v5d27883Q0mdAVsxboo8iNhceizEPZAtoADqnIYatvhdH91cKVM6U7FNcyGJw==" saltValue="9Sj3i4XfaT8Lma+c8pmw6g==" spinCount="100000" sheet="1" objects="1" scenarios="1"/>
  <mergeCells count="4">
    <mergeCell ref="A1:G1"/>
    <mergeCell ref="B2:G2"/>
    <mergeCell ref="B3:G3"/>
    <mergeCell ref="B42:C42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&amp;L&amp;F - &amp;A&amp;RStránka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G4968"/>
  <sheetViews>
    <sheetView view="pageBreakPreview" zoomScale="145" zoomScaleNormal="130" zoomScaleSheetLayoutView="145" workbookViewId="0">
      <pane ySplit="6" topLeftCell="A7" activePane="bottomLeft" state="frozen"/>
      <selection activeCell="O30" sqref="O30"/>
      <selection pane="bottomLeft" activeCell="G7" sqref="G7"/>
    </sheetView>
  </sheetViews>
  <sheetFormatPr defaultColWidth="8.81640625" defaultRowHeight="12.5" outlineLevelRow="1" x14ac:dyDescent="0.25"/>
  <cols>
    <col min="1" max="1" width="12.7265625" style="213" customWidth="1"/>
    <col min="2" max="2" width="6.81640625" style="242" customWidth="1"/>
    <col min="3" max="3" width="63.81640625" style="242" customWidth="1"/>
    <col min="4" max="4" width="4.54296875" style="213" customWidth="1"/>
    <col min="5" max="5" width="10.54296875" style="213" customWidth="1"/>
    <col min="6" max="6" width="9.81640625" style="213" customWidth="1"/>
    <col min="7" max="7" width="12.81640625" style="213" customWidth="1"/>
    <col min="8" max="8" width="8.81640625" style="213"/>
    <col min="9" max="17" width="0" style="213" hidden="1" customWidth="1"/>
    <col min="18" max="18" width="18.1796875" style="213" customWidth="1"/>
    <col min="19" max="27" width="8.81640625" style="213"/>
    <col min="28" max="40" width="0" style="213" hidden="1" customWidth="1"/>
    <col min="41" max="16384" width="8.81640625" style="213"/>
  </cols>
  <sheetData>
    <row r="1" spans="1:59" s="214" customFormat="1" ht="26.25" customHeight="1" x14ac:dyDescent="0.35">
      <c r="A1" s="422" t="s">
        <v>594</v>
      </c>
      <c r="B1" s="422"/>
      <c r="C1" s="423"/>
      <c r="D1" s="422"/>
      <c r="E1" s="422"/>
      <c r="F1" s="422"/>
      <c r="G1" s="422"/>
    </row>
    <row r="2" spans="1:59" ht="15.75" customHeight="1" x14ac:dyDescent="0.25">
      <c r="A2" s="308" t="s">
        <v>78</v>
      </c>
      <c r="B2" s="309"/>
      <c r="C2" s="400" t="s">
        <v>36</v>
      </c>
      <c r="D2" s="401"/>
      <c r="E2" s="401"/>
      <c r="F2" s="401"/>
      <c r="G2" s="402"/>
    </row>
    <row r="3" spans="1:59" x14ac:dyDescent="0.25">
      <c r="A3" s="308" t="s">
        <v>5</v>
      </c>
      <c r="B3" s="309"/>
      <c r="C3" s="400" t="s">
        <v>34</v>
      </c>
      <c r="D3" s="401"/>
      <c r="E3" s="401"/>
      <c r="F3" s="401"/>
      <c r="G3" s="402"/>
    </row>
    <row r="4" spans="1:59" hidden="1" x14ac:dyDescent="0.25">
      <c r="C4" s="243"/>
      <c r="D4" s="244"/>
    </row>
    <row r="5" spans="1:59" hidden="1" x14ac:dyDescent="0.25"/>
    <row r="6" spans="1:59" ht="25" x14ac:dyDescent="0.25">
      <c r="A6" s="245" t="s">
        <v>80</v>
      </c>
      <c r="B6" s="246" t="s">
        <v>436</v>
      </c>
      <c r="C6" s="246" t="s">
        <v>82</v>
      </c>
      <c r="D6" s="247" t="s">
        <v>83</v>
      </c>
      <c r="E6" s="335" t="s">
        <v>608</v>
      </c>
      <c r="F6" s="336" t="s">
        <v>609</v>
      </c>
      <c r="G6" s="245" t="s">
        <v>437</v>
      </c>
      <c r="H6" s="248" t="s">
        <v>438</v>
      </c>
      <c r="I6" s="249"/>
    </row>
    <row r="7" spans="1:59" x14ac:dyDescent="0.25">
      <c r="A7" s="250" t="s">
        <v>91</v>
      </c>
      <c r="B7" s="250" t="s">
        <v>76</v>
      </c>
      <c r="C7" s="323" t="s">
        <v>21</v>
      </c>
      <c r="D7" s="251"/>
      <c r="E7" s="252"/>
      <c r="F7" s="253"/>
      <c r="G7" s="253">
        <f>SUM(G8:G10)</f>
        <v>0</v>
      </c>
      <c r="H7" s="254"/>
      <c r="R7" s="255"/>
      <c r="AD7" s="213" t="s">
        <v>439</v>
      </c>
    </row>
    <row r="8" spans="1:59" outlineLevel="1" x14ac:dyDescent="0.25">
      <c r="A8" s="256">
        <v>1</v>
      </c>
      <c r="B8" s="256"/>
      <c r="C8" s="310" t="s">
        <v>440</v>
      </c>
      <c r="D8" s="257" t="s">
        <v>122</v>
      </c>
      <c r="E8" s="258">
        <v>1</v>
      </c>
      <c r="F8" s="259"/>
      <c r="G8" s="260">
        <f>ROUND(E8*F8,2)</f>
        <v>0</v>
      </c>
      <c r="H8" s="260" t="s">
        <v>179</v>
      </c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 t="s">
        <v>441</v>
      </c>
      <c r="AE8" s="261"/>
      <c r="AF8" s="261"/>
      <c r="AG8" s="261"/>
      <c r="AH8" s="261"/>
      <c r="AI8" s="261"/>
      <c r="AJ8" s="261"/>
      <c r="AK8" s="261"/>
      <c r="AL8" s="261">
        <v>21</v>
      </c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</row>
    <row r="9" spans="1:59" ht="35.15" customHeight="1" outlineLevel="1" x14ac:dyDescent="0.25">
      <c r="A9" s="256">
        <v>2</v>
      </c>
      <c r="B9" s="256"/>
      <c r="C9" s="310" t="s">
        <v>564</v>
      </c>
      <c r="D9" s="257" t="s">
        <v>122</v>
      </c>
      <c r="E9" s="258">
        <v>1</v>
      </c>
      <c r="F9" s="259"/>
      <c r="G9" s="260">
        <f>ROUND(E9*F9,2)</f>
        <v>0</v>
      </c>
      <c r="H9" s="260" t="s">
        <v>179</v>
      </c>
      <c r="I9" s="261"/>
      <c r="J9" s="261"/>
      <c r="K9" s="261"/>
      <c r="L9" s="261"/>
      <c r="M9" s="261"/>
      <c r="N9" s="261"/>
      <c r="O9" s="261"/>
      <c r="P9" s="261"/>
      <c r="Q9" s="261"/>
      <c r="R9" s="262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 t="s">
        <v>442</v>
      </c>
      <c r="AE9" s="261">
        <v>99</v>
      </c>
      <c r="AF9" s="261"/>
      <c r="AG9" s="261"/>
      <c r="AH9" s="261"/>
      <c r="AI9" s="261"/>
      <c r="AJ9" s="261"/>
      <c r="AK9" s="261"/>
      <c r="AL9" s="261">
        <v>21</v>
      </c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</row>
    <row r="10" spans="1:59" outlineLevel="1" x14ac:dyDescent="0.25">
      <c r="A10" s="256">
        <v>3</v>
      </c>
      <c r="B10" s="256"/>
      <c r="C10" s="310" t="s">
        <v>443</v>
      </c>
      <c r="D10" s="257" t="s">
        <v>122</v>
      </c>
      <c r="E10" s="258">
        <v>1</v>
      </c>
      <c r="F10" s="259"/>
      <c r="G10" s="260">
        <f>ROUND(E10*F10,2)</f>
        <v>0</v>
      </c>
      <c r="H10" s="260" t="s">
        <v>179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 t="s">
        <v>442</v>
      </c>
      <c r="AD10" s="261">
        <v>99</v>
      </c>
      <c r="AE10" s="261"/>
      <c r="AF10" s="261"/>
      <c r="AG10" s="261"/>
      <c r="AH10" s="261"/>
      <c r="AI10" s="261"/>
      <c r="AJ10" s="261"/>
      <c r="AK10" s="261">
        <v>21</v>
      </c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</row>
    <row r="11" spans="1:59" x14ac:dyDescent="0.25">
      <c r="A11" s="250" t="s">
        <v>91</v>
      </c>
      <c r="B11" s="250" t="s">
        <v>77</v>
      </c>
      <c r="C11" s="323" t="s">
        <v>22</v>
      </c>
      <c r="D11" s="251"/>
      <c r="E11" s="252"/>
      <c r="F11" s="253"/>
      <c r="G11" s="253">
        <f>SUM(G12:G27)</f>
        <v>0</v>
      </c>
      <c r="H11" s="254"/>
      <c r="R11" s="255"/>
      <c r="AC11" s="213" t="s">
        <v>439</v>
      </c>
    </row>
    <row r="12" spans="1:59" outlineLevel="1" x14ac:dyDescent="0.25">
      <c r="A12" s="263">
        <v>4</v>
      </c>
      <c r="B12" s="263"/>
      <c r="C12" s="311" t="s">
        <v>444</v>
      </c>
      <c r="D12" s="264" t="s">
        <v>122</v>
      </c>
      <c r="E12" s="265">
        <v>1</v>
      </c>
      <c r="F12" s="259"/>
      <c r="G12" s="266">
        <f t="shared" ref="G12:G23" si="0">ROUND(E12*F12,2)</f>
        <v>0</v>
      </c>
      <c r="H12" s="266" t="s">
        <v>179</v>
      </c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 t="s">
        <v>442</v>
      </c>
      <c r="AC12" s="261">
        <v>1</v>
      </c>
      <c r="AD12" s="261"/>
      <c r="AE12" s="261"/>
      <c r="AF12" s="261"/>
      <c r="AG12" s="261"/>
      <c r="AH12" s="261"/>
      <c r="AI12" s="261"/>
      <c r="AJ12" s="261">
        <v>21</v>
      </c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</row>
    <row r="13" spans="1:59" outlineLevel="1" x14ac:dyDescent="0.25">
      <c r="A13" s="267">
        <v>5</v>
      </c>
      <c r="B13" s="267"/>
      <c r="C13" s="310" t="s">
        <v>445</v>
      </c>
      <c r="D13" s="268" t="s">
        <v>122</v>
      </c>
      <c r="E13" s="258">
        <v>1</v>
      </c>
      <c r="F13" s="259"/>
      <c r="G13" s="260">
        <f t="shared" si="0"/>
        <v>0</v>
      </c>
      <c r="H13" s="260" t="s">
        <v>179</v>
      </c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</row>
    <row r="14" spans="1:59" outlineLevel="1" x14ac:dyDescent="0.25">
      <c r="A14" s="267">
        <v>6</v>
      </c>
      <c r="B14" s="267"/>
      <c r="C14" s="310" t="s">
        <v>565</v>
      </c>
      <c r="D14" s="268" t="s">
        <v>122</v>
      </c>
      <c r="E14" s="258">
        <v>1</v>
      </c>
      <c r="F14" s="259"/>
      <c r="G14" s="260">
        <f t="shared" si="0"/>
        <v>0</v>
      </c>
      <c r="H14" s="260" t="s">
        <v>179</v>
      </c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</row>
    <row r="15" spans="1:59" outlineLevel="1" x14ac:dyDescent="0.25">
      <c r="A15" s="267">
        <v>7</v>
      </c>
      <c r="B15" s="267"/>
      <c r="C15" s="310" t="s">
        <v>566</v>
      </c>
      <c r="D15" s="268" t="s">
        <v>122</v>
      </c>
      <c r="E15" s="258">
        <v>1</v>
      </c>
      <c r="F15" s="259"/>
      <c r="G15" s="260">
        <f>ROUND(E15*F15,2)</f>
        <v>0</v>
      </c>
      <c r="H15" s="260" t="s">
        <v>179</v>
      </c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</row>
    <row r="16" spans="1:59" ht="20" outlineLevel="1" x14ac:dyDescent="0.25">
      <c r="A16" s="267">
        <v>8</v>
      </c>
      <c r="B16" s="267"/>
      <c r="C16" s="310" t="s">
        <v>598</v>
      </c>
      <c r="D16" s="268" t="s">
        <v>122</v>
      </c>
      <c r="E16" s="258">
        <v>1</v>
      </c>
      <c r="F16" s="259"/>
      <c r="G16" s="260">
        <f t="shared" si="0"/>
        <v>0</v>
      </c>
      <c r="H16" s="260" t="s">
        <v>179</v>
      </c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</row>
    <row r="17" spans="1:58" ht="46.9" customHeight="1" outlineLevel="1" x14ac:dyDescent="0.25">
      <c r="A17" s="267">
        <v>9</v>
      </c>
      <c r="B17" s="267"/>
      <c r="C17" s="310" t="s">
        <v>577</v>
      </c>
      <c r="D17" s="268" t="s">
        <v>122</v>
      </c>
      <c r="E17" s="258">
        <v>1</v>
      </c>
      <c r="F17" s="259"/>
      <c r="G17" s="260">
        <f t="shared" si="0"/>
        <v>0</v>
      </c>
      <c r="H17" s="260" t="s">
        <v>179</v>
      </c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 t="s">
        <v>442</v>
      </c>
      <c r="AC17" s="261">
        <v>1</v>
      </c>
      <c r="AD17" s="261"/>
      <c r="AE17" s="261"/>
      <c r="AF17" s="261"/>
      <c r="AG17" s="261"/>
      <c r="AH17" s="261"/>
      <c r="AI17" s="261"/>
      <c r="AJ17" s="261">
        <v>21</v>
      </c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</row>
    <row r="18" spans="1:58" ht="20" outlineLevel="1" x14ac:dyDescent="0.25">
      <c r="A18" s="267">
        <v>10</v>
      </c>
      <c r="B18" s="267"/>
      <c r="C18" s="310" t="s">
        <v>567</v>
      </c>
      <c r="D18" s="268" t="s">
        <v>122</v>
      </c>
      <c r="E18" s="258">
        <v>1</v>
      </c>
      <c r="F18" s="259"/>
      <c r="G18" s="260">
        <f t="shared" si="0"/>
        <v>0</v>
      </c>
      <c r="H18" s="260" t="s">
        <v>179</v>
      </c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</row>
    <row r="19" spans="1:58" ht="20" outlineLevel="1" x14ac:dyDescent="0.25">
      <c r="A19" s="267">
        <v>11</v>
      </c>
      <c r="B19" s="267"/>
      <c r="C19" s="310" t="s">
        <v>568</v>
      </c>
      <c r="D19" s="268" t="s">
        <v>122</v>
      </c>
      <c r="E19" s="258">
        <v>1</v>
      </c>
      <c r="F19" s="259"/>
      <c r="G19" s="260">
        <f t="shared" si="0"/>
        <v>0</v>
      </c>
      <c r="H19" s="260" t="s">
        <v>179</v>
      </c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</row>
    <row r="20" spans="1:58" outlineLevel="1" x14ac:dyDescent="0.25">
      <c r="A20" s="267">
        <v>12</v>
      </c>
      <c r="B20" s="267"/>
      <c r="C20" s="310" t="s">
        <v>569</v>
      </c>
      <c r="D20" s="268" t="s">
        <v>122</v>
      </c>
      <c r="E20" s="258">
        <v>1</v>
      </c>
      <c r="F20" s="259"/>
      <c r="G20" s="260">
        <f t="shared" si="0"/>
        <v>0</v>
      </c>
      <c r="H20" s="260" t="s">
        <v>179</v>
      </c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2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</row>
    <row r="21" spans="1:58" ht="20" outlineLevel="1" x14ac:dyDescent="0.25">
      <c r="A21" s="267">
        <v>13</v>
      </c>
      <c r="B21" s="267"/>
      <c r="C21" s="310" t="s">
        <v>570</v>
      </c>
      <c r="D21" s="268" t="s">
        <v>122</v>
      </c>
      <c r="E21" s="258">
        <v>1</v>
      </c>
      <c r="F21" s="259"/>
      <c r="G21" s="260">
        <f t="shared" si="0"/>
        <v>0</v>
      </c>
      <c r="H21" s="260" t="s">
        <v>179</v>
      </c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 t="s">
        <v>442</v>
      </c>
      <c r="AC21" s="261">
        <v>1</v>
      </c>
      <c r="AD21" s="261"/>
      <c r="AE21" s="261"/>
      <c r="AF21" s="261"/>
      <c r="AG21" s="261"/>
      <c r="AH21" s="261"/>
      <c r="AI21" s="261"/>
      <c r="AJ21" s="261">
        <v>21</v>
      </c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</row>
    <row r="22" spans="1:58" ht="20" outlineLevel="1" x14ac:dyDescent="0.25">
      <c r="A22" s="267">
        <v>14</v>
      </c>
      <c r="B22" s="267"/>
      <c r="C22" s="310" t="s">
        <v>571</v>
      </c>
      <c r="D22" s="268" t="s">
        <v>122</v>
      </c>
      <c r="E22" s="258">
        <v>1</v>
      </c>
      <c r="F22" s="259"/>
      <c r="G22" s="260">
        <f t="shared" si="0"/>
        <v>0</v>
      </c>
      <c r="H22" s="260" t="s">
        <v>179</v>
      </c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 t="s">
        <v>442</v>
      </c>
      <c r="AC22" s="261">
        <v>1</v>
      </c>
      <c r="AD22" s="261"/>
      <c r="AE22" s="261"/>
      <c r="AF22" s="261"/>
      <c r="AG22" s="261"/>
      <c r="AH22" s="261"/>
      <c r="AI22" s="261"/>
      <c r="AJ22" s="261">
        <v>21</v>
      </c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</row>
    <row r="23" spans="1:58" outlineLevel="1" x14ac:dyDescent="0.25">
      <c r="A23" s="267">
        <v>15</v>
      </c>
      <c r="B23" s="267"/>
      <c r="C23" s="310" t="s">
        <v>445</v>
      </c>
      <c r="D23" s="268" t="s">
        <v>122</v>
      </c>
      <c r="E23" s="258">
        <v>1</v>
      </c>
      <c r="F23" s="259"/>
      <c r="G23" s="260">
        <f t="shared" si="0"/>
        <v>0</v>
      </c>
      <c r="H23" s="260" t="s">
        <v>179</v>
      </c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</row>
    <row r="24" spans="1:58" outlineLevel="1" x14ac:dyDescent="0.25">
      <c r="A24" s="267">
        <v>16</v>
      </c>
      <c r="B24" s="267"/>
      <c r="C24" s="310" t="s">
        <v>446</v>
      </c>
      <c r="D24" s="268" t="s">
        <v>122</v>
      </c>
      <c r="E24" s="258">
        <v>1</v>
      </c>
      <c r="F24" s="259"/>
      <c r="G24" s="260">
        <f>ROUND(E24*F24,2)</f>
        <v>0</v>
      </c>
      <c r="H24" s="260" t="s">
        <v>179</v>
      </c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</row>
    <row r="25" spans="1:58" outlineLevel="1" x14ac:dyDescent="0.25">
      <c r="A25" s="267">
        <v>17</v>
      </c>
      <c r="B25" s="267"/>
      <c r="C25" s="310" t="s">
        <v>604</v>
      </c>
      <c r="D25" s="268" t="s">
        <v>122</v>
      </c>
      <c r="E25" s="258">
        <v>1</v>
      </c>
      <c r="F25" s="259"/>
      <c r="G25" s="260">
        <f t="shared" ref="G25:G27" si="1">ROUND(E25*F25,2)</f>
        <v>0</v>
      </c>
      <c r="H25" s="260" t="s">
        <v>179</v>
      </c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2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</row>
    <row r="26" spans="1:58" outlineLevel="1" x14ac:dyDescent="0.25">
      <c r="A26" s="267">
        <v>18</v>
      </c>
      <c r="B26" s="267"/>
      <c r="C26" s="310" t="s">
        <v>578</v>
      </c>
      <c r="D26" s="268" t="s">
        <v>122</v>
      </c>
      <c r="E26" s="258">
        <v>1</v>
      </c>
      <c r="F26" s="259"/>
      <c r="G26" s="260">
        <f t="shared" si="1"/>
        <v>0</v>
      </c>
      <c r="H26" s="260" t="s">
        <v>179</v>
      </c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</row>
    <row r="27" spans="1:58" outlineLevel="1" x14ac:dyDescent="0.25">
      <c r="A27" s="267">
        <v>19</v>
      </c>
      <c r="B27" s="269"/>
      <c r="C27" s="312" t="s">
        <v>503</v>
      </c>
      <c r="D27" s="270" t="s">
        <v>122</v>
      </c>
      <c r="E27" s="271">
        <v>1</v>
      </c>
      <c r="F27" s="272"/>
      <c r="G27" s="273">
        <f t="shared" si="1"/>
        <v>0</v>
      </c>
      <c r="H27" s="273" t="s">
        <v>179</v>
      </c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 t="s">
        <v>442</v>
      </c>
      <c r="AC27" s="261">
        <v>1</v>
      </c>
      <c r="AD27" s="261"/>
      <c r="AE27" s="261"/>
      <c r="AF27" s="261"/>
      <c r="AG27" s="261"/>
      <c r="AH27" s="261"/>
      <c r="AI27" s="261"/>
      <c r="AJ27" s="261">
        <v>21</v>
      </c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</row>
    <row r="28" spans="1:58" x14ac:dyDescent="0.25">
      <c r="B28" s="213"/>
      <c r="C28" s="213"/>
      <c r="D28" s="244"/>
    </row>
    <row r="29" spans="1:58" ht="13" x14ac:dyDescent="0.3">
      <c r="C29" s="220" t="s">
        <v>185</v>
      </c>
      <c r="D29" s="220"/>
      <c r="E29" s="219"/>
      <c r="F29" s="219"/>
      <c r="G29" s="218">
        <f>G7+G11</f>
        <v>0</v>
      </c>
    </row>
    <row r="30" spans="1:58" x14ac:dyDescent="0.25">
      <c r="B30" s="213"/>
      <c r="C30" s="213"/>
      <c r="D30" s="244"/>
    </row>
    <row r="31" spans="1:58" x14ac:dyDescent="0.25">
      <c r="B31" s="213"/>
      <c r="C31" s="213"/>
      <c r="D31" s="244"/>
    </row>
    <row r="32" spans="1:58" x14ac:dyDescent="0.25">
      <c r="B32" s="213"/>
      <c r="C32" s="213"/>
      <c r="D32" s="244"/>
    </row>
    <row r="33" spans="2:4" x14ac:dyDescent="0.25">
      <c r="B33" s="213"/>
      <c r="C33" s="213"/>
      <c r="D33" s="244"/>
    </row>
    <row r="34" spans="2:4" x14ac:dyDescent="0.25">
      <c r="B34" s="213"/>
      <c r="C34" s="213"/>
      <c r="D34" s="244"/>
    </row>
    <row r="35" spans="2:4" x14ac:dyDescent="0.25">
      <c r="B35" s="213"/>
      <c r="C35" s="213"/>
      <c r="D35" s="244"/>
    </row>
    <row r="36" spans="2:4" x14ac:dyDescent="0.25">
      <c r="B36" s="213"/>
      <c r="C36" s="213"/>
      <c r="D36" s="244"/>
    </row>
    <row r="37" spans="2:4" x14ac:dyDescent="0.25">
      <c r="B37" s="213"/>
      <c r="C37" s="213"/>
      <c r="D37" s="244"/>
    </row>
    <row r="38" spans="2:4" x14ac:dyDescent="0.25">
      <c r="B38" s="213"/>
      <c r="C38" s="213"/>
      <c r="D38" s="244"/>
    </row>
    <row r="39" spans="2:4" x14ac:dyDescent="0.25">
      <c r="B39" s="213"/>
      <c r="C39" s="213"/>
      <c r="D39" s="244"/>
    </row>
    <row r="40" spans="2:4" x14ac:dyDescent="0.25">
      <c r="B40" s="213"/>
      <c r="C40" s="213"/>
      <c r="D40" s="244"/>
    </row>
    <row r="41" spans="2:4" x14ac:dyDescent="0.25">
      <c r="B41" s="213"/>
      <c r="C41" s="213"/>
      <c r="D41" s="244"/>
    </row>
    <row r="42" spans="2:4" x14ac:dyDescent="0.25">
      <c r="B42" s="213"/>
      <c r="C42" s="213"/>
      <c r="D42" s="244"/>
    </row>
    <row r="43" spans="2:4" x14ac:dyDescent="0.25">
      <c r="B43" s="213"/>
      <c r="C43" s="213"/>
      <c r="D43" s="244"/>
    </row>
    <row r="44" spans="2:4" x14ac:dyDescent="0.25">
      <c r="B44" s="213"/>
      <c r="C44" s="213"/>
      <c r="D44" s="244"/>
    </row>
    <row r="45" spans="2:4" x14ac:dyDescent="0.25">
      <c r="B45" s="213"/>
      <c r="C45" s="213"/>
      <c r="D45" s="244"/>
    </row>
    <row r="46" spans="2:4" x14ac:dyDescent="0.25">
      <c r="B46" s="213"/>
      <c r="C46" s="213"/>
      <c r="D46" s="244"/>
    </row>
    <row r="47" spans="2:4" x14ac:dyDescent="0.25">
      <c r="B47" s="213"/>
      <c r="C47" s="213"/>
      <c r="D47" s="244"/>
    </row>
    <row r="48" spans="2:4" x14ac:dyDescent="0.25">
      <c r="B48" s="213"/>
      <c r="C48" s="213"/>
      <c r="D48" s="244"/>
    </row>
    <row r="49" spans="2:4" x14ac:dyDescent="0.25">
      <c r="B49" s="213"/>
      <c r="C49" s="213"/>
      <c r="D49" s="244"/>
    </row>
    <row r="50" spans="2:4" x14ac:dyDescent="0.25">
      <c r="B50" s="213"/>
      <c r="C50" s="213"/>
      <c r="D50" s="244"/>
    </row>
    <row r="51" spans="2:4" x14ac:dyDescent="0.25">
      <c r="B51" s="213"/>
      <c r="C51" s="213"/>
      <c r="D51" s="244"/>
    </row>
    <row r="52" spans="2:4" x14ac:dyDescent="0.25">
      <c r="B52" s="213"/>
      <c r="C52" s="213"/>
      <c r="D52" s="244"/>
    </row>
    <row r="53" spans="2:4" x14ac:dyDescent="0.25">
      <c r="B53" s="213"/>
      <c r="C53" s="213"/>
      <c r="D53" s="244"/>
    </row>
    <row r="54" spans="2:4" x14ac:dyDescent="0.25">
      <c r="B54" s="213"/>
      <c r="C54" s="213"/>
      <c r="D54" s="244"/>
    </row>
    <row r="55" spans="2:4" x14ac:dyDescent="0.25">
      <c r="B55" s="213"/>
      <c r="C55" s="213"/>
      <c r="D55" s="244"/>
    </row>
    <row r="56" spans="2:4" x14ac:dyDescent="0.25">
      <c r="B56" s="213"/>
      <c r="C56" s="213"/>
      <c r="D56" s="244"/>
    </row>
    <row r="57" spans="2:4" x14ac:dyDescent="0.25">
      <c r="B57" s="213"/>
      <c r="C57" s="213"/>
      <c r="D57" s="244"/>
    </row>
    <row r="58" spans="2:4" x14ac:dyDescent="0.25">
      <c r="B58" s="213"/>
      <c r="C58" s="213"/>
      <c r="D58" s="244"/>
    </row>
    <row r="59" spans="2:4" x14ac:dyDescent="0.25">
      <c r="B59" s="213"/>
      <c r="C59" s="213"/>
      <c r="D59" s="244"/>
    </row>
    <row r="60" spans="2:4" x14ac:dyDescent="0.25">
      <c r="B60" s="213"/>
      <c r="C60" s="213"/>
      <c r="D60" s="244"/>
    </row>
    <row r="61" spans="2:4" x14ac:dyDescent="0.25">
      <c r="B61" s="213"/>
      <c r="C61" s="213"/>
      <c r="D61" s="244"/>
    </row>
    <row r="62" spans="2:4" x14ac:dyDescent="0.25">
      <c r="B62" s="213"/>
      <c r="C62" s="213"/>
      <c r="D62" s="244"/>
    </row>
    <row r="63" spans="2:4" x14ac:dyDescent="0.25">
      <c r="B63" s="213"/>
      <c r="C63" s="213"/>
      <c r="D63" s="244"/>
    </row>
    <row r="64" spans="2:4" x14ac:dyDescent="0.25">
      <c r="B64" s="213"/>
      <c r="C64" s="213"/>
      <c r="D64" s="244"/>
    </row>
    <row r="65" spans="2:4" x14ac:dyDescent="0.25">
      <c r="B65" s="213"/>
      <c r="C65" s="213"/>
      <c r="D65" s="244"/>
    </row>
    <row r="66" spans="2:4" x14ac:dyDescent="0.25">
      <c r="B66" s="213"/>
      <c r="C66" s="213"/>
      <c r="D66" s="244"/>
    </row>
    <row r="67" spans="2:4" x14ac:dyDescent="0.25">
      <c r="B67" s="213"/>
      <c r="C67" s="213"/>
      <c r="D67" s="244"/>
    </row>
    <row r="68" spans="2:4" x14ac:dyDescent="0.25">
      <c r="B68" s="213"/>
      <c r="C68" s="213"/>
      <c r="D68" s="244"/>
    </row>
    <row r="69" spans="2:4" x14ac:dyDescent="0.25">
      <c r="B69" s="213"/>
      <c r="C69" s="213"/>
      <c r="D69" s="244"/>
    </row>
    <row r="70" spans="2:4" x14ac:dyDescent="0.25">
      <c r="B70" s="213"/>
      <c r="C70" s="213"/>
      <c r="D70" s="244"/>
    </row>
    <row r="71" spans="2:4" x14ac:dyDescent="0.25">
      <c r="B71" s="213"/>
      <c r="C71" s="213"/>
      <c r="D71" s="244"/>
    </row>
    <row r="72" spans="2:4" x14ac:dyDescent="0.25">
      <c r="B72" s="213"/>
      <c r="C72" s="213"/>
      <c r="D72" s="244"/>
    </row>
    <row r="73" spans="2:4" x14ac:dyDescent="0.25">
      <c r="B73" s="213"/>
      <c r="C73" s="213"/>
      <c r="D73" s="244"/>
    </row>
    <row r="74" spans="2:4" x14ac:dyDescent="0.25">
      <c r="B74" s="213"/>
      <c r="C74" s="213"/>
      <c r="D74" s="244"/>
    </row>
    <row r="75" spans="2:4" x14ac:dyDescent="0.25">
      <c r="B75" s="213"/>
      <c r="C75" s="213"/>
      <c r="D75" s="244"/>
    </row>
    <row r="76" spans="2:4" x14ac:dyDescent="0.25">
      <c r="B76" s="213"/>
      <c r="C76" s="213"/>
      <c r="D76" s="244"/>
    </row>
    <row r="77" spans="2:4" x14ac:dyDescent="0.25">
      <c r="B77" s="213"/>
      <c r="C77" s="213"/>
      <c r="D77" s="244"/>
    </row>
    <row r="78" spans="2:4" x14ac:dyDescent="0.25">
      <c r="B78" s="213"/>
      <c r="C78" s="213"/>
      <c r="D78" s="244"/>
    </row>
    <row r="79" spans="2:4" x14ac:dyDescent="0.25">
      <c r="B79" s="213"/>
      <c r="C79" s="213"/>
      <c r="D79" s="244"/>
    </row>
    <row r="80" spans="2:4" x14ac:dyDescent="0.25">
      <c r="B80" s="213"/>
      <c r="C80" s="213"/>
      <c r="D80" s="244"/>
    </row>
    <row r="81" spans="2:4" x14ac:dyDescent="0.25">
      <c r="B81" s="213"/>
      <c r="C81" s="213"/>
      <c r="D81" s="244"/>
    </row>
    <row r="82" spans="2:4" x14ac:dyDescent="0.25">
      <c r="B82" s="213"/>
      <c r="C82" s="213"/>
      <c r="D82" s="244"/>
    </row>
    <row r="83" spans="2:4" x14ac:dyDescent="0.25">
      <c r="B83" s="213"/>
      <c r="C83" s="213"/>
      <c r="D83" s="244"/>
    </row>
    <row r="84" spans="2:4" x14ac:dyDescent="0.25">
      <c r="B84" s="213"/>
      <c r="C84" s="213"/>
      <c r="D84" s="244"/>
    </row>
    <row r="85" spans="2:4" x14ac:dyDescent="0.25">
      <c r="B85" s="213"/>
      <c r="C85" s="213"/>
      <c r="D85" s="244"/>
    </row>
    <row r="86" spans="2:4" x14ac:dyDescent="0.25">
      <c r="B86" s="213"/>
      <c r="C86" s="213"/>
      <c r="D86" s="244"/>
    </row>
    <row r="87" spans="2:4" x14ac:dyDescent="0.25">
      <c r="B87" s="213"/>
      <c r="C87" s="213"/>
      <c r="D87" s="244"/>
    </row>
    <row r="88" spans="2:4" x14ac:dyDescent="0.25">
      <c r="B88" s="213"/>
      <c r="C88" s="213"/>
      <c r="D88" s="244"/>
    </row>
    <row r="89" spans="2:4" x14ac:dyDescent="0.25">
      <c r="B89" s="213"/>
      <c r="C89" s="213"/>
      <c r="D89" s="244"/>
    </row>
    <row r="90" spans="2:4" x14ac:dyDescent="0.25">
      <c r="B90" s="213"/>
      <c r="C90" s="213"/>
      <c r="D90" s="244"/>
    </row>
    <row r="91" spans="2:4" x14ac:dyDescent="0.25">
      <c r="B91" s="213"/>
      <c r="C91" s="213"/>
      <c r="D91" s="244"/>
    </row>
    <row r="92" spans="2:4" x14ac:dyDescent="0.25">
      <c r="B92" s="213"/>
      <c r="C92" s="213"/>
      <c r="D92" s="244"/>
    </row>
    <row r="93" spans="2:4" x14ac:dyDescent="0.25">
      <c r="B93" s="213"/>
      <c r="C93" s="213"/>
      <c r="D93" s="244"/>
    </row>
    <row r="94" spans="2:4" x14ac:dyDescent="0.25">
      <c r="B94" s="213"/>
      <c r="C94" s="213"/>
      <c r="D94" s="244"/>
    </row>
    <row r="95" spans="2:4" x14ac:dyDescent="0.25">
      <c r="B95" s="213"/>
      <c r="C95" s="213"/>
      <c r="D95" s="244"/>
    </row>
    <row r="96" spans="2:4" x14ac:dyDescent="0.25">
      <c r="B96" s="213"/>
      <c r="C96" s="213"/>
      <c r="D96" s="244"/>
    </row>
    <row r="97" spans="2:4" x14ac:dyDescent="0.25">
      <c r="B97" s="213"/>
      <c r="C97" s="213"/>
      <c r="D97" s="244"/>
    </row>
    <row r="98" spans="2:4" x14ac:dyDescent="0.25">
      <c r="B98" s="213"/>
      <c r="C98" s="213"/>
      <c r="D98" s="244"/>
    </row>
    <row r="99" spans="2:4" x14ac:dyDescent="0.25">
      <c r="B99" s="213"/>
      <c r="C99" s="213"/>
      <c r="D99" s="244"/>
    </row>
    <row r="100" spans="2:4" x14ac:dyDescent="0.25">
      <c r="B100" s="213"/>
      <c r="C100" s="213"/>
      <c r="D100" s="244"/>
    </row>
    <row r="101" spans="2:4" x14ac:dyDescent="0.25">
      <c r="B101" s="213"/>
      <c r="C101" s="213"/>
      <c r="D101" s="244"/>
    </row>
    <row r="102" spans="2:4" x14ac:dyDescent="0.25">
      <c r="B102" s="213"/>
      <c r="C102" s="213"/>
      <c r="D102" s="244"/>
    </row>
    <row r="103" spans="2:4" x14ac:dyDescent="0.25">
      <c r="B103" s="213"/>
      <c r="C103" s="213"/>
      <c r="D103" s="244"/>
    </row>
    <row r="104" spans="2:4" x14ac:dyDescent="0.25">
      <c r="B104" s="213"/>
      <c r="C104" s="213"/>
      <c r="D104" s="244"/>
    </row>
    <row r="105" spans="2:4" x14ac:dyDescent="0.25">
      <c r="B105" s="213"/>
      <c r="C105" s="213"/>
      <c r="D105" s="244"/>
    </row>
    <row r="106" spans="2:4" x14ac:dyDescent="0.25">
      <c r="B106" s="213"/>
      <c r="C106" s="213"/>
      <c r="D106" s="244"/>
    </row>
    <row r="107" spans="2:4" x14ac:dyDescent="0.25">
      <c r="B107" s="213"/>
      <c r="C107" s="213"/>
      <c r="D107" s="244"/>
    </row>
    <row r="108" spans="2:4" x14ac:dyDescent="0.25">
      <c r="B108" s="213"/>
      <c r="C108" s="213"/>
      <c r="D108" s="244"/>
    </row>
    <row r="109" spans="2:4" x14ac:dyDescent="0.25">
      <c r="B109" s="213"/>
      <c r="C109" s="213"/>
      <c r="D109" s="244"/>
    </row>
    <row r="110" spans="2:4" x14ac:dyDescent="0.25">
      <c r="B110" s="213"/>
      <c r="C110" s="213"/>
      <c r="D110" s="244"/>
    </row>
    <row r="111" spans="2:4" x14ac:dyDescent="0.25">
      <c r="B111" s="213"/>
      <c r="C111" s="213"/>
      <c r="D111" s="244"/>
    </row>
    <row r="112" spans="2:4" x14ac:dyDescent="0.25">
      <c r="B112" s="213"/>
      <c r="C112" s="213"/>
      <c r="D112" s="244"/>
    </row>
    <row r="113" spans="2:4" x14ac:dyDescent="0.25">
      <c r="B113" s="213"/>
      <c r="C113" s="213"/>
      <c r="D113" s="244"/>
    </row>
    <row r="114" spans="2:4" x14ac:dyDescent="0.25">
      <c r="B114" s="213"/>
      <c r="C114" s="213"/>
      <c r="D114" s="244"/>
    </row>
    <row r="115" spans="2:4" x14ac:dyDescent="0.25">
      <c r="B115" s="213"/>
      <c r="C115" s="213"/>
      <c r="D115" s="244"/>
    </row>
    <row r="116" spans="2:4" x14ac:dyDescent="0.25">
      <c r="B116" s="213"/>
      <c r="C116" s="213"/>
      <c r="D116" s="244"/>
    </row>
    <row r="117" spans="2:4" x14ac:dyDescent="0.25">
      <c r="B117" s="213"/>
      <c r="C117" s="213"/>
      <c r="D117" s="244"/>
    </row>
    <row r="118" spans="2:4" x14ac:dyDescent="0.25">
      <c r="B118" s="213"/>
      <c r="C118" s="213"/>
      <c r="D118" s="244"/>
    </row>
    <row r="119" spans="2:4" x14ac:dyDescent="0.25">
      <c r="B119" s="213"/>
      <c r="C119" s="213"/>
      <c r="D119" s="244"/>
    </row>
    <row r="120" spans="2:4" x14ac:dyDescent="0.25">
      <c r="B120" s="213"/>
      <c r="C120" s="213"/>
      <c r="D120" s="244"/>
    </row>
    <row r="121" spans="2:4" x14ac:dyDescent="0.25">
      <c r="B121" s="213"/>
      <c r="C121" s="213"/>
      <c r="D121" s="244"/>
    </row>
    <row r="122" spans="2:4" x14ac:dyDescent="0.25">
      <c r="B122" s="213"/>
      <c r="C122" s="213"/>
      <c r="D122" s="244"/>
    </row>
    <row r="123" spans="2:4" x14ac:dyDescent="0.25">
      <c r="B123" s="213"/>
      <c r="C123" s="213"/>
      <c r="D123" s="244"/>
    </row>
    <row r="124" spans="2:4" x14ac:dyDescent="0.25">
      <c r="B124" s="213"/>
      <c r="C124" s="213"/>
      <c r="D124" s="244"/>
    </row>
    <row r="125" spans="2:4" x14ac:dyDescent="0.25">
      <c r="B125" s="213"/>
      <c r="C125" s="213"/>
      <c r="D125" s="244"/>
    </row>
    <row r="126" spans="2:4" x14ac:dyDescent="0.25">
      <c r="B126" s="213"/>
      <c r="C126" s="213"/>
      <c r="D126" s="244"/>
    </row>
    <row r="127" spans="2:4" x14ac:dyDescent="0.25">
      <c r="B127" s="213"/>
      <c r="C127" s="213"/>
      <c r="D127" s="244"/>
    </row>
    <row r="128" spans="2:4" x14ac:dyDescent="0.25">
      <c r="B128" s="213"/>
      <c r="C128" s="213"/>
      <c r="D128" s="244"/>
    </row>
    <row r="129" spans="2:4" x14ac:dyDescent="0.25">
      <c r="B129" s="213"/>
      <c r="C129" s="213"/>
      <c r="D129" s="244"/>
    </row>
    <row r="130" spans="2:4" x14ac:dyDescent="0.25">
      <c r="B130" s="213"/>
      <c r="C130" s="213"/>
      <c r="D130" s="244"/>
    </row>
    <row r="131" spans="2:4" x14ac:dyDescent="0.25">
      <c r="B131" s="213"/>
      <c r="C131" s="213"/>
      <c r="D131" s="244"/>
    </row>
    <row r="132" spans="2:4" x14ac:dyDescent="0.25">
      <c r="B132" s="213"/>
      <c r="C132" s="213"/>
      <c r="D132" s="244"/>
    </row>
    <row r="133" spans="2:4" x14ac:dyDescent="0.25">
      <c r="B133" s="213"/>
      <c r="C133" s="213"/>
      <c r="D133" s="244"/>
    </row>
    <row r="134" spans="2:4" x14ac:dyDescent="0.25">
      <c r="B134" s="213"/>
      <c r="C134" s="213"/>
      <c r="D134" s="244"/>
    </row>
    <row r="135" spans="2:4" x14ac:dyDescent="0.25">
      <c r="B135" s="213"/>
      <c r="C135" s="213"/>
      <c r="D135" s="244"/>
    </row>
    <row r="136" spans="2:4" x14ac:dyDescent="0.25">
      <c r="B136" s="213"/>
      <c r="C136" s="213"/>
      <c r="D136" s="244"/>
    </row>
    <row r="137" spans="2:4" x14ac:dyDescent="0.25">
      <c r="B137" s="213"/>
      <c r="C137" s="213"/>
      <c r="D137" s="244"/>
    </row>
    <row r="138" spans="2:4" x14ac:dyDescent="0.25">
      <c r="B138" s="213"/>
      <c r="C138" s="213"/>
      <c r="D138" s="244"/>
    </row>
    <row r="139" spans="2:4" x14ac:dyDescent="0.25">
      <c r="B139" s="213"/>
      <c r="C139" s="213"/>
      <c r="D139" s="244"/>
    </row>
    <row r="140" spans="2:4" x14ac:dyDescent="0.25">
      <c r="B140" s="213"/>
      <c r="C140" s="213"/>
      <c r="D140" s="244"/>
    </row>
    <row r="141" spans="2:4" x14ac:dyDescent="0.25">
      <c r="B141" s="213"/>
      <c r="C141" s="213"/>
      <c r="D141" s="244"/>
    </row>
    <row r="142" spans="2:4" x14ac:dyDescent="0.25">
      <c r="B142" s="213"/>
      <c r="C142" s="213"/>
      <c r="D142" s="244"/>
    </row>
    <row r="143" spans="2:4" x14ac:dyDescent="0.25">
      <c r="B143" s="213"/>
      <c r="C143" s="213"/>
      <c r="D143" s="244"/>
    </row>
    <row r="144" spans="2:4" x14ac:dyDescent="0.25">
      <c r="B144" s="213"/>
      <c r="C144" s="213"/>
      <c r="D144" s="244"/>
    </row>
    <row r="145" spans="2:4" x14ac:dyDescent="0.25">
      <c r="B145" s="213"/>
      <c r="C145" s="213"/>
      <c r="D145" s="244"/>
    </row>
    <row r="146" spans="2:4" x14ac:dyDescent="0.25">
      <c r="B146" s="213"/>
      <c r="C146" s="213"/>
      <c r="D146" s="244"/>
    </row>
    <row r="147" spans="2:4" x14ac:dyDescent="0.25">
      <c r="B147" s="213"/>
      <c r="C147" s="213"/>
      <c r="D147" s="244"/>
    </row>
    <row r="148" spans="2:4" x14ac:dyDescent="0.25">
      <c r="B148" s="213"/>
      <c r="C148" s="213"/>
      <c r="D148" s="244"/>
    </row>
    <row r="149" spans="2:4" x14ac:dyDescent="0.25">
      <c r="B149" s="213"/>
      <c r="C149" s="213"/>
      <c r="D149" s="244"/>
    </row>
    <row r="150" spans="2:4" x14ac:dyDescent="0.25">
      <c r="B150" s="213"/>
      <c r="C150" s="213"/>
      <c r="D150" s="244"/>
    </row>
    <row r="151" spans="2:4" x14ac:dyDescent="0.25">
      <c r="B151" s="213"/>
      <c r="C151" s="213"/>
      <c r="D151" s="244"/>
    </row>
    <row r="152" spans="2:4" x14ac:dyDescent="0.25">
      <c r="B152" s="213"/>
      <c r="C152" s="213"/>
      <c r="D152" s="244"/>
    </row>
    <row r="153" spans="2:4" x14ac:dyDescent="0.25">
      <c r="B153" s="213"/>
      <c r="C153" s="213"/>
      <c r="D153" s="244"/>
    </row>
    <row r="154" spans="2:4" x14ac:dyDescent="0.25">
      <c r="B154" s="213"/>
      <c r="C154" s="213"/>
      <c r="D154" s="244"/>
    </row>
    <row r="155" spans="2:4" x14ac:dyDescent="0.25">
      <c r="B155" s="213"/>
      <c r="C155" s="213"/>
      <c r="D155" s="244"/>
    </row>
    <row r="156" spans="2:4" x14ac:dyDescent="0.25">
      <c r="B156" s="213"/>
      <c r="C156" s="213"/>
      <c r="D156" s="244"/>
    </row>
    <row r="157" spans="2:4" x14ac:dyDescent="0.25">
      <c r="B157" s="213"/>
      <c r="C157" s="213"/>
      <c r="D157" s="244"/>
    </row>
    <row r="158" spans="2:4" x14ac:dyDescent="0.25">
      <c r="B158" s="213"/>
      <c r="C158" s="213"/>
      <c r="D158" s="244"/>
    </row>
    <row r="159" spans="2:4" x14ac:dyDescent="0.25">
      <c r="B159" s="213"/>
      <c r="C159" s="213"/>
      <c r="D159" s="244"/>
    </row>
    <row r="160" spans="2:4" x14ac:dyDescent="0.25">
      <c r="B160" s="213"/>
      <c r="C160" s="213"/>
      <c r="D160" s="244"/>
    </row>
    <row r="161" spans="2:4" x14ac:dyDescent="0.25">
      <c r="B161" s="213"/>
      <c r="C161" s="213"/>
      <c r="D161" s="244"/>
    </row>
    <row r="162" spans="2:4" x14ac:dyDescent="0.25">
      <c r="B162" s="213"/>
      <c r="C162" s="213"/>
      <c r="D162" s="244"/>
    </row>
    <row r="163" spans="2:4" x14ac:dyDescent="0.25">
      <c r="B163" s="213"/>
      <c r="C163" s="213"/>
      <c r="D163" s="244"/>
    </row>
    <row r="164" spans="2:4" x14ac:dyDescent="0.25">
      <c r="B164" s="213"/>
      <c r="C164" s="213"/>
      <c r="D164" s="244"/>
    </row>
    <row r="165" spans="2:4" x14ac:dyDescent="0.25">
      <c r="B165" s="213"/>
      <c r="C165" s="213"/>
      <c r="D165" s="244"/>
    </row>
    <row r="166" spans="2:4" x14ac:dyDescent="0.25">
      <c r="B166" s="213"/>
      <c r="C166" s="213"/>
      <c r="D166" s="244"/>
    </row>
    <row r="167" spans="2:4" x14ac:dyDescent="0.25">
      <c r="B167" s="213"/>
      <c r="C167" s="213"/>
      <c r="D167" s="244"/>
    </row>
    <row r="168" spans="2:4" x14ac:dyDescent="0.25">
      <c r="B168" s="213"/>
      <c r="C168" s="213"/>
      <c r="D168" s="244"/>
    </row>
    <row r="169" spans="2:4" x14ac:dyDescent="0.25">
      <c r="B169" s="213"/>
      <c r="C169" s="213"/>
      <c r="D169" s="244"/>
    </row>
    <row r="170" spans="2:4" x14ac:dyDescent="0.25">
      <c r="B170" s="213"/>
      <c r="C170" s="213"/>
      <c r="D170" s="244"/>
    </row>
    <row r="171" spans="2:4" x14ac:dyDescent="0.25">
      <c r="B171" s="213"/>
      <c r="C171" s="213"/>
      <c r="D171" s="244"/>
    </row>
    <row r="172" spans="2:4" x14ac:dyDescent="0.25">
      <c r="B172" s="213"/>
      <c r="C172" s="213"/>
      <c r="D172" s="244"/>
    </row>
    <row r="173" spans="2:4" x14ac:dyDescent="0.25">
      <c r="B173" s="213"/>
      <c r="C173" s="213"/>
      <c r="D173" s="244"/>
    </row>
    <row r="174" spans="2:4" x14ac:dyDescent="0.25">
      <c r="B174" s="213"/>
      <c r="C174" s="213"/>
      <c r="D174" s="244"/>
    </row>
    <row r="175" spans="2:4" x14ac:dyDescent="0.25">
      <c r="B175" s="213"/>
      <c r="C175" s="213"/>
      <c r="D175" s="244"/>
    </row>
    <row r="176" spans="2:4" x14ac:dyDescent="0.25">
      <c r="B176" s="213"/>
      <c r="C176" s="213"/>
      <c r="D176" s="244"/>
    </row>
    <row r="177" spans="2:4" x14ac:dyDescent="0.25">
      <c r="B177" s="213"/>
      <c r="C177" s="213"/>
      <c r="D177" s="244"/>
    </row>
    <row r="178" spans="2:4" x14ac:dyDescent="0.25">
      <c r="B178" s="213"/>
      <c r="C178" s="213"/>
      <c r="D178" s="244"/>
    </row>
    <row r="179" spans="2:4" x14ac:dyDescent="0.25">
      <c r="B179" s="213"/>
      <c r="C179" s="213"/>
      <c r="D179" s="244"/>
    </row>
    <row r="180" spans="2:4" x14ac:dyDescent="0.25">
      <c r="B180" s="213"/>
      <c r="C180" s="213"/>
      <c r="D180" s="244"/>
    </row>
    <row r="181" spans="2:4" x14ac:dyDescent="0.25">
      <c r="B181" s="213"/>
      <c r="C181" s="213"/>
      <c r="D181" s="244"/>
    </row>
    <row r="182" spans="2:4" x14ac:dyDescent="0.25">
      <c r="B182" s="213"/>
      <c r="C182" s="213"/>
      <c r="D182" s="244"/>
    </row>
    <row r="183" spans="2:4" x14ac:dyDescent="0.25">
      <c r="B183" s="213"/>
      <c r="C183" s="213"/>
      <c r="D183" s="244"/>
    </row>
    <row r="184" spans="2:4" x14ac:dyDescent="0.25">
      <c r="B184" s="213"/>
      <c r="C184" s="213"/>
      <c r="D184" s="244"/>
    </row>
    <row r="185" spans="2:4" x14ac:dyDescent="0.25">
      <c r="B185" s="213"/>
      <c r="C185" s="213"/>
      <c r="D185" s="244"/>
    </row>
    <row r="186" spans="2:4" x14ac:dyDescent="0.25">
      <c r="B186" s="213"/>
      <c r="C186" s="213"/>
      <c r="D186" s="244"/>
    </row>
    <row r="187" spans="2:4" x14ac:dyDescent="0.25">
      <c r="B187" s="213"/>
      <c r="C187" s="213"/>
      <c r="D187" s="244"/>
    </row>
    <row r="188" spans="2:4" x14ac:dyDescent="0.25">
      <c r="B188" s="213"/>
      <c r="C188" s="213"/>
      <c r="D188" s="244"/>
    </row>
    <row r="189" spans="2:4" x14ac:dyDescent="0.25">
      <c r="B189" s="213"/>
      <c r="C189" s="213"/>
      <c r="D189" s="244"/>
    </row>
    <row r="190" spans="2:4" x14ac:dyDescent="0.25">
      <c r="B190" s="213"/>
      <c r="C190" s="213"/>
      <c r="D190" s="244"/>
    </row>
    <row r="191" spans="2:4" x14ac:dyDescent="0.25">
      <c r="B191" s="213"/>
      <c r="C191" s="213"/>
      <c r="D191" s="244"/>
    </row>
    <row r="192" spans="2:4" x14ac:dyDescent="0.25">
      <c r="B192" s="213"/>
      <c r="C192" s="213"/>
      <c r="D192" s="244"/>
    </row>
    <row r="193" spans="2:4" x14ac:dyDescent="0.25">
      <c r="B193" s="213"/>
      <c r="C193" s="213"/>
      <c r="D193" s="244"/>
    </row>
    <row r="194" spans="2:4" x14ac:dyDescent="0.25">
      <c r="B194" s="213"/>
      <c r="C194" s="213"/>
      <c r="D194" s="244"/>
    </row>
    <row r="195" spans="2:4" x14ac:dyDescent="0.25">
      <c r="B195" s="213"/>
      <c r="C195" s="213"/>
      <c r="D195" s="244"/>
    </row>
    <row r="196" spans="2:4" x14ac:dyDescent="0.25">
      <c r="B196" s="213"/>
      <c r="C196" s="213"/>
      <c r="D196" s="244"/>
    </row>
    <row r="197" spans="2:4" x14ac:dyDescent="0.25">
      <c r="B197" s="213"/>
      <c r="C197" s="213"/>
      <c r="D197" s="244"/>
    </row>
    <row r="198" spans="2:4" x14ac:dyDescent="0.25">
      <c r="B198" s="213"/>
      <c r="C198" s="213"/>
      <c r="D198" s="244"/>
    </row>
    <row r="199" spans="2:4" x14ac:dyDescent="0.25">
      <c r="B199" s="213"/>
      <c r="C199" s="213"/>
      <c r="D199" s="244"/>
    </row>
    <row r="200" spans="2:4" x14ac:dyDescent="0.25">
      <c r="B200" s="213"/>
      <c r="C200" s="213"/>
      <c r="D200" s="244"/>
    </row>
    <row r="201" spans="2:4" x14ac:dyDescent="0.25">
      <c r="B201" s="213"/>
      <c r="C201" s="213"/>
      <c r="D201" s="244"/>
    </row>
    <row r="202" spans="2:4" x14ac:dyDescent="0.25">
      <c r="B202" s="213"/>
      <c r="C202" s="213"/>
      <c r="D202" s="244"/>
    </row>
    <row r="203" spans="2:4" x14ac:dyDescent="0.25">
      <c r="B203" s="213"/>
      <c r="C203" s="213"/>
      <c r="D203" s="244"/>
    </row>
    <row r="204" spans="2:4" x14ac:dyDescent="0.25">
      <c r="B204" s="213"/>
      <c r="C204" s="213"/>
      <c r="D204" s="244"/>
    </row>
    <row r="205" spans="2:4" x14ac:dyDescent="0.25">
      <c r="B205" s="213"/>
      <c r="C205" s="213"/>
      <c r="D205" s="244"/>
    </row>
    <row r="206" spans="2:4" x14ac:dyDescent="0.25">
      <c r="B206" s="213"/>
      <c r="C206" s="213"/>
      <c r="D206" s="244"/>
    </row>
    <row r="207" spans="2:4" x14ac:dyDescent="0.25">
      <c r="B207" s="213"/>
      <c r="C207" s="213"/>
      <c r="D207" s="244"/>
    </row>
    <row r="208" spans="2:4" x14ac:dyDescent="0.25">
      <c r="B208" s="213"/>
      <c r="C208" s="213"/>
      <c r="D208" s="244"/>
    </row>
    <row r="209" spans="2:4" x14ac:dyDescent="0.25">
      <c r="B209" s="213"/>
      <c r="C209" s="213"/>
      <c r="D209" s="244"/>
    </row>
    <row r="210" spans="2:4" x14ac:dyDescent="0.25">
      <c r="B210" s="213"/>
      <c r="C210" s="213"/>
      <c r="D210" s="244"/>
    </row>
    <row r="211" spans="2:4" x14ac:dyDescent="0.25">
      <c r="B211" s="213"/>
      <c r="C211" s="213"/>
      <c r="D211" s="244"/>
    </row>
    <row r="212" spans="2:4" x14ac:dyDescent="0.25">
      <c r="B212" s="213"/>
      <c r="C212" s="213"/>
      <c r="D212" s="244"/>
    </row>
    <row r="213" spans="2:4" x14ac:dyDescent="0.25">
      <c r="B213" s="213"/>
      <c r="C213" s="213"/>
      <c r="D213" s="244"/>
    </row>
    <row r="214" spans="2:4" x14ac:dyDescent="0.25">
      <c r="B214" s="213"/>
      <c r="C214" s="213"/>
      <c r="D214" s="244"/>
    </row>
    <row r="215" spans="2:4" x14ac:dyDescent="0.25">
      <c r="B215" s="213"/>
      <c r="C215" s="213"/>
      <c r="D215" s="244"/>
    </row>
    <row r="216" spans="2:4" x14ac:dyDescent="0.25">
      <c r="B216" s="213"/>
      <c r="C216" s="213"/>
      <c r="D216" s="244"/>
    </row>
    <row r="217" spans="2:4" x14ac:dyDescent="0.25">
      <c r="B217" s="213"/>
      <c r="C217" s="213"/>
      <c r="D217" s="244"/>
    </row>
    <row r="218" spans="2:4" x14ac:dyDescent="0.25">
      <c r="B218" s="213"/>
      <c r="C218" s="213"/>
      <c r="D218" s="244"/>
    </row>
    <row r="219" spans="2:4" x14ac:dyDescent="0.25">
      <c r="B219" s="213"/>
      <c r="C219" s="213"/>
      <c r="D219" s="244"/>
    </row>
    <row r="220" spans="2:4" x14ac:dyDescent="0.25">
      <c r="B220" s="213"/>
      <c r="C220" s="213"/>
      <c r="D220" s="244"/>
    </row>
    <row r="221" spans="2:4" x14ac:dyDescent="0.25">
      <c r="B221" s="213"/>
      <c r="C221" s="213"/>
      <c r="D221" s="244"/>
    </row>
    <row r="222" spans="2:4" x14ac:dyDescent="0.25">
      <c r="B222" s="213"/>
      <c r="C222" s="213"/>
      <c r="D222" s="244"/>
    </row>
    <row r="223" spans="2:4" x14ac:dyDescent="0.25">
      <c r="B223" s="213"/>
      <c r="C223" s="213"/>
      <c r="D223" s="244"/>
    </row>
    <row r="224" spans="2:4" x14ac:dyDescent="0.25">
      <c r="B224" s="213"/>
      <c r="C224" s="213"/>
      <c r="D224" s="244"/>
    </row>
    <row r="225" spans="2:4" x14ac:dyDescent="0.25">
      <c r="B225" s="213"/>
      <c r="C225" s="213"/>
      <c r="D225" s="244"/>
    </row>
    <row r="226" spans="2:4" x14ac:dyDescent="0.25">
      <c r="B226" s="213"/>
      <c r="C226" s="213"/>
      <c r="D226" s="244"/>
    </row>
    <row r="227" spans="2:4" x14ac:dyDescent="0.25">
      <c r="B227" s="213"/>
      <c r="C227" s="213"/>
      <c r="D227" s="244"/>
    </row>
    <row r="228" spans="2:4" x14ac:dyDescent="0.25">
      <c r="B228" s="213"/>
      <c r="C228" s="213"/>
      <c r="D228" s="244"/>
    </row>
    <row r="229" spans="2:4" x14ac:dyDescent="0.25">
      <c r="B229" s="213"/>
      <c r="C229" s="213"/>
      <c r="D229" s="244"/>
    </row>
    <row r="230" spans="2:4" x14ac:dyDescent="0.25">
      <c r="B230" s="213"/>
      <c r="C230" s="213"/>
      <c r="D230" s="244"/>
    </row>
    <row r="231" spans="2:4" x14ac:dyDescent="0.25">
      <c r="B231" s="213"/>
      <c r="C231" s="213"/>
      <c r="D231" s="244"/>
    </row>
    <row r="232" spans="2:4" x14ac:dyDescent="0.25">
      <c r="B232" s="213"/>
      <c r="C232" s="213"/>
      <c r="D232" s="244"/>
    </row>
    <row r="233" spans="2:4" x14ac:dyDescent="0.25">
      <c r="B233" s="213"/>
      <c r="C233" s="213"/>
      <c r="D233" s="244"/>
    </row>
    <row r="234" spans="2:4" x14ac:dyDescent="0.25">
      <c r="B234" s="213"/>
      <c r="C234" s="213"/>
      <c r="D234" s="244"/>
    </row>
    <row r="235" spans="2:4" x14ac:dyDescent="0.25">
      <c r="B235" s="213"/>
      <c r="C235" s="213"/>
      <c r="D235" s="244"/>
    </row>
    <row r="236" spans="2:4" x14ac:dyDescent="0.25">
      <c r="B236" s="213"/>
      <c r="C236" s="213"/>
      <c r="D236" s="244"/>
    </row>
    <row r="237" spans="2:4" x14ac:dyDescent="0.25">
      <c r="B237" s="213"/>
      <c r="C237" s="213"/>
      <c r="D237" s="244"/>
    </row>
    <row r="238" spans="2:4" x14ac:dyDescent="0.25">
      <c r="B238" s="213"/>
      <c r="C238" s="213"/>
      <c r="D238" s="244"/>
    </row>
    <row r="239" spans="2:4" x14ac:dyDescent="0.25">
      <c r="B239" s="213"/>
      <c r="C239" s="213"/>
      <c r="D239" s="244"/>
    </row>
    <row r="240" spans="2:4" x14ac:dyDescent="0.25">
      <c r="B240" s="213"/>
      <c r="C240" s="213"/>
      <c r="D240" s="244"/>
    </row>
    <row r="241" spans="2:4" x14ac:dyDescent="0.25">
      <c r="B241" s="213"/>
      <c r="C241" s="213"/>
      <c r="D241" s="244"/>
    </row>
    <row r="242" spans="2:4" x14ac:dyDescent="0.25">
      <c r="B242" s="213"/>
      <c r="C242" s="213"/>
      <c r="D242" s="244"/>
    </row>
    <row r="243" spans="2:4" x14ac:dyDescent="0.25">
      <c r="B243" s="213"/>
      <c r="C243" s="213"/>
      <c r="D243" s="244"/>
    </row>
    <row r="244" spans="2:4" x14ac:dyDescent="0.25">
      <c r="B244" s="213"/>
      <c r="C244" s="213"/>
      <c r="D244" s="244"/>
    </row>
    <row r="245" spans="2:4" x14ac:dyDescent="0.25">
      <c r="B245" s="213"/>
      <c r="C245" s="213"/>
      <c r="D245" s="244"/>
    </row>
    <row r="246" spans="2:4" x14ac:dyDescent="0.25">
      <c r="B246" s="213"/>
      <c r="C246" s="213"/>
      <c r="D246" s="244"/>
    </row>
    <row r="247" spans="2:4" x14ac:dyDescent="0.25">
      <c r="B247" s="213"/>
      <c r="C247" s="213"/>
      <c r="D247" s="244"/>
    </row>
    <row r="248" spans="2:4" x14ac:dyDescent="0.25">
      <c r="B248" s="213"/>
      <c r="C248" s="213"/>
      <c r="D248" s="244"/>
    </row>
    <row r="249" spans="2:4" x14ac:dyDescent="0.25">
      <c r="B249" s="213"/>
      <c r="C249" s="213"/>
      <c r="D249" s="244"/>
    </row>
    <row r="250" spans="2:4" x14ac:dyDescent="0.25">
      <c r="B250" s="213"/>
      <c r="C250" s="213"/>
      <c r="D250" s="244"/>
    </row>
    <row r="251" spans="2:4" x14ac:dyDescent="0.25">
      <c r="B251" s="213"/>
      <c r="C251" s="213"/>
      <c r="D251" s="244"/>
    </row>
    <row r="252" spans="2:4" x14ac:dyDescent="0.25">
      <c r="B252" s="213"/>
      <c r="C252" s="213"/>
      <c r="D252" s="244"/>
    </row>
    <row r="253" spans="2:4" x14ac:dyDescent="0.25">
      <c r="B253" s="213"/>
      <c r="C253" s="213"/>
      <c r="D253" s="244"/>
    </row>
    <row r="254" spans="2:4" x14ac:dyDescent="0.25">
      <c r="B254" s="213"/>
      <c r="C254" s="213"/>
      <c r="D254" s="244"/>
    </row>
    <row r="255" spans="2:4" x14ac:dyDescent="0.25">
      <c r="B255" s="213"/>
      <c r="C255" s="213"/>
      <c r="D255" s="244"/>
    </row>
    <row r="256" spans="2:4" x14ac:dyDescent="0.25">
      <c r="B256" s="213"/>
      <c r="C256" s="213"/>
      <c r="D256" s="244"/>
    </row>
    <row r="257" spans="2:4" x14ac:dyDescent="0.25">
      <c r="B257" s="213"/>
      <c r="C257" s="213"/>
      <c r="D257" s="244"/>
    </row>
    <row r="258" spans="2:4" x14ac:dyDescent="0.25">
      <c r="B258" s="213"/>
      <c r="C258" s="213"/>
      <c r="D258" s="244"/>
    </row>
    <row r="259" spans="2:4" x14ac:dyDescent="0.25">
      <c r="B259" s="213"/>
      <c r="C259" s="213"/>
      <c r="D259" s="244"/>
    </row>
    <row r="260" spans="2:4" x14ac:dyDescent="0.25">
      <c r="B260" s="213"/>
      <c r="C260" s="213"/>
      <c r="D260" s="244"/>
    </row>
    <row r="261" spans="2:4" x14ac:dyDescent="0.25">
      <c r="B261" s="213"/>
      <c r="C261" s="213"/>
      <c r="D261" s="244"/>
    </row>
    <row r="262" spans="2:4" x14ac:dyDescent="0.25">
      <c r="B262" s="213"/>
      <c r="C262" s="213"/>
      <c r="D262" s="244"/>
    </row>
    <row r="263" spans="2:4" x14ac:dyDescent="0.25">
      <c r="B263" s="213"/>
      <c r="C263" s="213"/>
      <c r="D263" s="244"/>
    </row>
    <row r="264" spans="2:4" x14ac:dyDescent="0.25">
      <c r="B264" s="213"/>
      <c r="C264" s="213"/>
      <c r="D264" s="244"/>
    </row>
    <row r="265" spans="2:4" x14ac:dyDescent="0.25">
      <c r="B265" s="213"/>
      <c r="C265" s="213"/>
      <c r="D265" s="244"/>
    </row>
    <row r="266" spans="2:4" x14ac:dyDescent="0.25">
      <c r="B266" s="213"/>
      <c r="C266" s="213"/>
      <c r="D266" s="244"/>
    </row>
    <row r="267" spans="2:4" x14ac:dyDescent="0.25">
      <c r="B267" s="213"/>
      <c r="C267" s="213"/>
      <c r="D267" s="244"/>
    </row>
    <row r="268" spans="2:4" x14ac:dyDescent="0.25">
      <c r="B268" s="213"/>
      <c r="C268" s="213"/>
      <c r="D268" s="244"/>
    </row>
    <row r="269" spans="2:4" x14ac:dyDescent="0.25">
      <c r="B269" s="213"/>
      <c r="C269" s="213"/>
      <c r="D269" s="244"/>
    </row>
    <row r="270" spans="2:4" x14ac:dyDescent="0.25">
      <c r="B270" s="213"/>
      <c r="C270" s="213"/>
      <c r="D270" s="244"/>
    </row>
    <row r="271" spans="2:4" x14ac:dyDescent="0.25">
      <c r="B271" s="213"/>
      <c r="C271" s="213"/>
      <c r="D271" s="244"/>
    </row>
    <row r="272" spans="2:4" x14ac:dyDescent="0.25">
      <c r="B272" s="213"/>
      <c r="C272" s="213"/>
      <c r="D272" s="244"/>
    </row>
    <row r="273" spans="2:4" x14ac:dyDescent="0.25">
      <c r="B273" s="213"/>
      <c r="C273" s="213"/>
      <c r="D273" s="244"/>
    </row>
    <row r="274" spans="2:4" x14ac:dyDescent="0.25">
      <c r="B274" s="213"/>
      <c r="C274" s="213"/>
      <c r="D274" s="244"/>
    </row>
    <row r="275" spans="2:4" x14ac:dyDescent="0.25">
      <c r="B275" s="213"/>
      <c r="C275" s="213"/>
      <c r="D275" s="244"/>
    </row>
    <row r="276" spans="2:4" x14ac:dyDescent="0.25">
      <c r="B276" s="213"/>
      <c r="C276" s="213"/>
      <c r="D276" s="244"/>
    </row>
    <row r="277" spans="2:4" x14ac:dyDescent="0.25">
      <c r="B277" s="213"/>
      <c r="C277" s="213"/>
      <c r="D277" s="244"/>
    </row>
    <row r="278" spans="2:4" x14ac:dyDescent="0.25">
      <c r="B278" s="213"/>
      <c r="C278" s="213"/>
      <c r="D278" s="244"/>
    </row>
    <row r="279" spans="2:4" x14ac:dyDescent="0.25">
      <c r="B279" s="213"/>
      <c r="C279" s="213"/>
      <c r="D279" s="244"/>
    </row>
    <row r="280" spans="2:4" x14ac:dyDescent="0.25">
      <c r="B280" s="213"/>
      <c r="C280" s="213"/>
      <c r="D280" s="244"/>
    </row>
    <row r="281" spans="2:4" x14ac:dyDescent="0.25">
      <c r="B281" s="213"/>
      <c r="C281" s="213"/>
      <c r="D281" s="244"/>
    </row>
    <row r="282" spans="2:4" x14ac:dyDescent="0.25">
      <c r="B282" s="213"/>
      <c r="C282" s="213"/>
      <c r="D282" s="244"/>
    </row>
    <row r="283" spans="2:4" x14ac:dyDescent="0.25">
      <c r="B283" s="213"/>
      <c r="C283" s="213"/>
      <c r="D283" s="244"/>
    </row>
    <row r="284" spans="2:4" x14ac:dyDescent="0.25">
      <c r="B284" s="213"/>
      <c r="C284" s="213"/>
      <c r="D284" s="244"/>
    </row>
    <row r="285" spans="2:4" x14ac:dyDescent="0.25">
      <c r="B285" s="213"/>
      <c r="C285" s="213"/>
      <c r="D285" s="244"/>
    </row>
    <row r="286" spans="2:4" x14ac:dyDescent="0.25">
      <c r="B286" s="213"/>
      <c r="C286" s="213"/>
      <c r="D286" s="244"/>
    </row>
    <row r="287" spans="2:4" x14ac:dyDescent="0.25">
      <c r="B287" s="213"/>
      <c r="C287" s="213"/>
      <c r="D287" s="244"/>
    </row>
    <row r="288" spans="2:4" x14ac:dyDescent="0.25">
      <c r="B288" s="213"/>
      <c r="C288" s="213"/>
      <c r="D288" s="244"/>
    </row>
    <row r="289" spans="2:4" x14ac:dyDescent="0.25">
      <c r="B289" s="213"/>
      <c r="C289" s="213"/>
      <c r="D289" s="244"/>
    </row>
    <row r="290" spans="2:4" x14ac:dyDescent="0.25">
      <c r="B290" s="213"/>
      <c r="C290" s="213"/>
      <c r="D290" s="244"/>
    </row>
    <row r="291" spans="2:4" x14ac:dyDescent="0.25">
      <c r="B291" s="213"/>
      <c r="C291" s="213"/>
      <c r="D291" s="244"/>
    </row>
    <row r="292" spans="2:4" x14ac:dyDescent="0.25">
      <c r="B292" s="213"/>
      <c r="C292" s="213"/>
      <c r="D292" s="244"/>
    </row>
    <row r="293" spans="2:4" x14ac:dyDescent="0.25">
      <c r="B293" s="213"/>
      <c r="C293" s="213"/>
      <c r="D293" s="244"/>
    </row>
    <row r="294" spans="2:4" x14ac:dyDescent="0.25">
      <c r="B294" s="213"/>
      <c r="C294" s="213"/>
      <c r="D294" s="244"/>
    </row>
    <row r="295" spans="2:4" x14ac:dyDescent="0.25">
      <c r="B295" s="213"/>
      <c r="C295" s="213"/>
      <c r="D295" s="244"/>
    </row>
    <row r="296" spans="2:4" x14ac:dyDescent="0.25">
      <c r="B296" s="213"/>
      <c r="C296" s="213"/>
      <c r="D296" s="244"/>
    </row>
    <row r="297" spans="2:4" x14ac:dyDescent="0.25">
      <c r="B297" s="213"/>
      <c r="C297" s="213"/>
      <c r="D297" s="244"/>
    </row>
    <row r="298" spans="2:4" x14ac:dyDescent="0.25">
      <c r="B298" s="213"/>
      <c r="C298" s="213"/>
      <c r="D298" s="244"/>
    </row>
    <row r="299" spans="2:4" x14ac:dyDescent="0.25">
      <c r="B299" s="213"/>
      <c r="C299" s="213"/>
      <c r="D299" s="244"/>
    </row>
    <row r="300" spans="2:4" x14ac:dyDescent="0.25">
      <c r="B300" s="213"/>
      <c r="C300" s="213"/>
      <c r="D300" s="244"/>
    </row>
    <row r="301" spans="2:4" x14ac:dyDescent="0.25">
      <c r="B301" s="213"/>
      <c r="C301" s="213"/>
      <c r="D301" s="244"/>
    </row>
    <row r="302" spans="2:4" x14ac:dyDescent="0.25">
      <c r="B302" s="213"/>
      <c r="C302" s="213"/>
      <c r="D302" s="244"/>
    </row>
    <row r="303" spans="2:4" x14ac:dyDescent="0.25">
      <c r="B303" s="213"/>
      <c r="C303" s="213"/>
      <c r="D303" s="244"/>
    </row>
    <row r="304" spans="2:4" x14ac:dyDescent="0.25">
      <c r="B304" s="213"/>
      <c r="C304" s="213"/>
      <c r="D304" s="244"/>
    </row>
    <row r="305" spans="2:4" x14ac:dyDescent="0.25">
      <c r="B305" s="213"/>
      <c r="C305" s="213"/>
      <c r="D305" s="244"/>
    </row>
    <row r="306" spans="2:4" x14ac:dyDescent="0.25">
      <c r="B306" s="213"/>
      <c r="C306" s="213"/>
      <c r="D306" s="244"/>
    </row>
    <row r="307" spans="2:4" x14ac:dyDescent="0.25">
      <c r="B307" s="213"/>
      <c r="C307" s="213"/>
      <c r="D307" s="244"/>
    </row>
    <row r="308" spans="2:4" x14ac:dyDescent="0.25">
      <c r="B308" s="213"/>
      <c r="C308" s="213"/>
      <c r="D308" s="244"/>
    </row>
    <row r="309" spans="2:4" x14ac:dyDescent="0.25">
      <c r="B309" s="213"/>
      <c r="C309" s="213"/>
      <c r="D309" s="244"/>
    </row>
    <row r="310" spans="2:4" x14ac:dyDescent="0.25">
      <c r="B310" s="213"/>
      <c r="C310" s="213"/>
      <c r="D310" s="244"/>
    </row>
    <row r="311" spans="2:4" x14ac:dyDescent="0.25">
      <c r="B311" s="213"/>
      <c r="C311" s="213"/>
      <c r="D311" s="244"/>
    </row>
    <row r="312" spans="2:4" x14ac:dyDescent="0.25">
      <c r="B312" s="213"/>
      <c r="C312" s="213"/>
      <c r="D312" s="244"/>
    </row>
    <row r="313" spans="2:4" x14ac:dyDescent="0.25">
      <c r="B313" s="213"/>
      <c r="C313" s="213"/>
      <c r="D313" s="244"/>
    </row>
    <row r="314" spans="2:4" x14ac:dyDescent="0.25">
      <c r="B314" s="213"/>
      <c r="C314" s="213"/>
      <c r="D314" s="244"/>
    </row>
    <row r="315" spans="2:4" x14ac:dyDescent="0.25">
      <c r="B315" s="213"/>
      <c r="C315" s="213"/>
      <c r="D315" s="244"/>
    </row>
    <row r="316" spans="2:4" x14ac:dyDescent="0.25">
      <c r="B316" s="213"/>
      <c r="C316" s="213"/>
      <c r="D316" s="244"/>
    </row>
    <row r="317" spans="2:4" x14ac:dyDescent="0.25">
      <c r="B317" s="213"/>
      <c r="C317" s="213"/>
      <c r="D317" s="244"/>
    </row>
    <row r="318" spans="2:4" x14ac:dyDescent="0.25">
      <c r="B318" s="213"/>
      <c r="C318" s="213"/>
      <c r="D318" s="244"/>
    </row>
    <row r="319" spans="2:4" x14ac:dyDescent="0.25">
      <c r="B319" s="213"/>
      <c r="C319" s="213"/>
      <c r="D319" s="244"/>
    </row>
    <row r="320" spans="2:4" x14ac:dyDescent="0.25">
      <c r="B320" s="213"/>
      <c r="C320" s="213"/>
      <c r="D320" s="244"/>
    </row>
    <row r="321" spans="2:4" x14ac:dyDescent="0.25">
      <c r="B321" s="213"/>
      <c r="C321" s="213"/>
      <c r="D321" s="244"/>
    </row>
    <row r="322" spans="2:4" x14ac:dyDescent="0.25">
      <c r="B322" s="213"/>
      <c r="C322" s="213"/>
      <c r="D322" s="244"/>
    </row>
    <row r="323" spans="2:4" x14ac:dyDescent="0.25">
      <c r="B323" s="213"/>
      <c r="C323" s="213"/>
      <c r="D323" s="244"/>
    </row>
    <row r="324" spans="2:4" x14ac:dyDescent="0.25">
      <c r="B324" s="213"/>
      <c r="C324" s="213"/>
      <c r="D324" s="244"/>
    </row>
    <row r="325" spans="2:4" x14ac:dyDescent="0.25">
      <c r="B325" s="213"/>
      <c r="C325" s="213"/>
      <c r="D325" s="244"/>
    </row>
    <row r="326" spans="2:4" x14ac:dyDescent="0.25">
      <c r="B326" s="213"/>
      <c r="C326" s="213"/>
      <c r="D326" s="244"/>
    </row>
    <row r="327" spans="2:4" x14ac:dyDescent="0.25">
      <c r="B327" s="213"/>
      <c r="C327" s="213"/>
      <c r="D327" s="244"/>
    </row>
    <row r="328" spans="2:4" x14ac:dyDescent="0.25">
      <c r="B328" s="213"/>
      <c r="C328" s="213"/>
      <c r="D328" s="244"/>
    </row>
    <row r="329" spans="2:4" x14ac:dyDescent="0.25">
      <c r="B329" s="213"/>
      <c r="C329" s="213"/>
      <c r="D329" s="244"/>
    </row>
    <row r="330" spans="2:4" x14ac:dyDescent="0.25">
      <c r="B330" s="213"/>
      <c r="C330" s="213"/>
      <c r="D330" s="244"/>
    </row>
    <row r="331" spans="2:4" x14ac:dyDescent="0.25">
      <c r="B331" s="213"/>
      <c r="C331" s="213"/>
      <c r="D331" s="244"/>
    </row>
    <row r="332" spans="2:4" x14ac:dyDescent="0.25">
      <c r="B332" s="213"/>
      <c r="C332" s="213"/>
      <c r="D332" s="244"/>
    </row>
    <row r="333" spans="2:4" x14ac:dyDescent="0.25">
      <c r="B333" s="213"/>
      <c r="C333" s="213"/>
      <c r="D333" s="244"/>
    </row>
    <row r="334" spans="2:4" x14ac:dyDescent="0.25">
      <c r="B334" s="213"/>
      <c r="C334" s="213"/>
      <c r="D334" s="244"/>
    </row>
    <row r="335" spans="2:4" x14ac:dyDescent="0.25">
      <c r="B335" s="213"/>
      <c r="C335" s="213"/>
      <c r="D335" s="244"/>
    </row>
    <row r="336" spans="2:4" x14ac:dyDescent="0.25">
      <c r="B336" s="213"/>
      <c r="C336" s="213"/>
      <c r="D336" s="244"/>
    </row>
    <row r="337" spans="2:4" x14ac:dyDescent="0.25">
      <c r="B337" s="213"/>
      <c r="C337" s="213"/>
      <c r="D337" s="244"/>
    </row>
    <row r="338" spans="2:4" x14ac:dyDescent="0.25">
      <c r="B338" s="213"/>
      <c r="C338" s="213"/>
      <c r="D338" s="244"/>
    </row>
    <row r="339" spans="2:4" x14ac:dyDescent="0.25">
      <c r="B339" s="213"/>
      <c r="C339" s="213"/>
      <c r="D339" s="244"/>
    </row>
    <row r="340" spans="2:4" x14ac:dyDescent="0.25">
      <c r="B340" s="213"/>
      <c r="C340" s="213"/>
      <c r="D340" s="244"/>
    </row>
    <row r="341" spans="2:4" x14ac:dyDescent="0.25">
      <c r="B341" s="213"/>
      <c r="C341" s="213"/>
      <c r="D341" s="244"/>
    </row>
    <row r="342" spans="2:4" x14ac:dyDescent="0.25">
      <c r="B342" s="213"/>
      <c r="C342" s="213"/>
      <c r="D342" s="244"/>
    </row>
    <row r="343" spans="2:4" x14ac:dyDescent="0.25">
      <c r="B343" s="213"/>
      <c r="C343" s="213"/>
      <c r="D343" s="244"/>
    </row>
    <row r="344" spans="2:4" x14ac:dyDescent="0.25">
      <c r="B344" s="213"/>
      <c r="C344" s="213"/>
      <c r="D344" s="244"/>
    </row>
    <row r="345" spans="2:4" x14ac:dyDescent="0.25">
      <c r="B345" s="213"/>
      <c r="C345" s="213"/>
      <c r="D345" s="244"/>
    </row>
    <row r="346" spans="2:4" x14ac:dyDescent="0.25">
      <c r="B346" s="213"/>
      <c r="C346" s="213"/>
      <c r="D346" s="244"/>
    </row>
    <row r="347" spans="2:4" x14ac:dyDescent="0.25">
      <c r="B347" s="213"/>
      <c r="C347" s="213"/>
      <c r="D347" s="244"/>
    </row>
    <row r="348" spans="2:4" x14ac:dyDescent="0.25">
      <c r="B348" s="213"/>
      <c r="C348" s="213"/>
      <c r="D348" s="244"/>
    </row>
    <row r="349" spans="2:4" x14ac:dyDescent="0.25">
      <c r="B349" s="213"/>
      <c r="C349" s="213"/>
      <c r="D349" s="244"/>
    </row>
    <row r="350" spans="2:4" x14ac:dyDescent="0.25">
      <c r="B350" s="213"/>
      <c r="C350" s="213"/>
      <c r="D350" s="244"/>
    </row>
    <row r="351" spans="2:4" x14ac:dyDescent="0.25">
      <c r="B351" s="213"/>
      <c r="C351" s="213"/>
      <c r="D351" s="244"/>
    </row>
    <row r="352" spans="2:4" x14ac:dyDescent="0.25">
      <c r="B352" s="213"/>
      <c r="C352" s="213"/>
      <c r="D352" s="244"/>
    </row>
    <row r="353" spans="2:4" x14ac:dyDescent="0.25">
      <c r="B353" s="213"/>
      <c r="C353" s="213"/>
      <c r="D353" s="244"/>
    </row>
    <row r="354" spans="2:4" x14ac:dyDescent="0.25">
      <c r="B354" s="213"/>
      <c r="C354" s="213"/>
      <c r="D354" s="244"/>
    </row>
    <row r="355" spans="2:4" x14ac:dyDescent="0.25">
      <c r="B355" s="213"/>
      <c r="C355" s="213"/>
      <c r="D355" s="244"/>
    </row>
    <row r="356" spans="2:4" x14ac:dyDescent="0.25">
      <c r="B356" s="213"/>
      <c r="C356" s="213"/>
      <c r="D356" s="244"/>
    </row>
    <row r="357" spans="2:4" x14ac:dyDescent="0.25">
      <c r="B357" s="213"/>
      <c r="C357" s="213"/>
      <c r="D357" s="244"/>
    </row>
    <row r="358" spans="2:4" x14ac:dyDescent="0.25">
      <c r="B358" s="213"/>
      <c r="C358" s="213"/>
      <c r="D358" s="244"/>
    </row>
    <row r="359" spans="2:4" x14ac:dyDescent="0.25">
      <c r="B359" s="213"/>
      <c r="C359" s="213"/>
      <c r="D359" s="244"/>
    </row>
    <row r="360" spans="2:4" x14ac:dyDescent="0.25">
      <c r="B360" s="213"/>
      <c r="C360" s="213"/>
      <c r="D360" s="244"/>
    </row>
    <row r="361" spans="2:4" x14ac:dyDescent="0.25">
      <c r="B361" s="213"/>
      <c r="C361" s="213"/>
      <c r="D361" s="244"/>
    </row>
    <row r="362" spans="2:4" x14ac:dyDescent="0.25">
      <c r="B362" s="213"/>
      <c r="C362" s="213"/>
      <c r="D362" s="244"/>
    </row>
    <row r="363" spans="2:4" x14ac:dyDescent="0.25">
      <c r="B363" s="213"/>
      <c r="C363" s="213"/>
      <c r="D363" s="244"/>
    </row>
    <row r="364" spans="2:4" x14ac:dyDescent="0.25">
      <c r="B364" s="213"/>
      <c r="C364" s="213"/>
      <c r="D364" s="244"/>
    </row>
    <row r="365" spans="2:4" x14ac:dyDescent="0.25">
      <c r="B365" s="213"/>
      <c r="C365" s="213"/>
      <c r="D365" s="244"/>
    </row>
    <row r="366" spans="2:4" x14ac:dyDescent="0.25">
      <c r="B366" s="213"/>
      <c r="C366" s="213"/>
      <c r="D366" s="244"/>
    </row>
    <row r="367" spans="2:4" x14ac:dyDescent="0.25">
      <c r="B367" s="213"/>
      <c r="C367" s="213"/>
      <c r="D367" s="244"/>
    </row>
    <row r="368" spans="2:4" x14ac:dyDescent="0.25">
      <c r="B368" s="213"/>
      <c r="C368" s="213"/>
      <c r="D368" s="244"/>
    </row>
    <row r="369" spans="2:4" x14ac:dyDescent="0.25">
      <c r="B369" s="213"/>
      <c r="C369" s="213"/>
      <c r="D369" s="244"/>
    </row>
    <row r="370" spans="2:4" x14ac:dyDescent="0.25">
      <c r="B370" s="213"/>
      <c r="C370" s="213"/>
      <c r="D370" s="244"/>
    </row>
    <row r="371" spans="2:4" x14ac:dyDescent="0.25">
      <c r="B371" s="213"/>
      <c r="C371" s="213"/>
      <c r="D371" s="244"/>
    </row>
    <row r="372" spans="2:4" x14ac:dyDescent="0.25">
      <c r="B372" s="213"/>
      <c r="C372" s="213"/>
      <c r="D372" s="244"/>
    </row>
    <row r="373" spans="2:4" x14ac:dyDescent="0.25">
      <c r="B373" s="213"/>
      <c r="C373" s="213"/>
      <c r="D373" s="244"/>
    </row>
    <row r="374" spans="2:4" x14ac:dyDescent="0.25">
      <c r="B374" s="213"/>
      <c r="C374" s="213"/>
      <c r="D374" s="244"/>
    </row>
    <row r="375" spans="2:4" x14ac:dyDescent="0.25">
      <c r="B375" s="213"/>
      <c r="C375" s="213"/>
      <c r="D375" s="244"/>
    </row>
    <row r="376" spans="2:4" x14ac:dyDescent="0.25">
      <c r="B376" s="213"/>
      <c r="C376" s="213"/>
      <c r="D376" s="244"/>
    </row>
    <row r="377" spans="2:4" x14ac:dyDescent="0.25">
      <c r="B377" s="213"/>
      <c r="C377" s="213"/>
      <c r="D377" s="244"/>
    </row>
    <row r="378" spans="2:4" x14ac:dyDescent="0.25">
      <c r="B378" s="213"/>
      <c r="C378" s="213"/>
      <c r="D378" s="244"/>
    </row>
    <row r="379" spans="2:4" x14ac:dyDescent="0.25">
      <c r="B379" s="213"/>
      <c r="C379" s="213"/>
      <c r="D379" s="244"/>
    </row>
    <row r="380" spans="2:4" x14ac:dyDescent="0.25">
      <c r="B380" s="213"/>
      <c r="C380" s="213"/>
      <c r="D380" s="244"/>
    </row>
    <row r="381" spans="2:4" x14ac:dyDescent="0.25">
      <c r="B381" s="213"/>
      <c r="C381" s="213"/>
      <c r="D381" s="244"/>
    </row>
    <row r="382" spans="2:4" x14ac:dyDescent="0.25">
      <c r="B382" s="213"/>
      <c r="C382" s="213"/>
      <c r="D382" s="244"/>
    </row>
    <row r="383" spans="2:4" x14ac:dyDescent="0.25">
      <c r="B383" s="213"/>
      <c r="C383" s="213"/>
      <c r="D383" s="244"/>
    </row>
    <row r="384" spans="2:4" x14ac:dyDescent="0.25">
      <c r="B384" s="213"/>
      <c r="C384" s="213"/>
      <c r="D384" s="244"/>
    </row>
    <row r="385" spans="2:4" x14ac:dyDescent="0.25">
      <c r="B385" s="213"/>
      <c r="C385" s="213"/>
      <c r="D385" s="244"/>
    </row>
    <row r="386" spans="2:4" x14ac:dyDescent="0.25">
      <c r="B386" s="213"/>
      <c r="C386" s="213"/>
      <c r="D386" s="244"/>
    </row>
    <row r="387" spans="2:4" x14ac:dyDescent="0.25">
      <c r="B387" s="213"/>
      <c r="C387" s="213"/>
      <c r="D387" s="244"/>
    </row>
    <row r="388" spans="2:4" x14ac:dyDescent="0.25">
      <c r="B388" s="213"/>
      <c r="C388" s="213"/>
      <c r="D388" s="244"/>
    </row>
    <row r="389" spans="2:4" x14ac:dyDescent="0.25">
      <c r="B389" s="213"/>
      <c r="C389" s="213"/>
      <c r="D389" s="244"/>
    </row>
    <row r="390" spans="2:4" x14ac:dyDescent="0.25">
      <c r="B390" s="213"/>
      <c r="C390" s="213"/>
      <c r="D390" s="244"/>
    </row>
    <row r="391" spans="2:4" x14ac:dyDescent="0.25">
      <c r="B391" s="213"/>
      <c r="C391" s="213"/>
      <c r="D391" s="244"/>
    </row>
    <row r="392" spans="2:4" x14ac:dyDescent="0.25">
      <c r="B392" s="213"/>
      <c r="C392" s="213"/>
      <c r="D392" s="244"/>
    </row>
    <row r="393" spans="2:4" x14ac:dyDescent="0.25">
      <c r="B393" s="213"/>
      <c r="C393" s="213"/>
      <c r="D393" s="244"/>
    </row>
    <row r="394" spans="2:4" x14ac:dyDescent="0.25">
      <c r="B394" s="213"/>
      <c r="C394" s="213"/>
      <c r="D394" s="244"/>
    </row>
    <row r="395" spans="2:4" x14ac:dyDescent="0.25">
      <c r="B395" s="213"/>
      <c r="C395" s="213"/>
      <c r="D395" s="244"/>
    </row>
    <row r="396" spans="2:4" x14ac:dyDescent="0.25">
      <c r="B396" s="213"/>
      <c r="C396" s="213"/>
      <c r="D396" s="244"/>
    </row>
    <row r="397" spans="2:4" x14ac:dyDescent="0.25">
      <c r="B397" s="213"/>
      <c r="C397" s="213"/>
      <c r="D397" s="244"/>
    </row>
    <row r="398" spans="2:4" x14ac:dyDescent="0.25">
      <c r="B398" s="213"/>
      <c r="C398" s="213"/>
      <c r="D398" s="244"/>
    </row>
    <row r="399" spans="2:4" x14ac:dyDescent="0.25">
      <c r="B399" s="213"/>
      <c r="C399" s="213"/>
      <c r="D399" s="244"/>
    </row>
    <row r="400" spans="2:4" x14ac:dyDescent="0.25">
      <c r="B400" s="213"/>
      <c r="C400" s="213"/>
      <c r="D400" s="244"/>
    </row>
    <row r="401" spans="2:4" x14ac:dyDescent="0.25">
      <c r="B401" s="213"/>
      <c r="C401" s="213"/>
      <c r="D401" s="244"/>
    </row>
    <row r="402" spans="2:4" x14ac:dyDescent="0.25">
      <c r="B402" s="213"/>
      <c r="C402" s="213"/>
      <c r="D402" s="244"/>
    </row>
    <row r="403" spans="2:4" x14ac:dyDescent="0.25">
      <c r="B403" s="213"/>
      <c r="C403" s="213"/>
      <c r="D403" s="244"/>
    </row>
    <row r="404" spans="2:4" x14ac:dyDescent="0.25">
      <c r="B404" s="213"/>
      <c r="C404" s="213"/>
      <c r="D404" s="244"/>
    </row>
    <row r="405" spans="2:4" x14ac:dyDescent="0.25">
      <c r="B405" s="213"/>
      <c r="C405" s="213"/>
      <c r="D405" s="244"/>
    </row>
    <row r="406" spans="2:4" x14ac:dyDescent="0.25">
      <c r="B406" s="213"/>
      <c r="C406" s="213"/>
      <c r="D406" s="244"/>
    </row>
    <row r="407" spans="2:4" x14ac:dyDescent="0.25">
      <c r="B407" s="213"/>
      <c r="C407" s="213"/>
      <c r="D407" s="244"/>
    </row>
    <row r="408" spans="2:4" x14ac:dyDescent="0.25">
      <c r="B408" s="213"/>
      <c r="C408" s="213"/>
      <c r="D408" s="244"/>
    </row>
    <row r="409" spans="2:4" x14ac:dyDescent="0.25">
      <c r="B409" s="213"/>
      <c r="C409" s="213"/>
      <c r="D409" s="244"/>
    </row>
    <row r="410" spans="2:4" x14ac:dyDescent="0.25">
      <c r="B410" s="213"/>
      <c r="C410" s="213"/>
      <c r="D410" s="244"/>
    </row>
    <row r="411" spans="2:4" x14ac:dyDescent="0.25">
      <c r="B411" s="213"/>
      <c r="C411" s="213"/>
      <c r="D411" s="244"/>
    </row>
    <row r="412" spans="2:4" x14ac:dyDescent="0.25">
      <c r="B412" s="213"/>
      <c r="C412" s="213"/>
      <c r="D412" s="244"/>
    </row>
    <row r="413" spans="2:4" x14ac:dyDescent="0.25">
      <c r="B413" s="213"/>
      <c r="C413" s="213"/>
      <c r="D413" s="244"/>
    </row>
    <row r="414" spans="2:4" x14ac:dyDescent="0.25">
      <c r="B414" s="213"/>
      <c r="C414" s="213"/>
      <c r="D414" s="244"/>
    </row>
    <row r="415" spans="2:4" x14ac:dyDescent="0.25">
      <c r="B415" s="213"/>
      <c r="C415" s="213"/>
      <c r="D415" s="244"/>
    </row>
    <row r="416" spans="2:4" x14ac:dyDescent="0.25">
      <c r="B416" s="213"/>
      <c r="C416" s="213"/>
      <c r="D416" s="244"/>
    </row>
    <row r="417" spans="2:4" x14ac:dyDescent="0.25">
      <c r="B417" s="213"/>
      <c r="C417" s="213"/>
      <c r="D417" s="244"/>
    </row>
    <row r="418" spans="2:4" x14ac:dyDescent="0.25">
      <c r="B418" s="213"/>
      <c r="C418" s="213"/>
      <c r="D418" s="244"/>
    </row>
    <row r="419" spans="2:4" x14ac:dyDescent="0.25">
      <c r="B419" s="213"/>
      <c r="C419" s="213"/>
      <c r="D419" s="244"/>
    </row>
    <row r="420" spans="2:4" x14ac:dyDescent="0.25">
      <c r="B420" s="213"/>
      <c r="C420" s="213"/>
      <c r="D420" s="244"/>
    </row>
    <row r="421" spans="2:4" x14ac:dyDescent="0.25">
      <c r="B421" s="213"/>
      <c r="C421" s="213"/>
      <c r="D421" s="244"/>
    </row>
    <row r="422" spans="2:4" x14ac:dyDescent="0.25">
      <c r="B422" s="213"/>
      <c r="C422" s="213"/>
      <c r="D422" s="244"/>
    </row>
    <row r="423" spans="2:4" x14ac:dyDescent="0.25">
      <c r="B423" s="213"/>
      <c r="C423" s="213"/>
      <c r="D423" s="244"/>
    </row>
    <row r="424" spans="2:4" x14ac:dyDescent="0.25">
      <c r="B424" s="213"/>
      <c r="C424" s="213"/>
      <c r="D424" s="244"/>
    </row>
    <row r="425" spans="2:4" x14ac:dyDescent="0.25">
      <c r="B425" s="213"/>
      <c r="C425" s="213"/>
      <c r="D425" s="244"/>
    </row>
    <row r="426" spans="2:4" x14ac:dyDescent="0.25">
      <c r="B426" s="213"/>
      <c r="C426" s="213"/>
      <c r="D426" s="244"/>
    </row>
    <row r="427" spans="2:4" x14ac:dyDescent="0.25">
      <c r="B427" s="213"/>
      <c r="C427" s="213"/>
      <c r="D427" s="244"/>
    </row>
    <row r="428" spans="2:4" x14ac:dyDescent="0.25">
      <c r="B428" s="213"/>
      <c r="C428" s="213"/>
      <c r="D428" s="244"/>
    </row>
    <row r="429" spans="2:4" x14ac:dyDescent="0.25">
      <c r="B429" s="213"/>
      <c r="C429" s="213"/>
      <c r="D429" s="244"/>
    </row>
    <row r="430" spans="2:4" x14ac:dyDescent="0.25">
      <c r="B430" s="213"/>
      <c r="C430" s="213"/>
      <c r="D430" s="244"/>
    </row>
    <row r="431" spans="2:4" x14ac:dyDescent="0.25">
      <c r="B431" s="213"/>
      <c r="C431" s="213"/>
      <c r="D431" s="244"/>
    </row>
    <row r="432" spans="2:4" x14ac:dyDescent="0.25">
      <c r="B432" s="213"/>
      <c r="C432" s="213"/>
      <c r="D432" s="244"/>
    </row>
    <row r="433" spans="2:4" x14ac:dyDescent="0.25">
      <c r="B433" s="213"/>
      <c r="C433" s="213"/>
      <c r="D433" s="244"/>
    </row>
    <row r="434" spans="2:4" x14ac:dyDescent="0.25">
      <c r="B434" s="213"/>
      <c r="C434" s="213"/>
      <c r="D434" s="244"/>
    </row>
    <row r="435" spans="2:4" x14ac:dyDescent="0.25">
      <c r="B435" s="213"/>
      <c r="C435" s="213"/>
      <c r="D435" s="244"/>
    </row>
    <row r="436" spans="2:4" x14ac:dyDescent="0.25">
      <c r="B436" s="213"/>
      <c r="C436" s="213"/>
      <c r="D436" s="244"/>
    </row>
    <row r="437" spans="2:4" x14ac:dyDescent="0.25">
      <c r="B437" s="213"/>
      <c r="C437" s="213"/>
      <c r="D437" s="244"/>
    </row>
    <row r="438" spans="2:4" x14ac:dyDescent="0.25">
      <c r="B438" s="213"/>
      <c r="C438" s="213"/>
      <c r="D438" s="244"/>
    </row>
    <row r="439" spans="2:4" x14ac:dyDescent="0.25">
      <c r="B439" s="213"/>
      <c r="C439" s="213"/>
      <c r="D439" s="244"/>
    </row>
    <row r="440" spans="2:4" x14ac:dyDescent="0.25">
      <c r="B440" s="213"/>
      <c r="C440" s="213"/>
      <c r="D440" s="244"/>
    </row>
    <row r="441" spans="2:4" x14ac:dyDescent="0.25">
      <c r="B441" s="213"/>
      <c r="C441" s="213"/>
      <c r="D441" s="244"/>
    </row>
    <row r="442" spans="2:4" x14ac:dyDescent="0.25">
      <c r="B442" s="213"/>
      <c r="C442" s="213"/>
      <c r="D442" s="244"/>
    </row>
    <row r="443" spans="2:4" x14ac:dyDescent="0.25">
      <c r="B443" s="213"/>
      <c r="C443" s="213"/>
      <c r="D443" s="244"/>
    </row>
    <row r="444" spans="2:4" x14ac:dyDescent="0.25">
      <c r="B444" s="213"/>
      <c r="C444" s="213"/>
      <c r="D444" s="244"/>
    </row>
    <row r="445" spans="2:4" x14ac:dyDescent="0.25">
      <c r="B445" s="213"/>
      <c r="C445" s="213"/>
      <c r="D445" s="244"/>
    </row>
    <row r="446" spans="2:4" x14ac:dyDescent="0.25">
      <c r="B446" s="213"/>
      <c r="C446" s="213"/>
      <c r="D446" s="244"/>
    </row>
    <row r="447" spans="2:4" x14ac:dyDescent="0.25">
      <c r="B447" s="213"/>
      <c r="C447" s="213"/>
      <c r="D447" s="244"/>
    </row>
    <row r="448" spans="2:4" x14ac:dyDescent="0.25">
      <c r="B448" s="213"/>
      <c r="C448" s="213"/>
      <c r="D448" s="244"/>
    </row>
    <row r="449" spans="2:4" x14ac:dyDescent="0.25">
      <c r="B449" s="213"/>
      <c r="C449" s="213"/>
      <c r="D449" s="244"/>
    </row>
    <row r="450" spans="2:4" x14ac:dyDescent="0.25">
      <c r="B450" s="213"/>
      <c r="C450" s="213"/>
      <c r="D450" s="244"/>
    </row>
    <row r="451" spans="2:4" x14ac:dyDescent="0.25">
      <c r="B451" s="213"/>
      <c r="C451" s="213"/>
      <c r="D451" s="244"/>
    </row>
    <row r="452" spans="2:4" x14ac:dyDescent="0.25">
      <c r="B452" s="213"/>
      <c r="C452" s="213"/>
      <c r="D452" s="244"/>
    </row>
    <row r="453" spans="2:4" x14ac:dyDescent="0.25">
      <c r="B453" s="213"/>
      <c r="C453" s="213"/>
      <c r="D453" s="244"/>
    </row>
    <row r="454" spans="2:4" x14ac:dyDescent="0.25">
      <c r="B454" s="213"/>
      <c r="C454" s="213"/>
      <c r="D454" s="244"/>
    </row>
    <row r="455" spans="2:4" x14ac:dyDescent="0.25">
      <c r="B455" s="213"/>
      <c r="C455" s="213"/>
      <c r="D455" s="244"/>
    </row>
    <row r="456" spans="2:4" x14ac:dyDescent="0.25">
      <c r="B456" s="213"/>
      <c r="C456" s="213"/>
      <c r="D456" s="244"/>
    </row>
    <row r="457" spans="2:4" x14ac:dyDescent="0.25">
      <c r="B457" s="213"/>
      <c r="C457" s="213"/>
      <c r="D457" s="244"/>
    </row>
    <row r="458" spans="2:4" x14ac:dyDescent="0.25">
      <c r="B458" s="213"/>
      <c r="C458" s="213"/>
      <c r="D458" s="244"/>
    </row>
    <row r="459" spans="2:4" x14ac:dyDescent="0.25">
      <c r="B459" s="213"/>
      <c r="C459" s="213"/>
      <c r="D459" s="244"/>
    </row>
    <row r="460" spans="2:4" x14ac:dyDescent="0.25">
      <c r="B460" s="213"/>
      <c r="C460" s="213"/>
      <c r="D460" s="244"/>
    </row>
    <row r="461" spans="2:4" x14ac:dyDescent="0.25">
      <c r="B461" s="213"/>
      <c r="C461" s="213"/>
      <c r="D461" s="244"/>
    </row>
    <row r="462" spans="2:4" x14ac:dyDescent="0.25">
      <c r="B462" s="213"/>
      <c r="C462" s="213"/>
      <c r="D462" s="244"/>
    </row>
    <row r="463" spans="2:4" x14ac:dyDescent="0.25">
      <c r="B463" s="213"/>
      <c r="C463" s="213"/>
      <c r="D463" s="244"/>
    </row>
    <row r="464" spans="2:4" x14ac:dyDescent="0.25">
      <c r="B464" s="213"/>
      <c r="C464" s="213"/>
      <c r="D464" s="244"/>
    </row>
    <row r="465" spans="2:4" x14ac:dyDescent="0.25">
      <c r="B465" s="213"/>
      <c r="C465" s="213"/>
      <c r="D465" s="244"/>
    </row>
    <row r="466" spans="2:4" x14ac:dyDescent="0.25">
      <c r="B466" s="213"/>
      <c r="C466" s="213"/>
      <c r="D466" s="244"/>
    </row>
    <row r="467" spans="2:4" x14ac:dyDescent="0.25">
      <c r="B467" s="213"/>
      <c r="C467" s="213"/>
      <c r="D467" s="244"/>
    </row>
    <row r="468" spans="2:4" x14ac:dyDescent="0.25">
      <c r="B468" s="213"/>
      <c r="C468" s="213"/>
      <c r="D468" s="244"/>
    </row>
    <row r="469" spans="2:4" x14ac:dyDescent="0.25">
      <c r="B469" s="213"/>
      <c r="C469" s="213"/>
      <c r="D469" s="244"/>
    </row>
    <row r="470" spans="2:4" x14ac:dyDescent="0.25">
      <c r="B470" s="213"/>
      <c r="C470" s="213"/>
      <c r="D470" s="244"/>
    </row>
    <row r="471" spans="2:4" x14ac:dyDescent="0.25">
      <c r="B471" s="213"/>
      <c r="C471" s="213"/>
      <c r="D471" s="244"/>
    </row>
    <row r="472" spans="2:4" x14ac:dyDescent="0.25">
      <c r="B472" s="213"/>
      <c r="C472" s="213"/>
      <c r="D472" s="244"/>
    </row>
    <row r="473" spans="2:4" x14ac:dyDescent="0.25">
      <c r="B473" s="213"/>
      <c r="C473" s="213"/>
      <c r="D473" s="244"/>
    </row>
    <row r="474" spans="2:4" x14ac:dyDescent="0.25">
      <c r="B474" s="213"/>
      <c r="C474" s="213"/>
      <c r="D474" s="244"/>
    </row>
    <row r="475" spans="2:4" x14ac:dyDescent="0.25">
      <c r="B475" s="213"/>
      <c r="C475" s="213"/>
      <c r="D475" s="244"/>
    </row>
    <row r="476" spans="2:4" x14ac:dyDescent="0.25">
      <c r="B476" s="213"/>
      <c r="C476" s="213"/>
      <c r="D476" s="244"/>
    </row>
    <row r="477" spans="2:4" x14ac:dyDescent="0.25">
      <c r="B477" s="213"/>
      <c r="C477" s="213"/>
      <c r="D477" s="244"/>
    </row>
    <row r="478" spans="2:4" x14ac:dyDescent="0.25">
      <c r="B478" s="213"/>
      <c r="C478" s="213"/>
      <c r="D478" s="244"/>
    </row>
    <row r="479" spans="2:4" x14ac:dyDescent="0.25">
      <c r="B479" s="213"/>
      <c r="C479" s="213"/>
      <c r="D479" s="244"/>
    </row>
    <row r="480" spans="2:4" x14ac:dyDescent="0.25">
      <c r="B480" s="213"/>
      <c r="C480" s="213"/>
      <c r="D480" s="244"/>
    </row>
    <row r="481" spans="2:4" x14ac:dyDescent="0.25">
      <c r="B481" s="213"/>
      <c r="C481" s="213"/>
      <c r="D481" s="244"/>
    </row>
    <row r="482" spans="2:4" x14ac:dyDescent="0.25">
      <c r="B482" s="213"/>
      <c r="C482" s="213"/>
      <c r="D482" s="244"/>
    </row>
    <row r="483" spans="2:4" x14ac:dyDescent="0.25">
      <c r="B483" s="213"/>
      <c r="C483" s="213"/>
      <c r="D483" s="244"/>
    </row>
    <row r="484" spans="2:4" x14ac:dyDescent="0.25">
      <c r="B484" s="213"/>
      <c r="C484" s="213"/>
      <c r="D484" s="244"/>
    </row>
    <row r="485" spans="2:4" x14ac:dyDescent="0.25">
      <c r="B485" s="213"/>
      <c r="C485" s="213"/>
      <c r="D485" s="244"/>
    </row>
    <row r="486" spans="2:4" x14ac:dyDescent="0.25">
      <c r="B486" s="213"/>
      <c r="C486" s="213"/>
      <c r="D486" s="244"/>
    </row>
    <row r="487" spans="2:4" x14ac:dyDescent="0.25">
      <c r="B487" s="213"/>
      <c r="C487" s="213"/>
      <c r="D487" s="244"/>
    </row>
    <row r="488" spans="2:4" x14ac:dyDescent="0.25">
      <c r="B488" s="213"/>
      <c r="C488" s="213"/>
      <c r="D488" s="244"/>
    </row>
    <row r="489" spans="2:4" x14ac:dyDescent="0.25">
      <c r="B489" s="213"/>
      <c r="C489" s="213"/>
      <c r="D489" s="244"/>
    </row>
    <row r="490" spans="2:4" x14ac:dyDescent="0.25">
      <c r="B490" s="213"/>
      <c r="C490" s="213"/>
      <c r="D490" s="244"/>
    </row>
    <row r="491" spans="2:4" x14ac:dyDescent="0.25">
      <c r="B491" s="213"/>
      <c r="C491" s="213"/>
      <c r="D491" s="244"/>
    </row>
    <row r="492" spans="2:4" x14ac:dyDescent="0.25">
      <c r="B492" s="213"/>
      <c r="C492" s="213"/>
      <c r="D492" s="244"/>
    </row>
    <row r="493" spans="2:4" x14ac:dyDescent="0.25">
      <c r="B493" s="213"/>
      <c r="C493" s="213"/>
      <c r="D493" s="244"/>
    </row>
    <row r="494" spans="2:4" x14ac:dyDescent="0.25">
      <c r="B494" s="213"/>
      <c r="C494" s="213"/>
      <c r="D494" s="244"/>
    </row>
    <row r="495" spans="2:4" x14ac:dyDescent="0.25">
      <c r="B495" s="213"/>
      <c r="C495" s="213"/>
      <c r="D495" s="244"/>
    </row>
    <row r="496" spans="2:4" x14ac:dyDescent="0.25">
      <c r="B496" s="213"/>
      <c r="C496" s="213"/>
      <c r="D496" s="244"/>
    </row>
    <row r="497" spans="2:4" x14ac:dyDescent="0.25">
      <c r="B497" s="213"/>
      <c r="C497" s="213"/>
      <c r="D497" s="244"/>
    </row>
    <row r="498" spans="2:4" x14ac:dyDescent="0.25">
      <c r="B498" s="213"/>
      <c r="C498" s="213"/>
      <c r="D498" s="244"/>
    </row>
    <row r="499" spans="2:4" x14ac:dyDescent="0.25">
      <c r="B499" s="213"/>
      <c r="C499" s="213"/>
      <c r="D499" s="244"/>
    </row>
    <row r="500" spans="2:4" x14ac:dyDescent="0.25">
      <c r="B500" s="213"/>
      <c r="C500" s="213"/>
      <c r="D500" s="244"/>
    </row>
    <row r="501" spans="2:4" x14ac:dyDescent="0.25">
      <c r="B501" s="213"/>
      <c r="C501" s="213"/>
      <c r="D501" s="244"/>
    </row>
    <row r="502" spans="2:4" x14ac:dyDescent="0.25">
      <c r="B502" s="213"/>
      <c r="C502" s="213"/>
      <c r="D502" s="244"/>
    </row>
    <row r="503" spans="2:4" x14ac:dyDescent="0.25">
      <c r="B503" s="213"/>
      <c r="C503" s="213"/>
      <c r="D503" s="244"/>
    </row>
    <row r="504" spans="2:4" x14ac:dyDescent="0.25">
      <c r="B504" s="213"/>
      <c r="C504" s="213"/>
      <c r="D504" s="244"/>
    </row>
    <row r="505" spans="2:4" x14ac:dyDescent="0.25">
      <c r="B505" s="213"/>
      <c r="C505" s="213"/>
      <c r="D505" s="244"/>
    </row>
    <row r="506" spans="2:4" x14ac:dyDescent="0.25">
      <c r="B506" s="213"/>
      <c r="C506" s="213"/>
      <c r="D506" s="244"/>
    </row>
    <row r="507" spans="2:4" x14ac:dyDescent="0.25">
      <c r="B507" s="213"/>
      <c r="C507" s="213"/>
      <c r="D507" s="244"/>
    </row>
    <row r="508" spans="2:4" x14ac:dyDescent="0.25">
      <c r="B508" s="213"/>
      <c r="C508" s="213"/>
      <c r="D508" s="244"/>
    </row>
    <row r="509" spans="2:4" x14ac:dyDescent="0.25">
      <c r="B509" s="213"/>
      <c r="C509" s="213"/>
      <c r="D509" s="244"/>
    </row>
    <row r="510" spans="2:4" x14ac:dyDescent="0.25">
      <c r="B510" s="213"/>
      <c r="C510" s="213"/>
      <c r="D510" s="244"/>
    </row>
    <row r="511" spans="2:4" x14ac:dyDescent="0.25">
      <c r="B511" s="213"/>
      <c r="C511" s="213"/>
      <c r="D511" s="244"/>
    </row>
    <row r="512" spans="2:4" x14ac:dyDescent="0.25">
      <c r="B512" s="213"/>
      <c r="C512" s="213"/>
      <c r="D512" s="244"/>
    </row>
    <row r="513" spans="2:4" x14ac:dyDescent="0.25">
      <c r="B513" s="213"/>
      <c r="C513" s="213"/>
      <c r="D513" s="244"/>
    </row>
    <row r="514" spans="2:4" x14ac:dyDescent="0.25">
      <c r="B514" s="213"/>
      <c r="C514" s="213"/>
      <c r="D514" s="244"/>
    </row>
    <row r="515" spans="2:4" x14ac:dyDescent="0.25">
      <c r="B515" s="213"/>
      <c r="C515" s="213"/>
      <c r="D515" s="244"/>
    </row>
    <row r="516" spans="2:4" x14ac:dyDescent="0.25">
      <c r="B516" s="213"/>
      <c r="C516" s="213"/>
      <c r="D516" s="244"/>
    </row>
    <row r="517" spans="2:4" x14ac:dyDescent="0.25">
      <c r="B517" s="213"/>
      <c r="C517" s="213"/>
      <c r="D517" s="244"/>
    </row>
    <row r="518" spans="2:4" x14ac:dyDescent="0.25">
      <c r="B518" s="213"/>
      <c r="C518" s="213"/>
      <c r="D518" s="244"/>
    </row>
    <row r="519" spans="2:4" x14ac:dyDescent="0.25">
      <c r="B519" s="213"/>
      <c r="C519" s="213"/>
      <c r="D519" s="244"/>
    </row>
    <row r="520" spans="2:4" x14ac:dyDescent="0.25">
      <c r="B520" s="213"/>
      <c r="C520" s="213"/>
      <c r="D520" s="244"/>
    </row>
    <row r="521" spans="2:4" x14ac:dyDescent="0.25">
      <c r="B521" s="213"/>
      <c r="C521" s="213"/>
      <c r="D521" s="244"/>
    </row>
    <row r="522" spans="2:4" x14ac:dyDescent="0.25">
      <c r="B522" s="213"/>
      <c r="C522" s="213"/>
      <c r="D522" s="244"/>
    </row>
    <row r="523" spans="2:4" x14ac:dyDescent="0.25">
      <c r="B523" s="213"/>
      <c r="C523" s="213"/>
      <c r="D523" s="244"/>
    </row>
    <row r="524" spans="2:4" x14ac:dyDescent="0.25">
      <c r="B524" s="213"/>
      <c r="C524" s="213"/>
      <c r="D524" s="244"/>
    </row>
    <row r="525" spans="2:4" x14ac:dyDescent="0.25">
      <c r="B525" s="213"/>
      <c r="C525" s="213"/>
      <c r="D525" s="244"/>
    </row>
    <row r="526" spans="2:4" x14ac:dyDescent="0.25">
      <c r="B526" s="213"/>
      <c r="C526" s="213"/>
      <c r="D526" s="244"/>
    </row>
    <row r="527" spans="2:4" x14ac:dyDescent="0.25">
      <c r="B527" s="213"/>
      <c r="C527" s="213"/>
      <c r="D527" s="244"/>
    </row>
    <row r="528" spans="2:4" x14ac:dyDescent="0.25">
      <c r="B528" s="213"/>
      <c r="C528" s="213"/>
      <c r="D528" s="244"/>
    </row>
    <row r="529" spans="2:4" x14ac:dyDescent="0.25">
      <c r="B529" s="213"/>
      <c r="C529" s="213"/>
      <c r="D529" s="244"/>
    </row>
    <row r="530" spans="2:4" x14ac:dyDescent="0.25">
      <c r="B530" s="213"/>
      <c r="C530" s="213"/>
      <c r="D530" s="244"/>
    </row>
    <row r="531" spans="2:4" x14ac:dyDescent="0.25">
      <c r="B531" s="213"/>
      <c r="C531" s="213"/>
      <c r="D531" s="244"/>
    </row>
    <row r="532" spans="2:4" x14ac:dyDescent="0.25">
      <c r="B532" s="213"/>
      <c r="C532" s="213"/>
      <c r="D532" s="244"/>
    </row>
    <row r="533" spans="2:4" x14ac:dyDescent="0.25">
      <c r="B533" s="213"/>
      <c r="C533" s="213"/>
      <c r="D533" s="244"/>
    </row>
    <row r="534" spans="2:4" x14ac:dyDescent="0.25">
      <c r="B534" s="213"/>
      <c r="C534" s="213"/>
      <c r="D534" s="244"/>
    </row>
    <row r="535" spans="2:4" x14ac:dyDescent="0.25">
      <c r="B535" s="213"/>
      <c r="C535" s="213"/>
      <c r="D535" s="244"/>
    </row>
    <row r="536" spans="2:4" x14ac:dyDescent="0.25">
      <c r="B536" s="213"/>
      <c r="C536" s="213"/>
      <c r="D536" s="244"/>
    </row>
    <row r="537" spans="2:4" x14ac:dyDescent="0.25">
      <c r="B537" s="213"/>
      <c r="C537" s="213"/>
      <c r="D537" s="244"/>
    </row>
    <row r="538" spans="2:4" x14ac:dyDescent="0.25">
      <c r="B538" s="213"/>
      <c r="C538" s="213"/>
      <c r="D538" s="244"/>
    </row>
    <row r="539" spans="2:4" x14ac:dyDescent="0.25">
      <c r="B539" s="213"/>
      <c r="C539" s="213"/>
      <c r="D539" s="244"/>
    </row>
    <row r="540" spans="2:4" x14ac:dyDescent="0.25">
      <c r="B540" s="213"/>
      <c r="C540" s="213"/>
      <c r="D540" s="244"/>
    </row>
    <row r="541" spans="2:4" x14ac:dyDescent="0.25">
      <c r="B541" s="213"/>
      <c r="C541" s="213"/>
      <c r="D541" s="244"/>
    </row>
    <row r="542" spans="2:4" x14ac:dyDescent="0.25">
      <c r="B542" s="213"/>
      <c r="C542" s="213"/>
      <c r="D542" s="244"/>
    </row>
    <row r="543" spans="2:4" x14ac:dyDescent="0.25">
      <c r="B543" s="213"/>
      <c r="C543" s="213"/>
      <c r="D543" s="244"/>
    </row>
    <row r="544" spans="2:4" x14ac:dyDescent="0.25">
      <c r="B544" s="213"/>
      <c r="C544" s="213"/>
      <c r="D544" s="244"/>
    </row>
    <row r="545" spans="2:4" x14ac:dyDescent="0.25">
      <c r="B545" s="213"/>
      <c r="C545" s="213"/>
      <c r="D545" s="244"/>
    </row>
    <row r="546" spans="2:4" x14ac:dyDescent="0.25">
      <c r="B546" s="213"/>
      <c r="C546" s="213"/>
      <c r="D546" s="244"/>
    </row>
    <row r="547" spans="2:4" x14ac:dyDescent="0.25">
      <c r="B547" s="213"/>
      <c r="C547" s="213"/>
      <c r="D547" s="244"/>
    </row>
    <row r="548" spans="2:4" x14ac:dyDescent="0.25">
      <c r="B548" s="213"/>
      <c r="C548" s="213"/>
      <c r="D548" s="244"/>
    </row>
    <row r="549" spans="2:4" x14ac:dyDescent="0.25">
      <c r="B549" s="213"/>
      <c r="C549" s="213"/>
      <c r="D549" s="244"/>
    </row>
    <row r="550" spans="2:4" x14ac:dyDescent="0.25">
      <c r="B550" s="213"/>
      <c r="C550" s="213"/>
      <c r="D550" s="244"/>
    </row>
    <row r="551" spans="2:4" x14ac:dyDescent="0.25">
      <c r="B551" s="213"/>
      <c r="C551" s="213"/>
      <c r="D551" s="244"/>
    </row>
    <row r="552" spans="2:4" x14ac:dyDescent="0.25">
      <c r="B552" s="213"/>
      <c r="C552" s="213"/>
      <c r="D552" s="244"/>
    </row>
    <row r="553" spans="2:4" x14ac:dyDescent="0.25">
      <c r="B553" s="213"/>
      <c r="C553" s="213"/>
      <c r="D553" s="244"/>
    </row>
    <row r="554" spans="2:4" x14ac:dyDescent="0.25">
      <c r="B554" s="213"/>
      <c r="C554" s="213"/>
      <c r="D554" s="244"/>
    </row>
    <row r="555" spans="2:4" x14ac:dyDescent="0.25">
      <c r="B555" s="213"/>
      <c r="C555" s="213"/>
      <c r="D555" s="244"/>
    </row>
    <row r="556" spans="2:4" x14ac:dyDescent="0.25">
      <c r="B556" s="213"/>
      <c r="C556" s="213"/>
      <c r="D556" s="244"/>
    </row>
    <row r="557" spans="2:4" x14ac:dyDescent="0.25">
      <c r="B557" s="213"/>
      <c r="C557" s="213"/>
      <c r="D557" s="244"/>
    </row>
    <row r="558" spans="2:4" x14ac:dyDescent="0.25">
      <c r="B558" s="213"/>
      <c r="C558" s="213"/>
      <c r="D558" s="244"/>
    </row>
    <row r="559" spans="2:4" x14ac:dyDescent="0.25">
      <c r="B559" s="213"/>
      <c r="C559" s="213"/>
      <c r="D559" s="244"/>
    </row>
    <row r="560" spans="2:4" x14ac:dyDescent="0.25">
      <c r="B560" s="213"/>
      <c r="C560" s="213"/>
      <c r="D560" s="244"/>
    </row>
    <row r="561" spans="2:4" x14ac:dyDescent="0.25">
      <c r="B561" s="213"/>
      <c r="C561" s="213"/>
      <c r="D561" s="244"/>
    </row>
    <row r="562" spans="2:4" x14ac:dyDescent="0.25">
      <c r="B562" s="213"/>
      <c r="C562" s="213"/>
      <c r="D562" s="244"/>
    </row>
    <row r="563" spans="2:4" x14ac:dyDescent="0.25">
      <c r="B563" s="213"/>
      <c r="C563" s="213"/>
      <c r="D563" s="244"/>
    </row>
    <row r="564" spans="2:4" x14ac:dyDescent="0.25">
      <c r="B564" s="213"/>
      <c r="C564" s="213"/>
      <c r="D564" s="244"/>
    </row>
    <row r="565" spans="2:4" x14ac:dyDescent="0.25">
      <c r="B565" s="213"/>
      <c r="C565" s="213"/>
      <c r="D565" s="244"/>
    </row>
    <row r="566" spans="2:4" x14ac:dyDescent="0.25">
      <c r="B566" s="213"/>
      <c r="C566" s="213"/>
      <c r="D566" s="244"/>
    </row>
    <row r="567" spans="2:4" x14ac:dyDescent="0.25">
      <c r="B567" s="213"/>
      <c r="C567" s="213"/>
      <c r="D567" s="244"/>
    </row>
    <row r="568" spans="2:4" x14ac:dyDescent="0.25">
      <c r="B568" s="213"/>
      <c r="C568" s="213"/>
      <c r="D568" s="244"/>
    </row>
    <row r="569" spans="2:4" x14ac:dyDescent="0.25">
      <c r="B569" s="213"/>
      <c r="C569" s="213"/>
      <c r="D569" s="244"/>
    </row>
    <row r="570" spans="2:4" x14ac:dyDescent="0.25">
      <c r="B570" s="213"/>
      <c r="C570" s="213"/>
      <c r="D570" s="244"/>
    </row>
    <row r="571" spans="2:4" x14ac:dyDescent="0.25">
      <c r="B571" s="213"/>
      <c r="C571" s="213"/>
      <c r="D571" s="244"/>
    </row>
    <row r="572" spans="2:4" x14ac:dyDescent="0.25">
      <c r="B572" s="213"/>
      <c r="C572" s="213"/>
      <c r="D572" s="244"/>
    </row>
    <row r="573" spans="2:4" x14ac:dyDescent="0.25">
      <c r="B573" s="213"/>
      <c r="C573" s="213"/>
      <c r="D573" s="244"/>
    </row>
    <row r="574" spans="2:4" x14ac:dyDescent="0.25">
      <c r="B574" s="213"/>
      <c r="C574" s="213"/>
      <c r="D574" s="244"/>
    </row>
    <row r="575" spans="2:4" x14ac:dyDescent="0.25">
      <c r="B575" s="213"/>
      <c r="C575" s="213"/>
      <c r="D575" s="244"/>
    </row>
    <row r="576" spans="2:4" x14ac:dyDescent="0.25">
      <c r="B576" s="213"/>
      <c r="C576" s="213"/>
      <c r="D576" s="244"/>
    </row>
    <row r="577" spans="2:4" x14ac:dyDescent="0.25">
      <c r="B577" s="213"/>
      <c r="C577" s="213"/>
      <c r="D577" s="244"/>
    </row>
    <row r="578" spans="2:4" x14ac:dyDescent="0.25">
      <c r="B578" s="213"/>
      <c r="C578" s="213"/>
      <c r="D578" s="244"/>
    </row>
    <row r="579" spans="2:4" x14ac:dyDescent="0.25">
      <c r="B579" s="213"/>
      <c r="C579" s="213"/>
      <c r="D579" s="244"/>
    </row>
    <row r="580" spans="2:4" x14ac:dyDescent="0.25">
      <c r="B580" s="213"/>
      <c r="C580" s="213"/>
      <c r="D580" s="244"/>
    </row>
    <row r="581" spans="2:4" x14ac:dyDescent="0.25">
      <c r="B581" s="213"/>
      <c r="C581" s="213"/>
      <c r="D581" s="244"/>
    </row>
    <row r="582" spans="2:4" x14ac:dyDescent="0.25">
      <c r="B582" s="213"/>
      <c r="C582" s="213"/>
      <c r="D582" s="244"/>
    </row>
    <row r="583" spans="2:4" x14ac:dyDescent="0.25">
      <c r="B583" s="213"/>
      <c r="C583" s="213"/>
      <c r="D583" s="244"/>
    </row>
    <row r="584" spans="2:4" x14ac:dyDescent="0.25">
      <c r="B584" s="213"/>
      <c r="C584" s="213"/>
      <c r="D584" s="244"/>
    </row>
    <row r="585" spans="2:4" x14ac:dyDescent="0.25">
      <c r="B585" s="213"/>
      <c r="C585" s="213"/>
      <c r="D585" s="244"/>
    </row>
    <row r="586" spans="2:4" x14ac:dyDescent="0.25">
      <c r="B586" s="213"/>
      <c r="C586" s="213"/>
      <c r="D586" s="244"/>
    </row>
    <row r="587" spans="2:4" x14ac:dyDescent="0.25">
      <c r="B587" s="213"/>
      <c r="C587" s="213"/>
      <c r="D587" s="244"/>
    </row>
    <row r="588" spans="2:4" x14ac:dyDescent="0.25">
      <c r="B588" s="213"/>
      <c r="C588" s="213"/>
      <c r="D588" s="244"/>
    </row>
    <row r="589" spans="2:4" x14ac:dyDescent="0.25">
      <c r="B589" s="213"/>
      <c r="C589" s="213"/>
      <c r="D589" s="244"/>
    </row>
    <row r="590" spans="2:4" x14ac:dyDescent="0.25">
      <c r="B590" s="213"/>
      <c r="C590" s="213"/>
      <c r="D590" s="244"/>
    </row>
    <row r="591" spans="2:4" x14ac:dyDescent="0.25">
      <c r="B591" s="213"/>
      <c r="C591" s="213"/>
      <c r="D591" s="244"/>
    </row>
    <row r="592" spans="2:4" x14ac:dyDescent="0.25">
      <c r="B592" s="213"/>
      <c r="C592" s="213"/>
      <c r="D592" s="244"/>
    </row>
    <row r="593" spans="2:4" x14ac:dyDescent="0.25">
      <c r="B593" s="213"/>
      <c r="C593" s="213"/>
      <c r="D593" s="244"/>
    </row>
    <row r="594" spans="2:4" x14ac:dyDescent="0.25">
      <c r="B594" s="213"/>
      <c r="C594" s="213"/>
      <c r="D594" s="244"/>
    </row>
    <row r="595" spans="2:4" x14ac:dyDescent="0.25">
      <c r="B595" s="213"/>
      <c r="C595" s="213"/>
      <c r="D595" s="244"/>
    </row>
    <row r="596" spans="2:4" x14ac:dyDescent="0.25">
      <c r="B596" s="213"/>
      <c r="C596" s="213"/>
      <c r="D596" s="244"/>
    </row>
    <row r="597" spans="2:4" x14ac:dyDescent="0.25">
      <c r="B597" s="213"/>
      <c r="C597" s="213"/>
      <c r="D597" s="244"/>
    </row>
    <row r="598" spans="2:4" x14ac:dyDescent="0.25">
      <c r="B598" s="213"/>
      <c r="C598" s="213"/>
      <c r="D598" s="244"/>
    </row>
    <row r="599" spans="2:4" x14ac:dyDescent="0.25">
      <c r="B599" s="213"/>
      <c r="C599" s="213"/>
      <c r="D599" s="244"/>
    </row>
    <row r="600" spans="2:4" x14ac:dyDescent="0.25">
      <c r="B600" s="213"/>
      <c r="C600" s="213"/>
      <c r="D600" s="244"/>
    </row>
    <row r="601" spans="2:4" x14ac:dyDescent="0.25">
      <c r="B601" s="213"/>
      <c r="C601" s="213"/>
      <c r="D601" s="244"/>
    </row>
    <row r="602" spans="2:4" x14ac:dyDescent="0.25">
      <c r="B602" s="213"/>
      <c r="C602" s="213"/>
      <c r="D602" s="244"/>
    </row>
    <row r="603" spans="2:4" x14ac:dyDescent="0.25">
      <c r="B603" s="213"/>
      <c r="C603" s="213"/>
      <c r="D603" s="244"/>
    </row>
    <row r="604" spans="2:4" x14ac:dyDescent="0.25">
      <c r="B604" s="213"/>
      <c r="C604" s="213"/>
      <c r="D604" s="244"/>
    </row>
    <row r="605" spans="2:4" x14ac:dyDescent="0.25">
      <c r="B605" s="213"/>
      <c r="C605" s="213"/>
      <c r="D605" s="244"/>
    </row>
    <row r="606" spans="2:4" x14ac:dyDescent="0.25">
      <c r="B606" s="213"/>
      <c r="C606" s="213"/>
      <c r="D606" s="244"/>
    </row>
    <row r="607" spans="2:4" x14ac:dyDescent="0.25">
      <c r="B607" s="213"/>
      <c r="C607" s="213"/>
      <c r="D607" s="244"/>
    </row>
    <row r="608" spans="2:4" x14ac:dyDescent="0.25">
      <c r="B608" s="213"/>
      <c r="C608" s="213"/>
      <c r="D608" s="244"/>
    </row>
    <row r="609" spans="2:4" x14ac:dyDescent="0.25">
      <c r="B609" s="213"/>
      <c r="C609" s="213"/>
      <c r="D609" s="244"/>
    </row>
    <row r="610" spans="2:4" x14ac:dyDescent="0.25">
      <c r="B610" s="213"/>
      <c r="C610" s="213"/>
      <c r="D610" s="244"/>
    </row>
    <row r="611" spans="2:4" x14ac:dyDescent="0.25">
      <c r="B611" s="213"/>
      <c r="C611" s="213"/>
      <c r="D611" s="244"/>
    </row>
    <row r="612" spans="2:4" x14ac:dyDescent="0.25">
      <c r="B612" s="213"/>
      <c r="C612" s="213"/>
      <c r="D612" s="244"/>
    </row>
    <row r="613" spans="2:4" x14ac:dyDescent="0.25">
      <c r="B613" s="213"/>
      <c r="C613" s="213"/>
      <c r="D613" s="244"/>
    </row>
    <row r="614" spans="2:4" x14ac:dyDescent="0.25">
      <c r="B614" s="213"/>
      <c r="C614" s="213"/>
      <c r="D614" s="244"/>
    </row>
    <row r="615" spans="2:4" x14ac:dyDescent="0.25">
      <c r="B615" s="213"/>
      <c r="C615" s="213"/>
      <c r="D615" s="244"/>
    </row>
    <row r="616" spans="2:4" x14ac:dyDescent="0.25">
      <c r="B616" s="213"/>
      <c r="C616" s="213"/>
      <c r="D616" s="244"/>
    </row>
    <row r="617" spans="2:4" x14ac:dyDescent="0.25">
      <c r="B617" s="213"/>
      <c r="C617" s="213"/>
      <c r="D617" s="244"/>
    </row>
    <row r="618" spans="2:4" x14ac:dyDescent="0.25">
      <c r="B618" s="213"/>
      <c r="C618" s="213"/>
      <c r="D618" s="244"/>
    </row>
    <row r="619" spans="2:4" x14ac:dyDescent="0.25">
      <c r="B619" s="213"/>
      <c r="C619" s="213"/>
      <c r="D619" s="244"/>
    </row>
    <row r="620" spans="2:4" x14ac:dyDescent="0.25">
      <c r="B620" s="213"/>
      <c r="C620" s="213"/>
      <c r="D620" s="244"/>
    </row>
    <row r="621" spans="2:4" x14ac:dyDescent="0.25">
      <c r="B621" s="213"/>
      <c r="C621" s="213"/>
      <c r="D621" s="244"/>
    </row>
    <row r="622" spans="2:4" x14ac:dyDescent="0.25">
      <c r="B622" s="213"/>
      <c r="C622" s="213"/>
      <c r="D622" s="244"/>
    </row>
    <row r="623" spans="2:4" x14ac:dyDescent="0.25">
      <c r="B623" s="213"/>
      <c r="C623" s="213"/>
      <c r="D623" s="244"/>
    </row>
    <row r="624" spans="2:4" x14ac:dyDescent="0.25">
      <c r="B624" s="213"/>
      <c r="C624" s="213"/>
      <c r="D624" s="244"/>
    </row>
    <row r="625" spans="2:4" x14ac:dyDescent="0.25">
      <c r="B625" s="213"/>
      <c r="C625" s="213"/>
      <c r="D625" s="244"/>
    </row>
    <row r="626" spans="2:4" x14ac:dyDescent="0.25">
      <c r="B626" s="213"/>
      <c r="C626" s="213"/>
      <c r="D626" s="244"/>
    </row>
    <row r="627" spans="2:4" x14ac:dyDescent="0.25">
      <c r="B627" s="213"/>
      <c r="C627" s="213"/>
      <c r="D627" s="244"/>
    </row>
    <row r="628" spans="2:4" x14ac:dyDescent="0.25">
      <c r="B628" s="213"/>
      <c r="C628" s="213"/>
      <c r="D628" s="244"/>
    </row>
    <row r="629" spans="2:4" x14ac:dyDescent="0.25">
      <c r="B629" s="213"/>
      <c r="C629" s="213"/>
      <c r="D629" s="244"/>
    </row>
    <row r="630" spans="2:4" x14ac:dyDescent="0.25">
      <c r="B630" s="213"/>
      <c r="C630" s="213"/>
      <c r="D630" s="244"/>
    </row>
    <row r="631" spans="2:4" x14ac:dyDescent="0.25">
      <c r="B631" s="213"/>
      <c r="C631" s="213"/>
      <c r="D631" s="244"/>
    </row>
    <row r="632" spans="2:4" x14ac:dyDescent="0.25">
      <c r="B632" s="213"/>
      <c r="C632" s="213"/>
      <c r="D632" s="244"/>
    </row>
    <row r="633" spans="2:4" x14ac:dyDescent="0.25">
      <c r="B633" s="213"/>
      <c r="C633" s="213"/>
      <c r="D633" s="244"/>
    </row>
    <row r="634" spans="2:4" x14ac:dyDescent="0.25">
      <c r="B634" s="213"/>
      <c r="C634" s="213"/>
      <c r="D634" s="244"/>
    </row>
    <row r="635" spans="2:4" x14ac:dyDescent="0.25">
      <c r="B635" s="213"/>
      <c r="C635" s="213"/>
      <c r="D635" s="244"/>
    </row>
    <row r="636" spans="2:4" x14ac:dyDescent="0.25">
      <c r="B636" s="213"/>
      <c r="C636" s="213"/>
      <c r="D636" s="244"/>
    </row>
    <row r="637" spans="2:4" x14ac:dyDescent="0.25">
      <c r="B637" s="213"/>
      <c r="C637" s="213"/>
      <c r="D637" s="244"/>
    </row>
    <row r="638" spans="2:4" x14ac:dyDescent="0.25">
      <c r="B638" s="213"/>
      <c r="C638" s="213"/>
      <c r="D638" s="244"/>
    </row>
    <row r="639" spans="2:4" x14ac:dyDescent="0.25">
      <c r="B639" s="213"/>
      <c r="C639" s="213"/>
      <c r="D639" s="244"/>
    </row>
    <row r="640" spans="2:4" x14ac:dyDescent="0.25">
      <c r="B640" s="213"/>
      <c r="C640" s="213"/>
      <c r="D640" s="244"/>
    </row>
    <row r="641" spans="2:4" x14ac:dyDescent="0.25">
      <c r="B641" s="213"/>
      <c r="C641" s="213"/>
      <c r="D641" s="244"/>
    </row>
    <row r="642" spans="2:4" x14ac:dyDescent="0.25">
      <c r="B642" s="213"/>
      <c r="C642" s="213"/>
      <c r="D642" s="244"/>
    </row>
    <row r="643" spans="2:4" x14ac:dyDescent="0.25">
      <c r="B643" s="213"/>
      <c r="C643" s="213"/>
      <c r="D643" s="244"/>
    </row>
    <row r="644" spans="2:4" x14ac:dyDescent="0.25">
      <c r="B644" s="213"/>
      <c r="C644" s="213"/>
      <c r="D644" s="244"/>
    </row>
    <row r="645" spans="2:4" x14ac:dyDescent="0.25">
      <c r="B645" s="213"/>
      <c r="C645" s="213"/>
      <c r="D645" s="244"/>
    </row>
    <row r="646" spans="2:4" x14ac:dyDescent="0.25">
      <c r="B646" s="213"/>
      <c r="C646" s="213"/>
      <c r="D646" s="244"/>
    </row>
    <row r="647" spans="2:4" x14ac:dyDescent="0.25">
      <c r="B647" s="213"/>
      <c r="C647" s="213"/>
      <c r="D647" s="244"/>
    </row>
    <row r="648" spans="2:4" x14ac:dyDescent="0.25">
      <c r="B648" s="213"/>
      <c r="C648" s="213"/>
      <c r="D648" s="244"/>
    </row>
    <row r="649" spans="2:4" x14ac:dyDescent="0.25">
      <c r="B649" s="213"/>
      <c r="C649" s="213"/>
      <c r="D649" s="244"/>
    </row>
    <row r="650" spans="2:4" x14ac:dyDescent="0.25">
      <c r="B650" s="213"/>
      <c r="C650" s="213"/>
      <c r="D650" s="244"/>
    </row>
    <row r="651" spans="2:4" x14ac:dyDescent="0.25">
      <c r="B651" s="213"/>
      <c r="C651" s="213"/>
      <c r="D651" s="244"/>
    </row>
    <row r="652" spans="2:4" x14ac:dyDescent="0.25">
      <c r="B652" s="213"/>
      <c r="C652" s="213"/>
      <c r="D652" s="244"/>
    </row>
    <row r="653" spans="2:4" x14ac:dyDescent="0.25">
      <c r="B653" s="213"/>
      <c r="C653" s="213"/>
      <c r="D653" s="244"/>
    </row>
    <row r="654" spans="2:4" x14ac:dyDescent="0.25">
      <c r="B654" s="213"/>
      <c r="C654" s="213"/>
      <c r="D654" s="244"/>
    </row>
    <row r="655" spans="2:4" x14ac:dyDescent="0.25">
      <c r="B655" s="213"/>
      <c r="C655" s="213"/>
      <c r="D655" s="244"/>
    </row>
    <row r="656" spans="2:4" x14ac:dyDescent="0.25">
      <c r="B656" s="213"/>
      <c r="C656" s="213"/>
      <c r="D656" s="244"/>
    </row>
    <row r="657" spans="2:4" x14ac:dyDescent="0.25">
      <c r="B657" s="213"/>
      <c r="C657" s="213"/>
      <c r="D657" s="244"/>
    </row>
    <row r="658" spans="2:4" x14ac:dyDescent="0.25">
      <c r="B658" s="213"/>
      <c r="C658" s="213"/>
      <c r="D658" s="244"/>
    </row>
    <row r="659" spans="2:4" x14ac:dyDescent="0.25">
      <c r="B659" s="213"/>
      <c r="C659" s="213"/>
      <c r="D659" s="244"/>
    </row>
    <row r="660" spans="2:4" x14ac:dyDescent="0.25">
      <c r="B660" s="213"/>
      <c r="C660" s="213"/>
      <c r="D660" s="244"/>
    </row>
    <row r="661" spans="2:4" x14ac:dyDescent="0.25">
      <c r="B661" s="213"/>
      <c r="C661" s="213"/>
      <c r="D661" s="244"/>
    </row>
    <row r="662" spans="2:4" x14ac:dyDescent="0.25">
      <c r="B662" s="213"/>
      <c r="C662" s="213"/>
      <c r="D662" s="244"/>
    </row>
    <row r="663" spans="2:4" x14ac:dyDescent="0.25">
      <c r="B663" s="213"/>
      <c r="C663" s="213"/>
      <c r="D663" s="244"/>
    </row>
    <row r="664" spans="2:4" x14ac:dyDescent="0.25">
      <c r="B664" s="213"/>
      <c r="C664" s="213"/>
      <c r="D664" s="244"/>
    </row>
    <row r="665" spans="2:4" x14ac:dyDescent="0.25">
      <c r="B665" s="213"/>
      <c r="C665" s="213"/>
      <c r="D665" s="244"/>
    </row>
    <row r="666" spans="2:4" x14ac:dyDescent="0.25">
      <c r="B666" s="213"/>
      <c r="C666" s="213"/>
      <c r="D666" s="244"/>
    </row>
    <row r="667" spans="2:4" x14ac:dyDescent="0.25">
      <c r="B667" s="213"/>
      <c r="C667" s="213"/>
      <c r="D667" s="244"/>
    </row>
    <row r="668" spans="2:4" x14ac:dyDescent="0.25">
      <c r="B668" s="213"/>
      <c r="C668" s="213"/>
      <c r="D668" s="244"/>
    </row>
    <row r="669" spans="2:4" x14ac:dyDescent="0.25">
      <c r="B669" s="213"/>
      <c r="C669" s="213"/>
      <c r="D669" s="244"/>
    </row>
    <row r="670" spans="2:4" x14ac:dyDescent="0.25">
      <c r="B670" s="213"/>
      <c r="C670" s="213"/>
      <c r="D670" s="244"/>
    </row>
    <row r="671" spans="2:4" x14ac:dyDescent="0.25">
      <c r="B671" s="213"/>
      <c r="C671" s="213"/>
      <c r="D671" s="244"/>
    </row>
    <row r="672" spans="2:4" x14ac:dyDescent="0.25">
      <c r="B672" s="213"/>
      <c r="C672" s="213"/>
      <c r="D672" s="244"/>
    </row>
    <row r="673" spans="2:4" x14ac:dyDescent="0.25">
      <c r="B673" s="213"/>
      <c r="C673" s="213"/>
      <c r="D673" s="244"/>
    </row>
    <row r="674" spans="2:4" x14ac:dyDescent="0.25">
      <c r="B674" s="213"/>
      <c r="C674" s="213"/>
      <c r="D674" s="244"/>
    </row>
    <row r="675" spans="2:4" x14ac:dyDescent="0.25">
      <c r="B675" s="213"/>
      <c r="C675" s="213"/>
      <c r="D675" s="244"/>
    </row>
    <row r="676" spans="2:4" x14ac:dyDescent="0.25">
      <c r="B676" s="213"/>
      <c r="C676" s="213"/>
      <c r="D676" s="244"/>
    </row>
    <row r="677" spans="2:4" x14ac:dyDescent="0.25">
      <c r="B677" s="213"/>
      <c r="C677" s="213"/>
      <c r="D677" s="244"/>
    </row>
    <row r="678" spans="2:4" x14ac:dyDescent="0.25">
      <c r="B678" s="213"/>
      <c r="C678" s="213"/>
      <c r="D678" s="244"/>
    </row>
    <row r="679" spans="2:4" x14ac:dyDescent="0.25">
      <c r="B679" s="213"/>
      <c r="C679" s="213"/>
      <c r="D679" s="244"/>
    </row>
    <row r="680" spans="2:4" x14ac:dyDescent="0.25">
      <c r="B680" s="213"/>
      <c r="C680" s="213"/>
      <c r="D680" s="244"/>
    </row>
    <row r="681" spans="2:4" x14ac:dyDescent="0.25">
      <c r="B681" s="213"/>
      <c r="C681" s="213"/>
      <c r="D681" s="244"/>
    </row>
    <row r="682" spans="2:4" x14ac:dyDescent="0.25">
      <c r="B682" s="213"/>
      <c r="C682" s="213"/>
      <c r="D682" s="244"/>
    </row>
    <row r="683" spans="2:4" x14ac:dyDescent="0.25">
      <c r="B683" s="213"/>
      <c r="C683" s="213"/>
      <c r="D683" s="244"/>
    </row>
    <row r="684" spans="2:4" x14ac:dyDescent="0.25">
      <c r="B684" s="213"/>
      <c r="C684" s="213"/>
      <c r="D684" s="244"/>
    </row>
    <row r="685" spans="2:4" x14ac:dyDescent="0.25">
      <c r="B685" s="213"/>
      <c r="C685" s="213"/>
      <c r="D685" s="244"/>
    </row>
    <row r="686" spans="2:4" x14ac:dyDescent="0.25">
      <c r="B686" s="213"/>
      <c r="C686" s="213"/>
      <c r="D686" s="244"/>
    </row>
    <row r="687" spans="2:4" x14ac:dyDescent="0.25">
      <c r="B687" s="213"/>
      <c r="C687" s="213"/>
      <c r="D687" s="244"/>
    </row>
    <row r="688" spans="2:4" x14ac:dyDescent="0.25">
      <c r="B688" s="213"/>
      <c r="C688" s="213"/>
      <c r="D688" s="244"/>
    </row>
    <row r="689" spans="2:4" x14ac:dyDescent="0.25">
      <c r="B689" s="213"/>
      <c r="C689" s="213"/>
      <c r="D689" s="244"/>
    </row>
    <row r="690" spans="2:4" x14ac:dyDescent="0.25">
      <c r="B690" s="213"/>
      <c r="C690" s="213"/>
      <c r="D690" s="244"/>
    </row>
    <row r="691" spans="2:4" x14ac:dyDescent="0.25">
      <c r="B691" s="213"/>
      <c r="C691" s="213"/>
      <c r="D691" s="244"/>
    </row>
    <row r="692" spans="2:4" x14ac:dyDescent="0.25">
      <c r="B692" s="213"/>
      <c r="C692" s="213"/>
      <c r="D692" s="244"/>
    </row>
    <row r="693" spans="2:4" x14ac:dyDescent="0.25">
      <c r="B693" s="213"/>
      <c r="C693" s="213"/>
      <c r="D693" s="244"/>
    </row>
    <row r="694" spans="2:4" x14ac:dyDescent="0.25">
      <c r="B694" s="213"/>
      <c r="C694" s="213"/>
      <c r="D694" s="244"/>
    </row>
    <row r="695" spans="2:4" x14ac:dyDescent="0.25">
      <c r="B695" s="213"/>
      <c r="C695" s="213"/>
      <c r="D695" s="244"/>
    </row>
    <row r="696" spans="2:4" x14ac:dyDescent="0.25">
      <c r="B696" s="213"/>
      <c r="C696" s="213"/>
      <c r="D696" s="244"/>
    </row>
    <row r="697" spans="2:4" x14ac:dyDescent="0.25">
      <c r="B697" s="213"/>
      <c r="C697" s="213"/>
      <c r="D697" s="244"/>
    </row>
    <row r="698" spans="2:4" x14ac:dyDescent="0.25">
      <c r="B698" s="213"/>
      <c r="C698" s="213"/>
      <c r="D698" s="244"/>
    </row>
    <row r="699" spans="2:4" x14ac:dyDescent="0.25">
      <c r="B699" s="213"/>
      <c r="C699" s="213"/>
      <c r="D699" s="244"/>
    </row>
    <row r="700" spans="2:4" x14ac:dyDescent="0.25">
      <c r="B700" s="213"/>
      <c r="C700" s="213"/>
      <c r="D700" s="244"/>
    </row>
    <row r="701" spans="2:4" x14ac:dyDescent="0.25">
      <c r="B701" s="213"/>
      <c r="C701" s="213"/>
      <c r="D701" s="244"/>
    </row>
    <row r="702" spans="2:4" x14ac:dyDescent="0.25">
      <c r="B702" s="213"/>
      <c r="C702" s="213"/>
      <c r="D702" s="244"/>
    </row>
    <row r="703" spans="2:4" x14ac:dyDescent="0.25">
      <c r="B703" s="213"/>
      <c r="C703" s="213"/>
      <c r="D703" s="244"/>
    </row>
    <row r="704" spans="2:4" x14ac:dyDescent="0.25">
      <c r="B704" s="213"/>
      <c r="C704" s="213"/>
      <c r="D704" s="244"/>
    </row>
    <row r="705" spans="2:4" x14ac:dyDescent="0.25">
      <c r="B705" s="213"/>
      <c r="C705" s="213"/>
      <c r="D705" s="244"/>
    </row>
    <row r="706" spans="2:4" x14ac:dyDescent="0.25">
      <c r="B706" s="213"/>
      <c r="C706" s="213"/>
      <c r="D706" s="244"/>
    </row>
    <row r="707" spans="2:4" x14ac:dyDescent="0.25">
      <c r="B707" s="213"/>
      <c r="C707" s="213"/>
      <c r="D707" s="244"/>
    </row>
    <row r="708" spans="2:4" x14ac:dyDescent="0.25">
      <c r="B708" s="213"/>
      <c r="C708" s="213"/>
      <c r="D708" s="244"/>
    </row>
    <row r="709" spans="2:4" x14ac:dyDescent="0.25">
      <c r="B709" s="213"/>
      <c r="C709" s="213"/>
      <c r="D709" s="244"/>
    </row>
    <row r="710" spans="2:4" x14ac:dyDescent="0.25">
      <c r="B710" s="213"/>
      <c r="C710" s="213"/>
      <c r="D710" s="244"/>
    </row>
    <row r="711" spans="2:4" x14ac:dyDescent="0.25">
      <c r="B711" s="213"/>
      <c r="C711" s="213"/>
      <c r="D711" s="244"/>
    </row>
    <row r="712" spans="2:4" x14ac:dyDescent="0.25">
      <c r="B712" s="213"/>
      <c r="C712" s="213"/>
      <c r="D712" s="244"/>
    </row>
    <row r="713" spans="2:4" x14ac:dyDescent="0.25">
      <c r="B713" s="213"/>
      <c r="C713" s="213"/>
      <c r="D713" s="244"/>
    </row>
    <row r="714" spans="2:4" x14ac:dyDescent="0.25">
      <c r="B714" s="213"/>
      <c r="C714" s="213"/>
      <c r="D714" s="244"/>
    </row>
    <row r="715" spans="2:4" x14ac:dyDescent="0.25">
      <c r="B715" s="213"/>
      <c r="C715" s="213"/>
      <c r="D715" s="244"/>
    </row>
    <row r="716" spans="2:4" x14ac:dyDescent="0.25">
      <c r="B716" s="213"/>
      <c r="C716" s="213"/>
      <c r="D716" s="244"/>
    </row>
    <row r="717" spans="2:4" x14ac:dyDescent="0.25">
      <c r="B717" s="213"/>
      <c r="C717" s="213"/>
      <c r="D717" s="244"/>
    </row>
    <row r="718" spans="2:4" x14ac:dyDescent="0.25">
      <c r="B718" s="213"/>
      <c r="C718" s="213"/>
      <c r="D718" s="244"/>
    </row>
    <row r="719" spans="2:4" x14ac:dyDescent="0.25">
      <c r="B719" s="213"/>
      <c r="C719" s="213"/>
      <c r="D719" s="244"/>
    </row>
    <row r="720" spans="2:4" x14ac:dyDescent="0.25">
      <c r="B720" s="213"/>
      <c r="C720" s="213"/>
      <c r="D720" s="244"/>
    </row>
    <row r="721" spans="2:4" x14ac:dyDescent="0.25">
      <c r="B721" s="213"/>
      <c r="C721" s="213"/>
      <c r="D721" s="244"/>
    </row>
    <row r="722" spans="2:4" x14ac:dyDescent="0.25">
      <c r="B722" s="213"/>
      <c r="C722" s="213"/>
      <c r="D722" s="244"/>
    </row>
    <row r="723" spans="2:4" x14ac:dyDescent="0.25">
      <c r="B723" s="213"/>
      <c r="C723" s="213"/>
      <c r="D723" s="244"/>
    </row>
    <row r="724" spans="2:4" x14ac:dyDescent="0.25">
      <c r="B724" s="213"/>
      <c r="C724" s="213"/>
      <c r="D724" s="244"/>
    </row>
    <row r="725" spans="2:4" x14ac:dyDescent="0.25">
      <c r="B725" s="213"/>
      <c r="C725" s="213"/>
      <c r="D725" s="244"/>
    </row>
    <row r="726" spans="2:4" x14ac:dyDescent="0.25">
      <c r="B726" s="213"/>
      <c r="C726" s="213"/>
      <c r="D726" s="244"/>
    </row>
    <row r="727" spans="2:4" x14ac:dyDescent="0.25">
      <c r="B727" s="213"/>
      <c r="C727" s="213"/>
      <c r="D727" s="244"/>
    </row>
    <row r="728" spans="2:4" x14ac:dyDescent="0.25">
      <c r="B728" s="213"/>
      <c r="C728" s="213"/>
      <c r="D728" s="244"/>
    </row>
    <row r="729" spans="2:4" x14ac:dyDescent="0.25">
      <c r="B729" s="213"/>
      <c r="C729" s="213"/>
      <c r="D729" s="244"/>
    </row>
    <row r="730" spans="2:4" x14ac:dyDescent="0.25">
      <c r="B730" s="213"/>
      <c r="C730" s="213"/>
      <c r="D730" s="244"/>
    </row>
    <row r="731" spans="2:4" x14ac:dyDescent="0.25">
      <c r="B731" s="213"/>
      <c r="C731" s="213"/>
      <c r="D731" s="244"/>
    </row>
    <row r="732" spans="2:4" x14ac:dyDescent="0.25">
      <c r="B732" s="213"/>
      <c r="C732" s="213"/>
      <c r="D732" s="244"/>
    </row>
    <row r="733" spans="2:4" x14ac:dyDescent="0.25">
      <c r="B733" s="213"/>
      <c r="C733" s="213"/>
      <c r="D733" s="244"/>
    </row>
    <row r="734" spans="2:4" x14ac:dyDescent="0.25">
      <c r="B734" s="213"/>
      <c r="C734" s="213"/>
      <c r="D734" s="244"/>
    </row>
    <row r="735" spans="2:4" x14ac:dyDescent="0.25">
      <c r="B735" s="213"/>
      <c r="C735" s="213"/>
      <c r="D735" s="244"/>
    </row>
    <row r="736" spans="2:4" x14ac:dyDescent="0.25">
      <c r="B736" s="213"/>
      <c r="C736" s="213"/>
      <c r="D736" s="244"/>
    </row>
    <row r="737" spans="2:4" x14ac:dyDescent="0.25">
      <c r="B737" s="213"/>
      <c r="C737" s="213"/>
      <c r="D737" s="244"/>
    </row>
    <row r="738" spans="2:4" x14ac:dyDescent="0.25">
      <c r="B738" s="213"/>
      <c r="C738" s="213"/>
      <c r="D738" s="244"/>
    </row>
    <row r="739" spans="2:4" x14ac:dyDescent="0.25">
      <c r="B739" s="213"/>
      <c r="C739" s="213"/>
      <c r="D739" s="244"/>
    </row>
    <row r="740" spans="2:4" x14ac:dyDescent="0.25">
      <c r="B740" s="213"/>
      <c r="C740" s="213"/>
      <c r="D740" s="244"/>
    </row>
    <row r="741" spans="2:4" x14ac:dyDescent="0.25">
      <c r="B741" s="213"/>
      <c r="C741" s="213"/>
      <c r="D741" s="244"/>
    </row>
    <row r="742" spans="2:4" x14ac:dyDescent="0.25">
      <c r="B742" s="213"/>
      <c r="C742" s="213"/>
      <c r="D742" s="244"/>
    </row>
    <row r="743" spans="2:4" x14ac:dyDescent="0.25">
      <c r="B743" s="213"/>
      <c r="C743" s="213"/>
      <c r="D743" s="244"/>
    </row>
    <row r="744" spans="2:4" x14ac:dyDescent="0.25">
      <c r="B744" s="213"/>
      <c r="C744" s="213"/>
      <c r="D744" s="244"/>
    </row>
    <row r="745" spans="2:4" x14ac:dyDescent="0.25">
      <c r="B745" s="213"/>
      <c r="C745" s="213"/>
      <c r="D745" s="244"/>
    </row>
    <row r="746" spans="2:4" x14ac:dyDescent="0.25">
      <c r="B746" s="213"/>
      <c r="C746" s="213"/>
      <c r="D746" s="244"/>
    </row>
    <row r="747" spans="2:4" x14ac:dyDescent="0.25">
      <c r="B747" s="213"/>
      <c r="C747" s="213"/>
      <c r="D747" s="244"/>
    </row>
    <row r="748" spans="2:4" x14ac:dyDescent="0.25">
      <c r="B748" s="213"/>
      <c r="C748" s="213"/>
      <c r="D748" s="244"/>
    </row>
    <row r="749" spans="2:4" x14ac:dyDescent="0.25">
      <c r="B749" s="213"/>
      <c r="C749" s="213"/>
      <c r="D749" s="244"/>
    </row>
    <row r="750" spans="2:4" x14ac:dyDescent="0.25">
      <c r="B750" s="213"/>
      <c r="C750" s="213"/>
      <c r="D750" s="244"/>
    </row>
    <row r="751" spans="2:4" x14ac:dyDescent="0.25">
      <c r="B751" s="213"/>
      <c r="C751" s="213"/>
      <c r="D751" s="244"/>
    </row>
    <row r="752" spans="2:4" x14ac:dyDescent="0.25">
      <c r="B752" s="213"/>
      <c r="C752" s="213"/>
      <c r="D752" s="244"/>
    </row>
    <row r="753" spans="2:4" x14ac:dyDescent="0.25">
      <c r="B753" s="213"/>
      <c r="C753" s="213"/>
      <c r="D753" s="244"/>
    </row>
    <row r="754" spans="2:4" x14ac:dyDescent="0.25">
      <c r="B754" s="213"/>
      <c r="C754" s="213"/>
      <c r="D754" s="244"/>
    </row>
    <row r="755" spans="2:4" x14ac:dyDescent="0.25">
      <c r="B755" s="213"/>
      <c r="C755" s="213"/>
      <c r="D755" s="244"/>
    </row>
    <row r="756" spans="2:4" x14ac:dyDescent="0.25">
      <c r="B756" s="213"/>
      <c r="C756" s="213"/>
      <c r="D756" s="244"/>
    </row>
    <row r="757" spans="2:4" x14ac:dyDescent="0.25">
      <c r="B757" s="213"/>
      <c r="C757" s="213"/>
      <c r="D757" s="244"/>
    </row>
    <row r="758" spans="2:4" x14ac:dyDescent="0.25">
      <c r="B758" s="213"/>
      <c r="C758" s="213"/>
      <c r="D758" s="244"/>
    </row>
    <row r="759" spans="2:4" x14ac:dyDescent="0.25">
      <c r="B759" s="213"/>
      <c r="C759" s="213"/>
      <c r="D759" s="244"/>
    </row>
    <row r="760" spans="2:4" x14ac:dyDescent="0.25">
      <c r="B760" s="213"/>
      <c r="C760" s="213"/>
      <c r="D760" s="244"/>
    </row>
    <row r="761" spans="2:4" x14ac:dyDescent="0.25">
      <c r="B761" s="213"/>
      <c r="C761" s="213"/>
      <c r="D761" s="244"/>
    </row>
    <row r="762" spans="2:4" x14ac:dyDescent="0.25">
      <c r="B762" s="213"/>
      <c r="C762" s="213"/>
      <c r="D762" s="244"/>
    </row>
    <row r="763" spans="2:4" x14ac:dyDescent="0.25">
      <c r="B763" s="213"/>
      <c r="C763" s="213"/>
      <c r="D763" s="244"/>
    </row>
    <row r="764" spans="2:4" x14ac:dyDescent="0.25">
      <c r="B764" s="213"/>
      <c r="C764" s="213"/>
      <c r="D764" s="244"/>
    </row>
    <row r="765" spans="2:4" x14ac:dyDescent="0.25">
      <c r="B765" s="213"/>
      <c r="C765" s="213"/>
      <c r="D765" s="244"/>
    </row>
    <row r="766" spans="2:4" x14ac:dyDescent="0.25">
      <c r="B766" s="213"/>
      <c r="C766" s="213"/>
      <c r="D766" s="244"/>
    </row>
    <row r="767" spans="2:4" x14ac:dyDescent="0.25">
      <c r="B767" s="213"/>
      <c r="C767" s="213"/>
      <c r="D767" s="244"/>
    </row>
    <row r="768" spans="2:4" x14ac:dyDescent="0.25">
      <c r="B768" s="213"/>
      <c r="C768" s="213"/>
      <c r="D768" s="244"/>
    </row>
    <row r="769" spans="2:4" x14ac:dyDescent="0.25">
      <c r="B769" s="213"/>
      <c r="C769" s="213"/>
      <c r="D769" s="244"/>
    </row>
    <row r="770" spans="2:4" x14ac:dyDescent="0.25">
      <c r="B770" s="213"/>
      <c r="C770" s="213"/>
      <c r="D770" s="244"/>
    </row>
    <row r="771" spans="2:4" x14ac:dyDescent="0.25">
      <c r="B771" s="213"/>
      <c r="C771" s="213"/>
      <c r="D771" s="244"/>
    </row>
    <row r="772" spans="2:4" x14ac:dyDescent="0.25">
      <c r="B772" s="213"/>
      <c r="C772" s="213"/>
      <c r="D772" s="244"/>
    </row>
    <row r="773" spans="2:4" x14ac:dyDescent="0.25">
      <c r="B773" s="213"/>
      <c r="C773" s="213"/>
      <c r="D773" s="244"/>
    </row>
    <row r="774" spans="2:4" x14ac:dyDescent="0.25">
      <c r="B774" s="213"/>
      <c r="C774" s="213"/>
      <c r="D774" s="244"/>
    </row>
    <row r="775" spans="2:4" x14ac:dyDescent="0.25">
      <c r="B775" s="213"/>
      <c r="C775" s="213"/>
      <c r="D775" s="244"/>
    </row>
    <row r="776" spans="2:4" x14ac:dyDescent="0.25">
      <c r="B776" s="213"/>
      <c r="C776" s="213"/>
      <c r="D776" s="244"/>
    </row>
    <row r="777" spans="2:4" x14ac:dyDescent="0.25">
      <c r="B777" s="213"/>
      <c r="C777" s="213"/>
      <c r="D777" s="244"/>
    </row>
    <row r="778" spans="2:4" x14ac:dyDescent="0.25">
      <c r="B778" s="213"/>
      <c r="C778" s="213"/>
      <c r="D778" s="244"/>
    </row>
    <row r="779" spans="2:4" x14ac:dyDescent="0.25">
      <c r="B779" s="213"/>
      <c r="C779" s="213"/>
      <c r="D779" s="244"/>
    </row>
    <row r="780" spans="2:4" x14ac:dyDescent="0.25">
      <c r="B780" s="213"/>
      <c r="C780" s="213"/>
      <c r="D780" s="244"/>
    </row>
    <row r="781" spans="2:4" x14ac:dyDescent="0.25">
      <c r="B781" s="213"/>
      <c r="C781" s="213"/>
      <c r="D781" s="244"/>
    </row>
    <row r="782" spans="2:4" x14ac:dyDescent="0.25">
      <c r="B782" s="213"/>
      <c r="C782" s="213"/>
      <c r="D782" s="244"/>
    </row>
    <row r="783" spans="2:4" x14ac:dyDescent="0.25">
      <c r="B783" s="213"/>
      <c r="C783" s="213"/>
      <c r="D783" s="244"/>
    </row>
    <row r="784" spans="2:4" x14ac:dyDescent="0.25">
      <c r="B784" s="213"/>
      <c r="C784" s="213"/>
      <c r="D784" s="244"/>
    </row>
    <row r="785" spans="2:4" x14ac:dyDescent="0.25">
      <c r="B785" s="213"/>
      <c r="C785" s="213"/>
      <c r="D785" s="244"/>
    </row>
    <row r="786" spans="2:4" x14ac:dyDescent="0.25">
      <c r="B786" s="213"/>
      <c r="C786" s="213"/>
      <c r="D786" s="244"/>
    </row>
    <row r="787" spans="2:4" x14ac:dyDescent="0.25">
      <c r="B787" s="213"/>
      <c r="C787" s="213"/>
      <c r="D787" s="244"/>
    </row>
    <row r="788" spans="2:4" x14ac:dyDescent="0.25">
      <c r="B788" s="213"/>
      <c r="C788" s="213"/>
      <c r="D788" s="244"/>
    </row>
    <row r="789" spans="2:4" x14ac:dyDescent="0.25">
      <c r="B789" s="213"/>
      <c r="C789" s="213"/>
      <c r="D789" s="244"/>
    </row>
    <row r="790" spans="2:4" x14ac:dyDescent="0.25">
      <c r="B790" s="213"/>
      <c r="C790" s="213"/>
      <c r="D790" s="244"/>
    </row>
    <row r="791" spans="2:4" x14ac:dyDescent="0.25">
      <c r="B791" s="213"/>
      <c r="C791" s="213"/>
      <c r="D791" s="244"/>
    </row>
    <row r="792" spans="2:4" x14ac:dyDescent="0.25">
      <c r="B792" s="213"/>
      <c r="C792" s="213"/>
      <c r="D792" s="244"/>
    </row>
    <row r="793" spans="2:4" x14ac:dyDescent="0.25">
      <c r="B793" s="213"/>
      <c r="C793" s="213"/>
      <c r="D793" s="244"/>
    </row>
    <row r="794" spans="2:4" x14ac:dyDescent="0.25">
      <c r="B794" s="213"/>
      <c r="C794" s="213"/>
      <c r="D794" s="244"/>
    </row>
    <row r="795" spans="2:4" x14ac:dyDescent="0.25">
      <c r="B795" s="213"/>
      <c r="C795" s="213"/>
      <c r="D795" s="244"/>
    </row>
    <row r="796" spans="2:4" x14ac:dyDescent="0.25">
      <c r="B796" s="213"/>
      <c r="C796" s="213"/>
      <c r="D796" s="244"/>
    </row>
    <row r="797" spans="2:4" x14ac:dyDescent="0.25">
      <c r="B797" s="213"/>
      <c r="C797" s="213"/>
      <c r="D797" s="244"/>
    </row>
    <row r="798" spans="2:4" x14ac:dyDescent="0.25">
      <c r="B798" s="213"/>
      <c r="C798" s="213"/>
      <c r="D798" s="244"/>
    </row>
    <row r="799" spans="2:4" x14ac:dyDescent="0.25">
      <c r="B799" s="213"/>
      <c r="C799" s="213"/>
      <c r="D799" s="244"/>
    </row>
    <row r="800" spans="2:4" x14ac:dyDescent="0.25">
      <c r="B800" s="213"/>
      <c r="C800" s="213"/>
      <c r="D800" s="244"/>
    </row>
    <row r="801" spans="2:4" x14ac:dyDescent="0.25">
      <c r="B801" s="213"/>
      <c r="C801" s="213"/>
      <c r="D801" s="244"/>
    </row>
    <row r="802" spans="2:4" x14ac:dyDescent="0.25">
      <c r="B802" s="213"/>
      <c r="C802" s="213"/>
      <c r="D802" s="244"/>
    </row>
    <row r="803" spans="2:4" x14ac:dyDescent="0.25">
      <c r="B803" s="213"/>
      <c r="C803" s="213"/>
      <c r="D803" s="244"/>
    </row>
    <row r="804" spans="2:4" x14ac:dyDescent="0.25">
      <c r="B804" s="213"/>
      <c r="C804" s="213"/>
      <c r="D804" s="244"/>
    </row>
    <row r="805" spans="2:4" x14ac:dyDescent="0.25">
      <c r="B805" s="213"/>
      <c r="C805" s="213"/>
      <c r="D805" s="244"/>
    </row>
    <row r="806" spans="2:4" x14ac:dyDescent="0.25">
      <c r="B806" s="213"/>
      <c r="C806" s="213"/>
      <c r="D806" s="244"/>
    </row>
    <row r="807" spans="2:4" x14ac:dyDescent="0.25">
      <c r="B807" s="213"/>
      <c r="C807" s="213"/>
      <c r="D807" s="244"/>
    </row>
    <row r="808" spans="2:4" x14ac:dyDescent="0.25">
      <c r="B808" s="213"/>
      <c r="C808" s="213"/>
      <c r="D808" s="244"/>
    </row>
    <row r="809" spans="2:4" x14ac:dyDescent="0.25">
      <c r="B809" s="213"/>
      <c r="C809" s="213"/>
      <c r="D809" s="244"/>
    </row>
    <row r="810" spans="2:4" x14ac:dyDescent="0.25">
      <c r="B810" s="213"/>
      <c r="C810" s="213"/>
      <c r="D810" s="244"/>
    </row>
    <row r="811" spans="2:4" x14ac:dyDescent="0.25">
      <c r="B811" s="213"/>
      <c r="C811" s="213"/>
      <c r="D811" s="244"/>
    </row>
    <row r="812" spans="2:4" x14ac:dyDescent="0.25">
      <c r="B812" s="213"/>
      <c r="C812" s="213"/>
      <c r="D812" s="244"/>
    </row>
    <row r="813" spans="2:4" x14ac:dyDescent="0.25">
      <c r="B813" s="213"/>
      <c r="C813" s="213"/>
      <c r="D813" s="244"/>
    </row>
    <row r="814" spans="2:4" x14ac:dyDescent="0.25">
      <c r="B814" s="213"/>
      <c r="C814" s="213"/>
      <c r="D814" s="244"/>
    </row>
    <row r="815" spans="2:4" x14ac:dyDescent="0.25">
      <c r="B815" s="213"/>
      <c r="C815" s="213"/>
      <c r="D815" s="244"/>
    </row>
    <row r="816" spans="2:4" x14ac:dyDescent="0.25">
      <c r="B816" s="213"/>
      <c r="C816" s="213"/>
      <c r="D816" s="244"/>
    </row>
    <row r="817" spans="2:4" x14ac:dyDescent="0.25">
      <c r="B817" s="213"/>
      <c r="C817" s="213"/>
      <c r="D817" s="244"/>
    </row>
    <row r="818" spans="2:4" x14ac:dyDescent="0.25">
      <c r="B818" s="213"/>
      <c r="C818" s="213"/>
      <c r="D818" s="244"/>
    </row>
    <row r="819" spans="2:4" x14ac:dyDescent="0.25">
      <c r="B819" s="213"/>
      <c r="C819" s="213"/>
      <c r="D819" s="244"/>
    </row>
    <row r="820" spans="2:4" x14ac:dyDescent="0.25">
      <c r="B820" s="213"/>
      <c r="C820" s="213"/>
      <c r="D820" s="244"/>
    </row>
    <row r="821" spans="2:4" x14ac:dyDescent="0.25">
      <c r="B821" s="213"/>
      <c r="C821" s="213"/>
      <c r="D821" s="244"/>
    </row>
    <row r="822" spans="2:4" x14ac:dyDescent="0.25">
      <c r="B822" s="213"/>
      <c r="C822" s="213"/>
      <c r="D822" s="244"/>
    </row>
    <row r="823" spans="2:4" x14ac:dyDescent="0.25">
      <c r="B823" s="213"/>
      <c r="C823" s="213"/>
      <c r="D823" s="244"/>
    </row>
    <row r="824" spans="2:4" x14ac:dyDescent="0.25">
      <c r="B824" s="213"/>
      <c r="C824" s="213"/>
      <c r="D824" s="244"/>
    </row>
    <row r="825" spans="2:4" x14ac:dyDescent="0.25">
      <c r="B825" s="213"/>
      <c r="C825" s="213"/>
      <c r="D825" s="244"/>
    </row>
    <row r="826" spans="2:4" x14ac:dyDescent="0.25">
      <c r="B826" s="213"/>
      <c r="C826" s="213"/>
      <c r="D826" s="244"/>
    </row>
    <row r="827" spans="2:4" x14ac:dyDescent="0.25">
      <c r="B827" s="213"/>
      <c r="C827" s="213"/>
      <c r="D827" s="244"/>
    </row>
    <row r="828" spans="2:4" x14ac:dyDescent="0.25">
      <c r="B828" s="213"/>
      <c r="C828" s="213"/>
      <c r="D828" s="244"/>
    </row>
    <row r="829" spans="2:4" x14ac:dyDescent="0.25">
      <c r="B829" s="213"/>
      <c r="C829" s="213"/>
      <c r="D829" s="244"/>
    </row>
    <row r="830" spans="2:4" x14ac:dyDescent="0.25">
      <c r="B830" s="213"/>
      <c r="C830" s="213"/>
      <c r="D830" s="244"/>
    </row>
    <row r="831" spans="2:4" x14ac:dyDescent="0.25">
      <c r="B831" s="213"/>
      <c r="C831" s="213"/>
      <c r="D831" s="244"/>
    </row>
    <row r="832" spans="2:4" x14ac:dyDescent="0.25">
      <c r="B832" s="213"/>
      <c r="C832" s="213"/>
      <c r="D832" s="244"/>
    </row>
    <row r="833" spans="2:4" x14ac:dyDescent="0.25">
      <c r="B833" s="213"/>
      <c r="C833" s="213"/>
      <c r="D833" s="244"/>
    </row>
    <row r="834" spans="2:4" x14ac:dyDescent="0.25">
      <c r="B834" s="213"/>
      <c r="C834" s="213"/>
      <c r="D834" s="244"/>
    </row>
    <row r="835" spans="2:4" x14ac:dyDescent="0.25">
      <c r="B835" s="213"/>
      <c r="C835" s="213"/>
      <c r="D835" s="244"/>
    </row>
    <row r="836" spans="2:4" x14ac:dyDescent="0.25">
      <c r="B836" s="213"/>
      <c r="C836" s="213"/>
      <c r="D836" s="244"/>
    </row>
    <row r="837" spans="2:4" x14ac:dyDescent="0.25">
      <c r="B837" s="213"/>
      <c r="C837" s="213"/>
      <c r="D837" s="244"/>
    </row>
    <row r="838" spans="2:4" x14ac:dyDescent="0.25">
      <c r="B838" s="213"/>
      <c r="C838" s="213"/>
      <c r="D838" s="244"/>
    </row>
    <row r="839" spans="2:4" x14ac:dyDescent="0.25">
      <c r="B839" s="213"/>
      <c r="C839" s="213"/>
      <c r="D839" s="244"/>
    </row>
    <row r="840" spans="2:4" x14ac:dyDescent="0.25">
      <c r="B840" s="213"/>
      <c r="C840" s="213"/>
      <c r="D840" s="244"/>
    </row>
    <row r="841" spans="2:4" x14ac:dyDescent="0.25">
      <c r="B841" s="213"/>
      <c r="C841" s="213"/>
      <c r="D841" s="244"/>
    </row>
    <row r="842" spans="2:4" x14ac:dyDescent="0.25">
      <c r="B842" s="213"/>
      <c r="C842" s="213"/>
      <c r="D842" s="244"/>
    </row>
    <row r="843" spans="2:4" x14ac:dyDescent="0.25">
      <c r="B843" s="213"/>
      <c r="C843" s="213"/>
      <c r="D843" s="244"/>
    </row>
    <row r="844" spans="2:4" x14ac:dyDescent="0.25">
      <c r="B844" s="213"/>
      <c r="C844" s="213"/>
      <c r="D844" s="244"/>
    </row>
    <row r="845" spans="2:4" x14ac:dyDescent="0.25">
      <c r="B845" s="213"/>
      <c r="C845" s="213"/>
      <c r="D845" s="244"/>
    </row>
    <row r="846" spans="2:4" x14ac:dyDescent="0.25">
      <c r="B846" s="213"/>
      <c r="C846" s="213"/>
      <c r="D846" s="244"/>
    </row>
    <row r="847" spans="2:4" x14ac:dyDescent="0.25">
      <c r="B847" s="213"/>
      <c r="C847" s="213"/>
      <c r="D847" s="244"/>
    </row>
    <row r="848" spans="2:4" x14ac:dyDescent="0.25">
      <c r="B848" s="213"/>
      <c r="C848" s="213"/>
      <c r="D848" s="244"/>
    </row>
    <row r="849" spans="2:4" x14ac:dyDescent="0.25">
      <c r="B849" s="213"/>
      <c r="C849" s="213"/>
      <c r="D849" s="244"/>
    </row>
    <row r="850" spans="2:4" x14ac:dyDescent="0.25">
      <c r="B850" s="213"/>
      <c r="C850" s="213"/>
      <c r="D850" s="244"/>
    </row>
    <row r="851" spans="2:4" x14ac:dyDescent="0.25">
      <c r="B851" s="213"/>
      <c r="C851" s="213"/>
      <c r="D851" s="244"/>
    </row>
    <row r="852" spans="2:4" x14ac:dyDescent="0.25">
      <c r="B852" s="213"/>
      <c r="C852" s="213"/>
      <c r="D852" s="244"/>
    </row>
    <row r="853" spans="2:4" x14ac:dyDescent="0.25">
      <c r="B853" s="213"/>
      <c r="C853" s="213"/>
      <c r="D853" s="244"/>
    </row>
    <row r="854" spans="2:4" x14ac:dyDescent="0.25">
      <c r="B854" s="213"/>
      <c r="C854" s="213"/>
      <c r="D854" s="244"/>
    </row>
    <row r="855" spans="2:4" x14ac:dyDescent="0.25">
      <c r="B855" s="213"/>
      <c r="C855" s="213"/>
      <c r="D855" s="244"/>
    </row>
    <row r="856" spans="2:4" x14ac:dyDescent="0.25">
      <c r="B856" s="213"/>
      <c r="C856" s="213"/>
      <c r="D856" s="244"/>
    </row>
    <row r="857" spans="2:4" x14ac:dyDescent="0.25">
      <c r="B857" s="213"/>
      <c r="C857" s="213"/>
      <c r="D857" s="244"/>
    </row>
    <row r="858" spans="2:4" x14ac:dyDescent="0.25">
      <c r="B858" s="213"/>
      <c r="C858" s="213"/>
      <c r="D858" s="244"/>
    </row>
    <row r="859" spans="2:4" x14ac:dyDescent="0.25">
      <c r="B859" s="213"/>
      <c r="C859" s="213"/>
      <c r="D859" s="244"/>
    </row>
    <row r="860" spans="2:4" x14ac:dyDescent="0.25">
      <c r="B860" s="213"/>
      <c r="C860" s="213"/>
      <c r="D860" s="244"/>
    </row>
    <row r="861" spans="2:4" x14ac:dyDescent="0.25">
      <c r="B861" s="213"/>
      <c r="C861" s="213"/>
      <c r="D861" s="244"/>
    </row>
    <row r="862" spans="2:4" x14ac:dyDescent="0.25">
      <c r="B862" s="213"/>
      <c r="C862" s="213"/>
      <c r="D862" s="244"/>
    </row>
    <row r="863" spans="2:4" x14ac:dyDescent="0.25">
      <c r="B863" s="213"/>
      <c r="C863" s="213"/>
      <c r="D863" s="244"/>
    </row>
    <row r="864" spans="2:4" x14ac:dyDescent="0.25">
      <c r="B864" s="213"/>
      <c r="C864" s="213"/>
      <c r="D864" s="244"/>
    </row>
    <row r="865" spans="2:4" x14ac:dyDescent="0.25">
      <c r="B865" s="213"/>
      <c r="C865" s="213"/>
      <c r="D865" s="244"/>
    </row>
    <row r="866" spans="2:4" x14ac:dyDescent="0.25">
      <c r="B866" s="213"/>
      <c r="C866" s="213"/>
      <c r="D866" s="244"/>
    </row>
    <row r="867" spans="2:4" x14ac:dyDescent="0.25">
      <c r="B867" s="213"/>
      <c r="C867" s="213"/>
      <c r="D867" s="244"/>
    </row>
    <row r="868" spans="2:4" x14ac:dyDescent="0.25">
      <c r="B868" s="213"/>
      <c r="C868" s="213"/>
      <c r="D868" s="244"/>
    </row>
    <row r="869" spans="2:4" x14ac:dyDescent="0.25">
      <c r="B869" s="213"/>
      <c r="C869" s="213"/>
      <c r="D869" s="244"/>
    </row>
    <row r="870" spans="2:4" x14ac:dyDescent="0.25">
      <c r="B870" s="213"/>
      <c r="C870" s="213"/>
      <c r="D870" s="244"/>
    </row>
    <row r="871" spans="2:4" x14ac:dyDescent="0.25">
      <c r="B871" s="213"/>
      <c r="C871" s="213"/>
      <c r="D871" s="244"/>
    </row>
    <row r="872" spans="2:4" x14ac:dyDescent="0.25">
      <c r="B872" s="213"/>
      <c r="C872" s="213"/>
      <c r="D872" s="244"/>
    </row>
    <row r="873" spans="2:4" x14ac:dyDescent="0.25">
      <c r="B873" s="213"/>
      <c r="C873" s="213"/>
      <c r="D873" s="244"/>
    </row>
    <row r="874" spans="2:4" x14ac:dyDescent="0.25">
      <c r="B874" s="213"/>
      <c r="C874" s="213"/>
      <c r="D874" s="244"/>
    </row>
    <row r="875" spans="2:4" x14ac:dyDescent="0.25">
      <c r="B875" s="213"/>
      <c r="C875" s="213"/>
      <c r="D875" s="244"/>
    </row>
    <row r="876" spans="2:4" x14ac:dyDescent="0.25">
      <c r="B876" s="213"/>
      <c r="C876" s="213"/>
      <c r="D876" s="244"/>
    </row>
    <row r="877" spans="2:4" x14ac:dyDescent="0.25">
      <c r="B877" s="213"/>
      <c r="C877" s="213"/>
      <c r="D877" s="244"/>
    </row>
    <row r="878" spans="2:4" x14ac:dyDescent="0.25">
      <c r="B878" s="213"/>
      <c r="C878" s="213"/>
      <c r="D878" s="244"/>
    </row>
    <row r="879" spans="2:4" x14ac:dyDescent="0.25">
      <c r="B879" s="213"/>
      <c r="C879" s="213"/>
      <c r="D879" s="244"/>
    </row>
    <row r="880" spans="2:4" x14ac:dyDescent="0.25">
      <c r="B880" s="213"/>
      <c r="C880" s="213"/>
      <c r="D880" s="244"/>
    </row>
    <row r="881" spans="2:4" x14ac:dyDescent="0.25">
      <c r="B881" s="213"/>
      <c r="C881" s="213"/>
      <c r="D881" s="244"/>
    </row>
    <row r="882" spans="2:4" x14ac:dyDescent="0.25">
      <c r="B882" s="213"/>
      <c r="C882" s="213"/>
      <c r="D882" s="244"/>
    </row>
    <row r="883" spans="2:4" x14ac:dyDescent="0.25">
      <c r="B883" s="213"/>
      <c r="C883" s="213"/>
      <c r="D883" s="244"/>
    </row>
    <row r="884" spans="2:4" x14ac:dyDescent="0.25">
      <c r="B884" s="213"/>
      <c r="C884" s="213"/>
      <c r="D884" s="244"/>
    </row>
    <row r="885" spans="2:4" x14ac:dyDescent="0.25">
      <c r="B885" s="213"/>
      <c r="C885" s="213"/>
      <c r="D885" s="244"/>
    </row>
    <row r="886" spans="2:4" x14ac:dyDescent="0.25">
      <c r="B886" s="213"/>
      <c r="C886" s="213"/>
      <c r="D886" s="244"/>
    </row>
    <row r="887" spans="2:4" x14ac:dyDescent="0.25">
      <c r="B887" s="213"/>
      <c r="C887" s="213"/>
      <c r="D887" s="244"/>
    </row>
    <row r="888" spans="2:4" x14ac:dyDescent="0.25">
      <c r="B888" s="213"/>
      <c r="C888" s="213"/>
      <c r="D888" s="244"/>
    </row>
    <row r="889" spans="2:4" x14ac:dyDescent="0.25">
      <c r="B889" s="213"/>
      <c r="C889" s="213"/>
      <c r="D889" s="244"/>
    </row>
    <row r="890" spans="2:4" x14ac:dyDescent="0.25">
      <c r="B890" s="213"/>
      <c r="C890" s="213"/>
      <c r="D890" s="244"/>
    </row>
    <row r="891" spans="2:4" x14ac:dyDescent="0.25">
      <c r="B891" s="213"/>
      <c r="C891" s="213"/>
      <c r="D891" s="244"/>
    </row>
    <row r="892" spans="2:4" x14ac:dyDescent="0.25">
      <c r="B892" s="213"/>
      <c r="C892" s="213"/>
      <c r="D892" s="244"/>
    </row>
    <row r="893" spans="2:4" x14ac:dyDescent="0.25">
      <c r="B893" s="213"/>
      <c r="C893" s="213"/>
      <c r="D893" s="244"/>
    </row>
    <row r="894" spans="2:4" x14ac:dyDescent="0.25">
      <c r="B894" s="213"/>
      <c r="C894" s="213"/>
      <c r="D894" s="244"/>
    </row>
    <row r="895" spans="2:4" x14ac:dyDescent="0.25">
      <c r="B895" s="213"/>
      <c r="C895" s="213"/>
      <c r="D895" s="244"/>
    </row>
    <row r="896" spans="2:4" x14ac:dyDescent="0.25">
      <c r="B896" s="213"/>
      <c r="C896" s="213"/>
      <c r="D896" s="244"/>
    </row>
    <row r="897" spans="2:4" x14ac:dyDescent="0.25">
      <c r="B897" s="213"/>
      <c r="C897" s="213"/>
      <c r="D897" s="244"/>
    </row>
    <row r="898" spans="2:4" x14ac:dyDescent="0.25">
      <c r="B898" s="213"/>
      <c r="C898" s="213"/>
      <c r="D898" s="244"/>
    </row>
    <row r="899" spans="2:4" x14ac:dyDescent="0.25">
      <c r="B899" s="213"/>
      <c r="C899" s="213"/>
      <c r="D899" s="244"/>
    </row>
    <row r="900" spans="2:4" x14ac:dyDescent="0.25">
      <c r="B900" s="213"/>
      <c r="C900" s="213"/>
      <c r="D900" s="244"/>
    </row>
    <row r="901" spans="2:4" x14ac:dyDescent="0.25">
      <c r="B901" s="213"/>
      <c r="C901" s="213"/>
      <c r="D901" s="244"/>
    </row>
    <row r="902" spans="2:4" x14ac:dyDescent="0.25">
      <c r="B902" s="213"/>
      <c r="C902" s="213"/>
      <c r="D902" s="244"/>
    </row>
    <row r="903" spans="2:4" x14ac:dyDescent="0.25">
      <c r="B903" s="213"/>
      <c r="C903" s="213"/>
      <c r="D903" s="244"/>
    </row>
    <row r="904" spans="2:4" x14ac:dyDescent="0.25">
      <c r="B904" s="213"/>
      <c r="C904" s="213"/>
      <c r="D904" s="244"/>
    </row>
    <row r="905" spans="2:4" x14ac:dyDescent="0.25">
      <c r="B905" s="213"/>
      <c r="C905" s="213"/>
      <c r="D905" s="244"/>
    </row>
    <row r="906" spans="2:4" x14ac:dyDescent="0.25">
      <c r="B906" s="213"/>
      <c r="C906" s="213"/>
      <c r="D906" s="244"/>
    </row>
    <row r="907" spans="2:4" x14ac:dyDescent="0.25">
      <c r="B907" s="213"/>
      <c r="C907" s="213"/>
      <c r="D907" s="244"/>
    </row>
    <row r="908" spans="2:4" x14ac:dyDescent="0.25">
      <c r="B908" s="213"/>
      <c r="C908" s="213"/>
      <c r="D908" s="244"/>
    </row>
    <row r="909" spans="2:4" x14ac:dyDescent="0.25">
      <c r="B909" s="213"/>
      <c r="C909" s="213"/>
      <c r="D909" s="244"/>
    </row>
    <row r="910" spans="2:4" x14ac:dyDescent="0.25">
      <c r="B910" s="213"/>
      <c r="C910" s="213"/>
      <c r="D910" s="244"/>
    </row>
    <row r="911" spans="2:4" x14ac:dyDescent="0.25">
      <c r="B911" s="213"/>
      <c r="C911" s="213"/>
      <c r="D911" s="244"/>
    </row>
    <row r="912" spans="2:4" x14ac:dyDescent="0.25">
      <c r="B912" s="213"/>
      <c r="C912" s="213"/>
      <c r="D912" s="244"/>
    </row>
    <row r="913" spans="2:4" x14ac:dyDescent="0.25">
      <c r="B913" s="213"/>
      <c r="C913" s="213"/>
      <c r="D913" s="244"/>
    </row>
    <row r="914" spans="2:4" x14ac:dyDescent="0.25">
      <c r="B914" s="213"/>
      <c r="C914" s="213"/>
      <c r="D914" s="244"/>
    </row>
    <row r="915" spans="2:4" x14ac:dyDescent="0.25">
      <c r="B915" s="213"/>
      <c r="C915" s="213"/>
      <c r="D915" s="244"/>
    </row>
    <row r="916" spans="2:4" x14ac:dyDescent="0.25">
      <c r="B916" s="213"/>
      <c r="C916" s="213"/>
      <c r="D916" s="244"/>
    </row>
    <row r="917" spans="2:4" x14ac:dyDescent="0.25">
      <c r="B917" s="213"/>
      <c r="C917" s="213"/>
      <c r="D917" s="244"/>
    </row>
    <row r="918" spans="2:4" x14ac:dyDescent="0.25">
      <c r="B918" s="213"/>
      <c r="C918" s="213"/>
      <c r="D918" s="244"/>
    </row>
    <row r="919" spans="2:4" x14ac:dyDescent="0.25">
      <c r="B919" s="213"/>
      <c r="C919" s="213"/>
      <c r="D919" s="244"/>
    </row>
    <row r="920" spans="2:4" x14ac:dyDescent="0.25">
      <c r="B920" s="213"/>
      <c r="C920" s="213"/>
      <c r="D920" s="244"/>
    </row>
    <row r="921" spans="2:4" x14ac:dyDescent="0.25">
      <c r="B921" s="213"/>
      <c r="C921" s="213"/>
      <c r="D921" s="244"/>
    </row>
    <row r="922" spans="2:4" x14ac:dyDescent="0.25">
      <c r="B922" s="213"/>
      <c r="C922" s="213"/>
      <c r="D922" s="244"/>
    </row>
    <row r="923" spans="2:4" x14ac:dyDescent="0.25">
      <c r="B923" s="213"/>
      <c r="C923" s="213"/>
      <c r="D923" s="244"/>
    </row>
    <row r="924" spans="2:4" x14ac:dyDescent="0.25">
      <c r="B924" s="213"/>
      <c r="C924" s="213"/>
      <c r="D924" s="244"/>
    </row>
    <row r="925" spans="2:4" x14ac:dyDescent="0.25">
      <c r="B925" s="213"/>
      <c r="C925" s="213"/>
      <c r="D925" s="244"/>
    </row>
    <row r="926" spans="2:4" x14ac:dyDescent="0.25">
      <c r="B926" s="213"/>
      <c r="C926" s="213"/>
      <c r="D926" s="244"/>
    </row>
    <row r="927" spans="2:4" x14ac:dyDescent="0.25">
      <c r="B927" s="213"/>
      <c r="C927" s="213"/>
      <c r="D927" s="244"/>
    </row>
    <row r="928" spans="2:4" x14ac:dyDescent="0.25">
      <c r="B928" s="213"/>
      <c r="C928" s="213"/>
      <c r="D928" s="244"/>
    </row>
    <row r="929" spans="2:4" x14ac:dyDescent="0.25">
      <c r="B929" s="213"/>
      <c r="C929" s="213"/>
      <c r="D929" s="244"/>
    </row>
    <row r="930" spans="2:4" x14ac:dyDescent="0.25">
      <c r="B930" s="213"/>
      <c r="C930" s="213"/>
      <c r="D930" s="244"/>
    </row>
    <row r="931" spans="2:4" x14ac:dyDescent="0.25">
      <c r="B931" s="213"/>
      <c r="C931" s="213"/>
      <c r="D931" s="244"/>
    </row>
    <row r="932" spans="2:4" x14ac:dyDescent="0.25">
      <c r="B932" s="213"/>
      <c r="C932" s="213"/>
      <c r="D932" s="244"/>
    </row>
    <row r="933" spans="2:4" x14ac:dyDescent="0.25">
      <c r="B933" s="213"/>
      <c r="C933" s="213"/>
      <c r="D933" s="244"/>
    </row>
    <row r="934" spans="2:4" x14ac:dyDescent="0.25">
      <c r="B934" s="213"/>
      <c r="C934" s="213"/>
      <c r="D934" s="244"/>
    </row>
    <row r="935" spans="2:4" x14ac:dyDescent="0.25">
      <c r="B935" s="213"/>
      <c r="C935" s="213"/>
      <c r="D935" s="244"/>
    </row>
    <row r="936" spans="2:4" x14ac:dyDescent="0.25">
      <c r="B936" s="213"/>
      <c r="C936" s="213"/>
      <c r="D936" s="244"/>
    </row>
    <row r="937" spans="2:4" x14ac:dyDescent="0.25">
      <c r="B937" s="213"/>
      <c r="C937" s="213"/>
      <c r="D937" s="244"/>
    </row>
    <row r="938" spans="2:4" x14ac:dyDescent="0.25">
      <c r="B938" s="213"/>
      <c r="C938" s="213"/>
      <c r="D938" s="244"/>
    </row>
    <row r="939" spans="2:4" x14ac:dyDescent="0.25">
      <c r="B939" s="213"/>
      <c r="C939" s="213"/>
      <c r="D939" s="244"/>
    </row>
    <row r="940" spans="2:4" x14ac:dyDescent="0.25">
      <c r="B940" s="213"/>
      <c r="C940" s="213"/>
      <c r="D940" s="244"/>
    </row>
    <row r="941" spans="2:4" x14ac:dyDescent="0.25">
      <c r="B941" s="213"/>
      <c r="C941" s="213"/>
      <c r="D941" s="244"/>
    </row>
    <row r="942" spans="2:4" x14ac:dyDescent="0.25">
      <c r="B942" s="213"/>
      <c r="C942" s="213"/>
      <c r="D942" s="244"/>
    </row>
    <row r="943" spans="2:4" x14ac:dyDescent="0.25">
      <c r="B943" s="213"/>
      <c r="C943" s="213"/>
      <c r="D943" s="244"/>
    </row>
    <row r="944" spans="2:4" x14ac:dyDescent="0.25">
      <c r="B944" s="213"/>
      <c r="C944" s="213"/>
      <c r="D944" s="244"/>
    </row>
    <row r="945" spans="2:4" x14ac:dyDescent="0.25">
      <c r="B945" s="213"/>
      <c r="C945" s="213"/>
      <c r="D945" s="244"/>
    </row>
    <row r="946" spans="2:4" x14ac:dyDescent="0.25">
      <c r="B946" s="213"/>
      <c r="C946" s="213"/>
      <c r="D946" s="244"/>
    </row>
    <row r="947" spans="2:4" x14ac:dyDescent="0.25">
      <c r="B947" s="213"/>
      <c r="C947" s="213"/>
      <c r="D947" s="244"/>
    </row>
    <row r="948" spans="2:4" x14ac:dyDescent="0.25">
      <c r="B948" s="213"/>
      <c r="C948" s="213"/>
      <c r="D948" s="244"/>
    </row>
    <row r="949" spans="2:4" x14ac:dyDescent="0.25">
      <c r="B949" s="213"/>
      <c r="C949" s="213"/>
      <c r="D949" s="244"/>
    </row>
    <row r="950" spans="2:4" x14ac:dyDescent="0.25">
      <c r="B950" s="213"/>
      <c r="C950" s="213"/>
      <c r="D950" s="244"/>
    </row>
    <row r="951" spans="2:4" x14ac:dyDescent="0.25">
      <c r="B951" s="213"/>
      <c r="C951" s="213"/>
      <c r="D951" s="244"/>
    </row>
    <row r="952" spans="2:4" x14ac:dyDescent="0.25">
      <c r="B952" s="213"/>
      <c r="C952" s="213"/>
      <c r="D952" s="244"/>
    </row>
    <row r="953" spans="2:4" x14ac:dyDescent="0.25">
      <c r="B953" s="213"/>
      <c r="C953" s="213"/>
      <c r="D953" s="244"/>
    </row>
    <row r="954" spans="2:4" x14ac:dyDescent="0.25">
      <c r="B954" s="213"/>
      <c r="C954" s="213"/>
      <c r="D954" s="244"/>
    </row>
    <row r="955" spans="2:4" x14ac:dyDescent="0.25">
      <c r="B955" s="213"/>
      <c r="C955" s="213"/>
      <c r="D955" s="244"/>
    </row>
    <row r="956" spans="2:4" x14ac:dyDescent="0.25">
      <c r="B956" s="213"/>
      <c r="C956" s="213"/>
      <c r="D956" s="244"/>
    </row>
    <row r="957" spans="2:4" x14ac:dyDescent="0.25">
      <c r="B957" s="213"/>
      <c r="C957" s="213"/>
      <c r="D957" s="244"/>
    </row>
    <row r="958" spans="2:4" x14ac:dyDescent="0.25">
      <c r="B958" s="213"/>
      <c r="C958" s="213"/>
      <c r="D958" s="244"/>
    </row>
    <row r="959" spans="2:4" x14ac:dyDescent="0.25">
      <c r="B959" s="213"/>
      <c r="C959" s="213"/>
      <c r="D959" s="244"/>
    </row>
    <row r="960" spans="2:4" x14ac:dyDescent="0.25">
      <c r="B960" s="213"/>
      <c r="C960" s="213"/>
      <c r="D960" s="244"/>
    </row>
    <row r="961" spans="2:4" x14ac:dyDescent="0.25">
      <c r="B961" s="213"/>
      <c r="C961" s="213"/>
      <c r="D961" s="244"/>
    </row>
    <row r="962" spans="2:4" x14ac:dyDescent="0.25">
      <c r="B962" s="213"/>
      <c r="C962" s="213"/>
      <c r="D962" s="244"/>
    </row>
    <row r="963" spans="2:4" x14ac:dyDescent="0.25">
      <c r="B963" s="213"/>
      <c r="C963" s="213"/>
      <c r="D963" s="244"/>
    </row>
    <row r="964" spans="2:4" x14ac:dyDescent="0.25">
      <c r="B964" s="213"/>
      <c r="C964" s="213"/>
      <c r="D964" s="244"/>
    </row>
    <row r="965" spans="2:4" x14ac:dyDescent="0.25">
      <c r="B965" s="213"/>
      <c r="C965" s="213"/>
      <c r="D965" s="244"/>
    </row>
    <row r="966" spans="2:4" x14ac:dyDescent="0.25">
      <c r="B966" s="213"/>
      <c r="C966" s="213"/>
      <c r="D966" s="244"/>
    </row>
    <row r="967" spans="2:4" x14ac:dyDescent="0.25">
      <c r="B967" s="213"/>
      <c r="C967" s="213"/>
      <c r="D967" s="244"/>
    </row>
    <row r="968" spans="2:4" x14ac:dyDescent="0.25">
      <c r="B968" s="213"/>
      <c r="C968" s="213"/>
      <c r="D968" s="244"/>
    </row>
    <row r="969" spans="2:4" x14ac:dyDescent="0.25">
      <c r="B969" s="213"/>
      <c r="C969" s="213"/>
      <c r="D969" s="244"/>
    </row>
    <row r="970" spans="2:4" x14ac:dyDescent="0.25">
      <c r="B970" s="213"/>
      <c r="C970" s="213"/>
      <c r="D970" s="244"/>
    </row>
    <row r="971" spans="2:4" x14ac:dyDescent="0.25">
      <c r="B971" s="213"/>
      <c r="C971" s="213"/>
      <c r="D971" s="244"/>
    </row>
    <row r="972" spans="2:4" x14ac:dyDescent="0.25">
      <c r="B972" s="213"/>
      <c r="C972" s="213"/>
      <c r="D972" s="244"/>
    </row>
    <row r="973" spans="2:4" x14ac:dyDescent="0.25">
      <c r="B973" s="213"/>
      <c r="C973" s="213"/>
      <c r="D973" s="244"/>
    </row>
    <row r="974" spans="2:4" x14ac:dyDescent="0.25">
      <c r="B974" s="213"/>
      <c r="C974" s="213"/>
      <c r="D974" s="244"/>
    </row>
    <row r="975" spans="2:4" x14ac:dyDescent="0.25">
      <c r="B975" s="213"/>
      <c r="C975" s="213"/>
      <c r="D975" s="244"/>
    </row>
    <row r="976" spans="2:4" x14ac:dyDescent="0.25">
      <c r="B976" s="213"/>
      <c r="C976" s="213"/>
      <c r="D976" s="244"/>
    </row>
    <row r="977" spans="2:4" x14ac:dyDescent="0.25">
      <c r="B977" s="213"/>
      <c r="C977" s="213"/>
      <c r="D977" s="244"/>
    </row>
    <row r="978" spans="2:4" x14ac:dyDescent="0.25">
      <c r="B978" s="213"/>
      <c r="C978" s="213"/>
      <c r="D978" s="244"/>
    </row>
    <row r="979" spans="2:4" x14ac:dyDescent="0.25">
      <c r="B979" s="213"/>
      <c r="C979" s="213"/>
      <c r="D979" s="244"/>
    </row>
    <row r="980" spans="2:4" x14ac:dyDescent="0.25">
      <c r="B980" s="213"/>
      <c r="C980" s="213"/>
      <c r="D980" s="244"/>
    </row>
    <row r="981" spans="2:4" x14ac:dyDescent="0.25">
      <c r="B981" s="213"/>
      <c r="C981" s="213"/>
      <c r="D981" s="244"/>
    </row>
    <row r="982" spans="2:4" x14ac:dyDescent="0.25">
      <c r="B982" s="213"/>
      <c r="C982" s="213"/>
      <c r="D982" s="244"/>
    </row>
    <row r="983" spans="2:4" x14ac:dyDescent="0.25">
      <c r="B983" s="213"/>
      <c r="C983" s="213"/>
      <c r="D983" s="244"/>
    </row>
    <row r="984" spans="2:4" x14ac:dyDescent="0.25">
      <c r="B984" s="213"/>
      <c r="C984" s="213"/>
      <c r="D984" s="244"/>
    </row>
    <row r="985" spans="2:4" x14ac:dyDescent="0.25">
      <c r="B985" s="213"/>
      <c r="C985" s="213"/>
      <c r="D985" s="244"/>
    </row>
    <row r="986" spans="2:4" x14ac:dyDescent="0.25">
      <c r="B986" s="213"/>
      <c r="C986" s="213"/>
      <c r="D986" s="244"/>
    </row>
    <row r="987" spans="2:4" x14ac:dyDescent="0.25">
      <c r="B987" s="213"/>
      <c r="C987" s="213"/>
      <c r="D987" s="244"/>
    </row>
    <row r="988" spans="2:4" x14ac:dyDescent="0.25">
      <c r="B988" s="213"/>
      <c r="C988" s="213"/>
      <c r="D988" s="244"/>
    </row>
    <row r="989" spans="2:4" x14ac:dyDescent="0.25">
      <c r="B989" s="213"/>
      <c r="C989" s="213"/>
      <c r="D989" s="244"/>
    </row>
    <row r="990" spans="2:4" x14ac:dyDescent="0.25">
      <c r="B990" s="213"/>
      <c r="C990" s="213"/>
      <c r="D990" s="244"/>
    </row>
    <row r="991" spans="2:4" x14ac:dyDescent="0.25">
      <c r="B991" s="213"/>
      <c r="C991" s="213"/>
      <c r="D991" s="244"/>
    </row>
    <row r="992" spans="2:4" x14ac:dyDescent="0.25">
      <c r="B992" s="213"/>
      <c r="C992" s="213"/>
      <c r="D992" s="244"/>
    </row>
    <row r="993" spans="2:4" x14ac:dyDescent="0.25">
      <c r="B993" s="213"/>
      <c r="C993" s="213"/>
      <c r="D993" s="244"/>
    </row>
    <row r="994" spans="2:4" x14ac:dyDescent="0.25">
      <c r="B994" s="213"/>
      <c r="C994" s="213"/>
      <c r="D994" s="244"/>
    </row>
    <row r="995" spans="2:4" x14ac:dyDescent="0.25">
      <c r="B995" s="213"/>
      <c r="C995" s="213"/>
      <c r="D995" s="244"/>
    </row>
    <row r="996" spans="2:4" x14ac:dyDescent="0.25">
      <c r="B996" s="213"/>
      <c r="C996" s="213"/>
      <c r="D996" s="244"/>
    </row>
    <row r="997" spans="2:4" x14ac:dyDescent="0.25">
      <c r="B997" s="213"/>
      <c r="C997" s="213"/>
      <c r="D997" s="244"/>
    </row>
    <row r="998" spans="2:4" x14ac:dyDescent="0.25">
      <c r="B998" s="213"/>
      <c r="C998" s="213"/>
      <c r="D998" s="244"/>
    </row>
    <row r="999" spans="2:4" x14ac:dyDescent="0.25">
      <c r="B999" s="213"/>
      <c r="C999" s="213"/>
      <c r="D999" s="244"/>
    </row>
    <row r="1000" spans="2:4" x14ac:dyDescent="0.25">
      <c r="B1000" s="213"/>
      <c r="C1000" s="213"/>
      <c r="D1000" s="244"/>
    </row>
    <row r="1001" spans="2:4" x14ac:dyDescent="0.25">
      <c r="B1001" s="213"/>
      <c r="C1001" s="213"/>
      <c r="D1001" s="244"/>
    </row>
    <row r="1002" spans="2:4" x14ac:dyDescent="0.25">
      <c r="B1002" s="213"/>
      <c r="C1002" s="213"/>
      <c r="D1002" s="244"/>
    </row>
    <row r="1003" spans="2:4" x14ac:dyDescent="0.25">
      <c r="B1003" s="213"/>
      <c r="C1003" s="213"/>
      <c r="D1003" s="244"/>
    </row>
    <row r="1004" spans="2:4" x14ac:dyDescent="0.25">
      <c r="B1004" s="213"/>
      <c r="C1004" s="213"/>
      <c r="D1004" s="244"/>
    </row>
    <row r="1005" spans="2:4" x14ac:dyDescent="0.25">
      <c r="B1005" s="213"/>
      <c r="C1005" s="213"/>
      <c r="D1005" s="244"/>
    </row>
    <row r="1006" spans="2:4" x14ac:dyDescent="0.25">
      <c r="B1006" s="213"/>
      <c r="C1006" s="213"/>
      <c r="D1006" s="244"/>
    </row>
    <row r="1007" spans="2:4" x14ac:dyDescent="0.25">
      <c r="B1007" s="213"/>
      <c r="C1007" s="213"/>
      <c r="D1007" s="244"/>
    </row>
    <row r="1008" spans="2:4" x14ac:dyDescent="0.25">
      <c r="B1008" s="213"/>
      <c r="C1008" s="213"/>
      <c r="D1008" s="244"/>
    </row>
    <row r="1009" spans="2:4" x14ac:dyDescent="0.25">
      <c r="B1009" s="213"/>
      <c r="C1009" s="213"/>
      <c r="D1009" s="244"/>
    </row>
    <row r="1010" spans="2:4" x14ac:dyDescent="0.25">
      <c r="B1010" s="213"/>
      <c r="C1010" s="213"/>
      <c r="D1010" s="244"/>
    </row>
    <row r="1011" spans="2:4" x14ac:dyDescent="0.25">
      <c r="B1011" s="213"/>
      <c r="C1011" s="213"/>
      <c r="D1011" s="244"/>
    </row>
    <row r="1012" spans="2:4" x14ac:dyDescent="0.25">
      <c r="B1012" s="213"/>
      <c r="C1012" s="213"/>
      <c r="D1012" s="244"/>
    </row>
    <row r="1013" spans="2:4" x14ac:dyDescent="0.25">
      <c r="B1013" s="213"/>
      <c r="C1013" s="213"/>
      <c r="D1013" s="244"/>
    </row>
    <row r="1014" spans="2:4" x14ac:dyDescent="0.25">
      <c r="B1014" s="213"/>
      <c r="C1014" s="213"/>
      <c r="D1014" s="244"/>
    </row>
    <row r="1015" spans="2:4" x14ac:dyDescent="0.25">
      <c r="B1015" s="213"/>
      <c r="C1015" s="213"/>
      <c r="D1015" s="244"/>
    </row>
    <row r="1016" spans="2:4" x14ac:dyDescent="0.25">
      <c r="B1016" s="213"/>
      <c r="C1016" s="213"/>
      <c r="D1016" s="244"/>
    </row>
    <row r="1017" spans="2:4" x14ac:dyDescent="0.25">
      <c r="B1017" s="213"/>
      <c r="C1017" s="213"/>
      <c r="D1017" s="244"/>
    </row>
    <row r="1018" spans="2:4" x14ac:dyDescent="0.25">
      <c r="B1018" s="213"/>
      <c r="C1018" s="213"/>
      <c r="D1018" s="244"/>
    </row>
    <row r="1019" spans="2:4" x14ac:dyDescent="0.25">
      <c r="B1019" s="213"/>
      <c r="C1019" s="213"/>
      <c r="D1019" s="244"/>
    </row>
    <row r="1020" spans="2:4" x14ac:dyDescent="0.25">
      <c r="B1020" s="213"/>
      <c r="C1020" s="213"/>
      <c r="D1020" s="244"/>
    </row>
    <row r="1021" spans="2:4" x14ac:dyDescent="0.25">
      <c r="B1021" s="213"/>
      <c r="C1021" s="213"/>
      <c r="D1021" s="244"/>
    </row>
    <row r="1022" spans="2:4" x14ac:dyDescent="0.25">
      <c r="B1022" s="213"/>
      <c r="C1022" s="213"/>
      <c r="D1022" s="244"/>
    </row>
    <row r="1023" spans="2:4" x14ac:dyDescent="0.25">
      <c r="B1023" s="213"/>
      <c r="C1023" s="213"/>
      <c r="D1023" s="244"/>
    </row>
    <row r="1024" spans="2:4" x14ac:dyDescent="0.25">
      <c r="B1024" s="213"/>
      <c r="C1024" s="213"/>
      <c r="D1024" s="244"/>
    </row>
    <row r="1025" spans="2:4" x14ac:dyDescent="0.25">
      <c r="B1025" s="213"/>
      <c r="C1025" s="213"/>
      <c r="D1025" s="244"/>
    </row>
    <row r="1026" spans="2:4" x14ac:dyDescent="0.25">
      <c r="B1026" s="213"/>
      <c r="C1026" s="213"/>
      <c r="D1026" s="244"/>
    </row>
    <row r="1027" spans="2:4" x14ac:dyDescent="0.25">
      <c r="B1027" s="213"/>
      <c r="C1027" s="213"/>
      <c r="D1027" s="244"/>
    </row>
    <row r="1028" spans="2:4" x14ac:dyDescent="0.25">
      <c r="B1028" s="213"/>
      <c r="C1028" s="213"/>
      <c r="D1028" s="244"/>
    </row>
    <row r="1029" spans="2:4" x14ac:dyDescent="0.25">
      <c r="B1029" s="213"/>
      <c r="C1029" s="213"/>
      <c r="D1029" s="244"/>
    </row>
    <row r="1030" spans="2:4" x14ac:dyDescent="0.25">
      <c r="B1030" s="213"/>
      <c r="C1030" s="213"/>
      <c r="D1030" s="244"/>
    </row>
    <row r="1031" spans="2:4" x14ac:dyDescent="0.25">
      <c r="B1031" s="213"/>
      <c r="C1031" s="213"/>
      <c r="D1031" s="244"/>
    </row>
    <row r="1032" spans="2:4" x14ac:dyDescent="0.25">
      <c r="B1032" s="213"/>
      <c r="C1032" s="213"/>
      <c r="D1032" s="244"/>
    </row>
    <row r="1033" spans="2:4" x14ac:dyDescent="0.25">
      <c r="B1033" s="213"/>
      <c r="C1033" s="213"/>
      <c r="D1033" s="244"/>
    </row>
    <row r="1034" spans="2:4" x14ac:dyDescent="0.25">
      <c r="B1034" s="213"/>
      <c r="C1034" s="213"/>
      <c r="D1034" s="244"/>
    </row>
    <row r="1035" spans="2:4" x14ac:dyDescent="0.25">
      <c r="B1035" s="213"/>
      <c r="C1035" s="213"/>
      <c r="D1035" s="244"/>
    </row>
    <row r="1036" spans="2:4" x14ac:dyDescent="0.25">
      <c r="B1036" s="213"/>
      <c r="C1036" s="213"/>
      <c r="D1036" s="244"/>
    </row>
    <row r="1037" spans="2:4" x14ac:dyDescent="0.25">
      <c r="B1037" s="213"/>
      <c r="C1037" s="213"/>
      <c r="D1037" s="244"/>
    </row>
    <row r="1038" spans="2:4" x14ac:dyDescent="0.25">
      <c r="B1038" s="213"/>
      <c r="C1038" s="213"/>
      <c r="D1038" s="244"/>
    </row>
    <row r="1039" spans="2:4" x14ac:dyDescent="0.25">
      <c r="B1039" s="213"/>
      <c r="C1039" s="213"/>
      <c r="D1039" s="244"/>
    </row>
    <row r="1040" spans="2:4" x14ac:dyDescent="0.25">
      <c r="B1040" s="213"/>
      <c r="C1040" s="213"/>
      <c r="D1040" s="244"/>
    </row>
    <row r="1041" spans="2:4" x14ac:dyDescent="0.25">
      <c r="B1041" s="213"/>
      <c r="C1041" s="213"/>
      <c r="D1041" s="244"/>
    </row>
    <row r="1042" spans="2:4" x14ac:dyDescent="0.25">
      <c r="B1042" s="213"/>
      <c r="C1042" s="213"/>
      <c r="D1042" s="244"/>
    </row>
    <row r="1043" spans="2:4" x14ac:dyDescent="0.25">
      <c r="B1043" s="213"/>
      <c r="C1043" s="213"/>
      <c r="D1043" s="244"/>
    </row>
    <row r="1044" spans="2:4" x14ac:dyDescent="0.25">
      <c r="B1044" s="213"/>
      <c r="C1044" s="213"/>
      <c r="D1044" s="244"/>
    </row>
    <row r="1045" spans="2:4" x14ac:dyDescent="0.25">
      <c r="B1045" s="213"/>
      <c r="C1045" s="213"/>
      <c r="D1045" s="244"/>
    </row>
    <row r="1046" spans="2:4" x14ac:dyDescent="0.25">
      <c r="B1046" s="213"/>
      <c r="C1046" s="213"/>
      <c r="D1046" s="244"/>
    </row>
    <row r="1047" spans="2:4" x14ac:dyDescent="0.25">
      <c r="B1047" s="213"/>
      <c r="C1047" s="213"/>
      <c r="D1047" s="244"/>
    </row>
    <row r="1048" spans="2:4" x14ac:dyDescent="0.25">
      <c r="B1048" s="213"/>
      <c r="C1048" s="213"/>
      <c r="D1048" s="244"/>
    </row>
    <row r="1049" spans="2:4" x14ac:dyDescent="0.25">
      <c r="B1049" s="213"/>
      <c r="C1049" s="213"/>
      <c r="D1049" s="244"/>
    </row>
    <row r="1050" spans="2:4" x14ac:dyDescent="0.25">
      <c r="B1050" s="213"/>
      <c r="C1050" s="213"/>
      <c r="D1050" s="244"/>
    </row>
    <row r="1051" spans="2:4" x14ac:dyDescent="0.25">
      <c r="B1051" s="213"/>
      <c r="C1051" s="213"/>
      <c r="D1051" s="244"/>
    </row>
    <row r="1052" spans="2:4" x14ac:dyDescent="0.25">
      <c r="B1052" s="213"/>
      <c r="C1052" s="213"/>
      <c r="D1052" s="244"/>
    </row>
    <row r="1053" spans="2:4" x14ac:dyDescent="0.25">
      <c r="B1053" s="213"/>
      <c r="C1053" s="213"/>
      <c r="D1053" s="244"/>
    </row>
    <row r="1054" spans="2:4" x14ac:dyDescent="0.25">
      <c r="B1054" s="213"/>
      <c r="C1054" s="213"/>
      <c r="D1054" s="244"/>
    </row>
    <row r="1055" spans="2:4" x14ac:dyDescent="0.25">
      <c r="B1055" s="213"/>
      <c r="C1055" s="213"/>
      <c r="D1055" s="244"/>
    </row>
    <row r="1056" spans="2:4" x14ac:dyDescent="0.25">
      <c r="B1056" s="213"/>
      <c r="C1056" s="213"/>
      <c r="D1056" s="244"/>
    </row>
    <row r="1057" spans="2:4" x14ac:dyDescent="0.25">
      <c r="B1057" s="213"/>
      <c r="C1057" s="213"/>
      <c r="D1057" s="244"/>
    </row>
    <row r="1058" spans="2:4" x14ac:dyDescent="0.25">
      <c r="B1058" s="213"/>
      <c r="C1058" s="213"/>
      <c r="D1058" s="244"/>
    </row>
    <row r="1059" spans="2:4" x14ac:dyDescent="0.25">
      <c r="B1059" s="213"/>
      <c r="C1059" s="213"/>
      <c r="D1059" s="244"/>
    </row>
    <row r="1060" spans="2:4" x14ac:dyDescent="0.25">
      <c r="B1060" s="213"/>
      <c r="C1060" s="213"/>
      <c r="D1060" s="244"/>
    </row>
    <row r="1061" spans="2:4" x14ac:dyDescent="0.25">
      <c r="B1061" s="213"/>
      <c r="C1061" s="213"/>
      <c r="D1061" s="244"/>
    </row>
    <row r="1062" spans="2:4" x14ac:dyDescent="0.25">
      <c r="B1062" s="213"/>
      <c r="C1062" s="213"/>
      <c r="D1062" s="244"/>
    </row>
    <row r="1063" spans="2:4" x14ac:dyDescent="0.25">
      <c r="B1063" s="213"/>
      <c r="C1063" s="213"/>
      <c r="D1063" s="244"/>
    </row>
    <row r="1064" spans="2:4" x14ac:dyDescent="0.25">
      <c r="B1064" s="213"/>
      <c r="C1064" s="213"/>
      <c r="D1064" s="244"/>
    </row>
    <row r="1065" spans="2:4" x14ac:dyDescent="0.25">
      <c r="B1065" s="213"/>
      <c r="C1065" s="213"/>
      <c r="D1065" s="244"/>
    </row>
    <row r="1066" spans="2:4" x14ac:dyDescent="0.25">
      <c r="B1066" s="213"/>
      <c r="C1066" s="213"/>
      <c r="D1066" s="244"/>
    </row>
    <row r="1067" spans="2:4" x14ac:dyDescent="0.25">
      <c r="B1067" s="213"/>
      <c r="C1067" s="213"/>
      <c r="D1067" s="244"/>
    </row>
    <row r="1068" spans="2:4" x14ac:dyDescent="0.25">
      <c r="B1068" s="213"/>
      <c r="C1068" s="213"/>
      <c r="D1068" s="244"/>
    </row>
    <row r="1069" spans="2:4" x14ac:dyDescent="0.25">
      <c r="B1069" s="213"/>
      <c r="C1069" s="213"/>
      <c r="D1069" s="244"/>
    </row>
    <row r="1070" spans="2:4" x14ac:dyDescent="0.25">
      <c r="B1070" s="213"/>
      <c r="C1070" s="213"/>
      <c r="D1070" s="244"/>
    </row>
    <row r="1071" spans="2:4" x14ac:dyDescent="0.25">
      <c r="B1071" s="213"/>
      <c r="C1071" s="213"/>
      <c r="D1071" s="244"/>
    </row>
    <row r="1072" spans="2:4" x14ac:dyDescent="0.25">
      <c r="B1072" s="213"/>
      <c r="C1072" s="213"/>
      <c r="D1072" s="244"/>
    </row>
    <row r="1073" spans="2:4" x14ac:dyDescent="0.25">
      <c r="B1073" s="213"/>
      <c r="C1073" s="213"/>
      <c r="D1073" s="244"/>
    </row>
    <row r="1074" spans="2:4" x14ac:dyDescent="0.25">
      <c r="B1074" s="213"/>
      <c r="C1074" s="213"/>
      <c r="D1074" s="244"/>
    </row>
    <row r="1075" spans="2:4" x14ac:dyDescent="0.25">
      <c r="B1075" s="213"/>
      <c r="C1075" s="213"/>
      <c r="D1075" s="244"/>
    </row>
    <row r="1076" spans="2:4" x14ac:dyDescent="0.25">
      <c r="B1076" s="213"/>
      <c r="C1076" s="213"/>
      <c r="D1076" s="244"/>
    </row>
    <row r="1077" spans="2:4" x14ac:dyDescent="0.25">
      <c r="B1077" s="213"/>
      <c r="C1077" s="213"/>
      <c r="D1077" s="244"/>
    </row>
    <row r="1078" spans="2:4" x14ac:dyDescent="0.25">
      <c r="B1078" s="213"/>
      <c r="C1078" s="213"/>
      <c r="D1078" s="244"/>
    </row>
    <row r="1079" spans="2:4" x14ac:dyDescent="0.25">
      <c r="B1079" s="213"/>
      <c r="C1079" s="213"/>
      <c r="D1079" s="244"/>
    </row>
    <row r="1080" spans="2:4" x14ac:dyDescent="0.25">
      <c r="B1080" s="213"/>
      <c r="C1080" s="213"/>
      <c r="D1080" s="244"/>
    </row>
    <row r="1081" spans="2:4" x14ac:dyDescent="0.25">
      <c r="B1081" s="213"/>
      <c r="C1081" s="213"/>
      <c r="D1081" s="244"/>
    </row>
    <row r="1082" spans="2:4" x14ac:dyDescent="0.25">
      <c r="B1082" s="213"/>
      <c r="C1082" s="213"/>
      <c r="D1082" s="244"/>
    </row>
    <row r="1083" spans="2:4" x14ac:dyDescent="0.25">
      <c r="B1083" s="213"/>
      <c r="C1083" s="213"/>
      <c r="D1083" s="244"/>
    </row>
    <row r="1084" spans="2:4" x14ac:dyDescent="0.25">
      <c r="B1084" s="213"/>
      <c r="C1084" s="213"/>
      <c r="D1084" s="244"/>
    </row>
    <row r="1085" spans="2:4" x14ac:dyDescent="0.25">
      <c r="B1085" s="213"/>
      <c r="C1085" s="213"/>
      <c r="D1085" s="244"/>
    </row>
    <row r="1086" spans="2:4" x14ac:dyDescent="0.25">
      <c r="B1086" s="213"/>
      <c r="C1086" s="213"/>
      <c r="D1086" s="244"/>
    </row>
    <row r="1087" spans="2:4" x14ac:dyDescent="0.25">
      <c r="B1087" s="213"/>
      <c r="C1087" s="213"/>
      <c r="D1087" s="244"/>
    </row>
    <row r="1088" spans="2:4" x14ac:dyDescent="0.25">
      <c r="B1088" s="213"/>
      <c r="C1088" s="213"/>
      <c r="D1088" s="244"/>
    </row>
    <row r="1089" spans="2:4" x14ac:dyDescent="0.25">
      <c r="B1089" s="213"/>
      <c r="C1089" s="213"/>
      <c r="D1089" s="244"/>
    </row>
    <row r="1090" spans="2:4" x14ac:dyDescent="0.25">
      <c r="B1090" s="213"/>
      <c r="C1090" s="213"/>
      <c r="D1090" s="244"/>
    </row>
    <row r="1091" spans="2:4" x14ac:dyDescent="0.25">
      <c r="B1091" s="213"/>
      <c r="C1091" s="213"/>
      <c r="D1091" s="244"/>
    </row>
    <row r="1092" spans="2:4" x14ac:dyDescent="0.25">
      <c r="B1092" s="213"/>
      <c r="C1092" s="213"/>
      <c r="D1092" s="244"/>
    </row>
    <row r="1093" spans="2:4" x14ac:dyDescent="0.25">
      <c r="B1093" s="213"/>
      <c r="C1093" s="213"/>
      <c r="D1093" s="244"/>
    </row>
    <row r="1094" spans="2:4" x14ac:dyDescent="0.25">
      <c r="B1094" s="213"/>
      <c r="C1094" s="213"/>
      <c r="D1094" s="244"/>
    </row>
    <row r="1095" spans="2:4" x14ac:dyDescent="0.25">
      <c r="B1095" s="213"/>
      <c r="C1095" s="213"/>
      <c r="D1095" s="244"/>
    </row>
    <row r="1096" spans="2:4" x14ac:dyDescent="0.25">
      <c r="B1096" s="213"/>
      <c r="C1096" s="213"/>
      <c r="D1096" s="244"/>
    </row>
    <row r="1097" spans="2:4" x14ac:dyDescent="0.25">
      <c r="B1097" s="213"/>
      <c r="C1097" s="213"/>
      <c r="D1097" s="244"/>
    </row>
    <row r="1098" spans="2:4" x14ac:dyDescent="0.25">
      <c r="B1098" s="213"/>
      <c r="C1098" s="213"/>
      <c r="D1098" s="244"/>
    </row>
    <row r="1099" spans="2:4" x14ac:dyDescent="0.25">
      <c r="B1099" s="213"/>
      <c r="C1099" s="213"/>
      <c r="D1099" s="244"/>
    </row>
    <row r="1100" spans="2:4" x14ac:dyDescent="0.25">
      <c r="B1100" s="213"/>
      <c r="C1100" s="213"/>
      <c r="D1100" s="244"/>
    </row>
    <row r="1101" spans="2:4" x14ac:dyDescent="0.25">
      <c r="B1101" s="213"/>
      <c r="C1101" s="213"/>
      <c r="D1101" s="244"/>
    </row>
    <row r="1102" spans="2:4" x14ac:dyDescent="0.25">
      <c r="B1102" s="213"/>
      <c r="C1102" s="213"/>
      <c r="D1102" s="244"/>
    </row>
    <row r="1103" spans="2:4" x14ac:dyDescent="0.25">
      <c r="B1103" s="213"/>
      <c r="C1103" s="213"/>
      <c r="D1103" s="244"/>
    </row>
    <row r="1104" spans="2:4" x14ac:dyDescent="0.25">
      <c r="B1104" s="213"/>
      <c r="C1104" s="213"/>
      <c r="D1104" s="244"/>
    </row>
    <row r="1105" spans="2:4" x14ac:dyDescent="0.25">
      <c r="B1105" s="213"/>
      <c r="C1105" s="213"/>
      <c r="D1105" s="244"/>
    </row>
    <row r="1106" spans="2:4" x14ac:dyDescent="0.25">
      <c r="B1106" s="213"/>
      <c r="C1106" s="213"/>
      <c r="D1106" s="244"/>
    </row>
    <row r="1107" spans="2:4" x14ac:dyDescent="0.25">
      <c r="B1107" s="213"/>
      <c r="C1107" s="213"/>
      <c r="D1107" s="244"/>
    </row>
    <row r="1108" spans="2:4" x14ac:dyDescent="0.25">
      <c r="B1108" s="213"/>
      <c r="C1108" s="213"/>
      <c r="D1108" s="244"/>
    </row>
    <row r="1109" spans="2:4" x14ac:dyDescent="0.25">
      <c r="B1109" s="213"/>
      <c r="C1109" s="213"/>
      <c r="D1109" s="244"/>
    </row>
    <row r="1110" spans="2:4" x14ac:dyDescent="0.25">
      <c r="B1110" s="213"/>
      <c r="C1110" s="213"/>
      <c r="D1110" s="244"/>
    </row>
    <row r="1111" spans="2:4" x14ac:dyDescent="0.25">
      <c r="B1111" s="213"/>
      <c r="C1111" s="213"/>
      <c r="D1111" s="244"/>
    </row>
    <row r="1112" spans="2:4" x14ac:dyDescent="0.25">
      <c r="B1112" s="213"/>
      <c r="C1112" s="213"/>
      <c r="D1112" s="244"/>
    </row>
    <row r="1113" spans="2:4" x14ac:dyDescent="0.25">
      <c r="B1113" s="213"/>
      <c r="C1113" s="213"/>
      <c r="D1113" s="244"/>
    </row>
    <row r="1114" spans="2:4" x14ac:dyDescent="0.25">
      <c r="B1114" s="213"/>
      <c r="C1114" s="213"/>
      <c r="D1114" s="244"/>
    </row>
    <row r="1115" spans="2:4" x14ac:dyDescent="0.25">
      <c r="B1115" s="213"/>
      <c r="C1115" s="213"/>
      <c r="D1115" s="244"/>
    </row>
    <row r="1116" spans="2:4" x14ac:dyDescent="0.25">
      <c r="B1116" s="213"/>
      <c r="C1116" s="213"/>
      <c r="D1116" s="244"/>
    </row>
    <row r="1117" spans="2:4" x14ac:dyDescent="0.25">
      <c r="B1117" s="213"/>
      <c r="C1117" s="213"/>
      <c r="D1117" s="244"/>
    </row>
    <row r="1118" spans="2:4" x14ac:dyDescent="0.25">
      <c r="B1118" s="213"/>
      <c r="C1118" s="213"/>
      <c r="D1118" s="244"/>
    </row>
    <row r="1119" spans="2:4" x14ac:dyDescent="0.25">
      <c r="B1119" s="213"/>
      <c r="C1119" s="213"/>
      <c r="D1119" s="244"/>
    </row>
    <row r="1120" spans="2:4" x14ac:dyDescent="0.25">
      <c r="B1120" s="213"/>
      <c r="C1120" s="213"/>
      <c r="D1120" s="244"/>
    </row>
    <row r="1121" spans="2:4" x14ac:dyDescent="0.25">
      <c r="B1121" s="213"/>
      <c r="C1121" s="213"/>
      <c r="D1121" s="244"/>
    </row>
    <row r="1122" spans="2:4" x14ac:dyDescent="0.25">
      <c r="B1122" s="213"/>
      <c r="C1122" s="213"/>
      <c r="D1122" s="244"/>
    </row>
    <row r="1123" spans="2:4" x14ac:dyDescent="0.25">
      <c r="B1123" s="213"/>
      <c r="C1123" s="213"/>
      <c r="D1123" s="244"/>
    </row>
    <row r="1124" spans="2:4" x14ac:dyDescent="0.25">
      <c r="B1124" s="213"/>
      <c r="C1124" s="213"/>
      <c r="D1124" s="244"/>
    </row>
    <row r="1125" spans="2:4" x14ac:dyDescent="0.25">
      <c r="B1125" s="213"/>
      <c r="C1125" s="213"/>
      <c r="D1125" s="244"/>
    </row>
    <row r="1126" spans="2:4" x14ac:dyDescent="0.25">
      <c r="B1126" s="213"/>
      <c r="C1126" s="213"/>
      <c r="D1126" s="244"/>
    </row>
    <row r="1127" spans="2:4" x14ac:dyDescent="0.25">
      <c r="B1127" s="213"/>
      <c r="C1127" s="213"/>
      <c r="D1127" s="244"/>
    </row>
    <row r="1128" spans="2:4" x14ac:dyDescent="0.25">
      <c r="B1128" s="213"/>
      <c r="C1128" s="213"/>
      <c r="D1128" s="244"/>
    </row>
    <row r="1129" spans="2:4" x14ac:dyDescent="0.25">
      <c r="B1129" s="213"/>
      <c r="C1129" s="213"/>
      <c r="D1129" s="244"/>
    </row>
    <row r="1130" spans="2:4" x14ac:dyDescent="0.25">
      <c r="B1130" s="213"/>
      <c r="C1130" s="213"/>
      <c r="D1130" s="244"/>
    </row>
    <row r="1131" spans="2:4" x14ac:dyDescent="0.25">
      <c r="B1131" s="213"/>
      <c r="C1131" s="213"/>
      <c r="D1131" s="244"/>
    </row>
    <row r="1132" spans="2:4" x14ac:dyDescent="0.25">
      <c r="B1132" s="213"/>
      <c r="C1132" s="213"/>
      <c r="D1132" s="244"/>
    </row>
    <row r="1133" spans="2:4" x14ac:dyDescent="0.25">
      <c r="B1133" s="213"/>
      <c r="C1133" s="213"/>
      <c r="D1133" s="244"/>
    </row>
    <row r="1134" spans="2:4" x14ac:dyDescent="0.25">
      <c r="B1134" s="213"/>
      <c r="C1134" s="213"/>
      <c r="D1134" s="244"/>
    </row>
    <row r="1135" spans="2:4" x14ac:dyDescent="0.25">
      <c r="B1135" s="213"/>
      <c r="C1135" s="213"/>
      <c r="D1135" s="244"/>
    </row>
    <row r="1136" spans="2:4" x14ac:dyDescent="0.25">
      <c r="B1136" s="213"/>
      <c r="C1136" s="213"/>
      <c r="D1136" s="244"/>
    </row>
    <row r="1137" spans="2:4" x14ac:dyDescent="0.25">
      <c r="B1137" s="213"/>
      <c r="C1137" s="213"/>
      <c r="D1137" s="244"/>
    </row>
    <row r="1138" spans="2:4" x14ac:dyDescent="0.25">
      <c r="B1138" s="213"/>
      <c r="C1138" s="213"/>
      <c r="D1138" s="244"/>
    </row>
    <row r="1139" spans="2:4" x14ac:dyDescent="0.25">
      <c r="B1139" s="213"/>
      <c r="C1139" s="213"/>
      <c r="D1139" s="244"/>
    </row>
    <row r="1140" spans="2:4" x14ac:dyDescent="0.25">
      <c r="B1140" s="213"/>
      <c r="C1140" s="213"/>
      <c r="D1140" s="244"/>
    </row>
    <row r="1141" spans="2:4" x14ac:dyDescent="0.25">
      <c r="B1141" s="213"/>
      <c r="C1141" s="213"/>
      <c r="D1141" s="244"/>
    </row>
    <row r="1142" spans="2:4" x14ac:dyDescent="0.25">
      <c r="B1142" s="213"/>
      <c r="C1142" s="213"/>
      <c r="D1142" s="244"/>
    </row>
    <row r="1143" spans="2:4" x14ac:dyDescent="0.25">
      <c r="B1143" s="213"/>
      <c r="C1143" s="213"/>
      <c r="D1143" s="244"/>
    </row>
    <row r="1144" spans="2:4" x14ac:dyDescent="0.25">
      <c r="B1144" s="213"/>
      <c r="C1144" s="213"/>
      <c r="D1144" s="244"/>
    </row>
    <row r="1145" spans="2:4" x14ac:dyDescent="0.25">
      <c r="B1145" s="213"/>
      <c r="C1145" s="213"/>
      <c r="D1145" s="244"/>
    </row>
    <row r="1146" spans="2:4" x14ac:dyDescent="0.25">
      <c r="B1146" s="213"/>
      <c r="C1146" s="213"/>
      <c r="D1146" s="244"/>
    </row>
    <row r="1147" spans="2:4" x14ac:dyDescent="0.25">
      <c r="B1147" s="213"/>
      <c r="C1147" s="213"/>
      <c r="D1147" s="244"/>
    </row>
    <row r="1148" spans="2:4" x14ac:dyDescent="0.25">
      <c r="B1148" s="213"/>
      <c r="C1148" s="213"/>
      <c r="D1148" s="244"/>
    </row>
    <row r="1149" spans="2:4" x14ac:dyDescent="0.25">
      <c r="B1149" s="213"/>
      <c r="C1149" s="213"/>
      <c r="D1149" s="244"/>
    </row>
    <row r="1150" spans="2:4" x14ac:dyDescent="0.25">
      <c r="B1150" s="213"/>
      <c r="C1150" s="213"/>
      <c r="D1150" s="244"/>
    </row>
    <row r="1151" spans="2:4" x14ac:dyDescent="0.25">
      <c r="B1151" s="213"/>
      <c r="C1151" s="213"/>
      <c r="D1151" s="244"/>
    </row>
    <row r="1152" spans="2:4" x14ac:dyDescent="0.25">
      <c r="B1152" s="213"/>
      <c r="C1152" s="213"/>
      <c r="D1152" s="244"/>
    </row>
    <row r="1153" spans="2:4" x14ac:dyDescent="0.25">
      <c r="B1153" s="213"/>
      <c r="C1153" s="213"/>
      <c r="D1153" s="244"/>
    </row>
    <row r="1154" spans="2:4" x14ac:dyDescent="0.25">
      <c r="B1154" s="213"/>
      <c r="C1154" s="213"/>
      <c r="D1154" s="244"/>
    </row>
    <row r="1155" spans="2:4" x14ac:dyDescent="0.25">
      <c r="B1155" s="213"/>
      <c r="C1155" s="213"/>
      <c r="D1155" s="244"/>
    </row>
    <row r="1156" spans="2:4" x14ac:dyDescent="0.25">
      <c r="B1156" s="213"/>
      <c r="C1156" s="213"/>
      <c r="D1156" s="244"/>
    </row>
    <row r="1157" spans="2:4" x14ac:dyDescent="0.25">
      <c r="B1157" s="213"/>
      <c r="C1157" s="213"/>
      <c r="D1157" s="244"/>
    </row>
    <row r="1158" spans="2:4" x14ac:dyDescent="0.25">
      <c r="B1158" s="213"/>
      <c r="C1158" s="213"/>
      <c r="D1158" s="244"/>
    </row>
    <row r="1159" spans="2:4" x14ac:dyDescent="0.25">
      <c r="B1159" s="213"/>
      <c r="C1159" s="213"/>
      <c r="D1159" s="244"/>
    </row>
    <row r="1160" spans="2:4" x14ac:dyDescent="0.25">
      <c r="B1160" s="213"/>
      <c r="C1160" s="213"/>
      <c r="D1160" s="244"/>
    </row>
    <row r="1161" spans="2:4" x14ac:dyDescent="0.25">
      <c r="B1161" s="213"/>
      <c r="C1161" s="213"/>
      <c r="D1161" s="244"/>
    </row>
    <row r="1162" spans="2:4" x14ac:dyDescent="0.25">
      <c r="B1162" s="213"/>
      <c r="C1162" s="213"/>
      <c r="D1162" s="244"/>
    </row>
    <row r="1163" spans="2:4" x14ac:dyDescent="0.25">
      <c r="B1163" s="213"/>
      <c r="C1163" s="213"/>
      <c r="D1163" s="244"/>
    </row>
    <row r="1164" spans="2:4" x14ac:dyDescent="0.25">
      <c r="B1164" s="213"/>
      <c r="C1164" s="213"/>
      <c r="D1164" s="244"/>
    </row>
    <row r="1165" spans="2:4" x14ac:dyDescent="0.25">
      <c r="B1165" s="213"/>
      <c r="C1165" s="213"/>
      <c r="D1165" s="244"/>
    </row>
    <row r="1166" spans="2:4" x14ac:dyDescent="0.25">
      <c r="B1166" s="213"/>
      <c r="C1166" s="213"/>
      <c r="D1166" s="244"/>
    </row>
    <row r="1167" spans="2:4" x14ac:dyDescent="0.25">
      <c r="B1167" s="213"/>
      <c r="C1167" s="213"/>
      <c r="D1167" s="244"/>
    </row>
    <row r="1168" spans="2:4" x14ac:dyDescent="0.25">
      <c r="B1168" s="213"/>
      <c r="C1168" s="213"/>
      <c r="D1168" s="244"/>
    </row>
    <row r="1169" spans="2:4" x14ac:dyDescent="0.25">
      <c r="B1169" s="213"/>
      <c r="C1169" s="213"/>
      <c r="D1169" s="244"/>
    </row>
    <row r="1170" spans="2:4" x14ac:dyDescent="0.25">
      <c r="B1170" s="213"/>
      <c r="C1170" s="213"/>
      <c r="D1170" s="244"/>
    </row>
    <row r="1171" spans="2:4" x14ac:dyDescent="0.25">
      <c r="B1171" s="213"/>
      <c r="C1171" s="213"/>
      <c r="D1171" s="244"/>
    </row>
    <row r="1172" spans="2:4" x14ac:dyDescent="0.25">
      <c r="B1172" s="213"/>
      <c r="C1172" s="213"/>
      <c r="D1172" s="244"/>
    </row>
    <row r="1173" spans="2:4" x14ac:dyDescent="0.25">
      <c r="B1173" s="213"/>
      <c r="C1173" s="213"/>
      <c r="D1173" s="244"/>
    </row>
    <row r="1174" spans="2:4" x14ac:dyDescent="0.25">
      <c r="B1174" s="213"/>
      <c r="C1174" s="213"/>
      <c r="D1174" s="244"/>
    </row>
    <row r="1175" spans="2:4" x14ac:dyDescent="0.25">
      <c r="B1175" s="213"/>
      <c r="C1175" s="213"/>
      <c r="D1175" s="244"/>
    </row>
    <row r="1176" spans="2:4" x14ac:dyDescent="0.25">
      <c r="B1176" s="213"/>
      <c r="C1176" s="213"/>
      <c r="D1176" s="244"/>
    </row>
    <row r="1177" spans="2:4" x14ac:dyDescent="0.25">
      <c r="B1177" s="213"/>
      <c r="C1177" s="213"/>
      <c r="D1177" s="244"/>
    </row>
    <row r="1178" spans="2:4" x14ac:dyDescent="0.25">
      <c r="B1178" s="213"/>
      <c r="C1178" s="213"/>
      <c r="D1178" s="244"/>
    </row>
    <row r="1179" spans="2:4" x14ac:dyDescent="0.25">
      <c r="B1179" s="213"/>
      <c r="C1179" s="213"/>
      <c r="D1179" s="244"/>
    </row>
    <row r="1180" spans="2:4" x14ac:dyDescent="0.25">
      <c r="B1180" s="213"/>
      <c r="C1180" s="213"/>
      <c r="D1180" s="244"/>
    </row>
    <row r="1181" spans="2:4" x14ac:dyDescent="0.25">
      <c r="B1181" s="213"/>
      <c r="C1181" s="213"/>
      <c r="D1181" s="244"/>
    </row>
    <row r="1182" spans="2:4" x14ac:dyDescent="0.25">
      <c r="B1182" s="213"/>
      <c r="C1182" s="213"/>
      <c r="D1182" s="244"/>
    </row>
    <row r="1183" spans="2:4" x14ac:dyDescent="0.25">
      <c r="B1183" s="213"/>
      <c r="C1183" s="213"/>
      <c r="D1183" s="244"/>
    </row>
    <row r="1184" spans="2:4" x14ac:dyDescent="0.25">
      <c r="B1184" s="213"/>
      <c r="C1184" s="213"/>
      <c r="D1184" s="244"/>
    </row>
    <row r="1185" spans="2:4" x14ac:dyDescent="0.25">
      <c r="B1185" s="213"/>
      <c r="C1185" s="213"/>
      <c r="D1185" s="244"/>
    </row>
    <row r="1186" spans="2:4" x14ac:dyDescent="0.25">
      <c r="B1186" s="213"/>
      <c r="C1186" s="213"/>
      <c r="D1186" s="244"/>
    </row>
    <row r="1187" spans="2:4" x14ac:dyDescent="0.25">
      <c r="B1187" s="213"/>
      <c r="C1187" s="213"/>
      <c r="D1187" s="244"/>
    </row>
    <row r="1188" spans="2:4" x14ac:dyDescent="0.25">
      <c r="B1188" s="213"/>
      <c r="C1188" s="213"/>
      <c r="D1188" s="244"/>
    </row>
    <row r="1189" spans="2:4" x14ac:dyDescent="0.25">
      <c r="B1189" s="213"/>
      <c r="C1189" s="213"/>
      <c r="D1189" s="244"/>
    </row>
    <row r="1190" spans="2:4" x14ac:dyDescent="0.25">
      <c r="B1190" s="213"/>
      <c r="C1190" s="213"/>
      <c r="D1190" s="244"/>
    </row>
    <row r="1191" spans="2:4" x14ac:dyDescent="0.25">
      <c r="B1191" s="213"/>
      <c r="C1191" s="213"/>
      <c r="D1191" s="244"/>
    </row>
    <row r="1192" spans="2:4" x14ac:dyDescent="0.25">
      <c r="B1192" s="213"/>
      <c r="C1192" s="213"/>
      <c r="D1192" s="244"/>
    </row>
    <row r="1193" spans="2:4" x14ac:dyDescent="0.25">
      <c r="B1193" s="213"/>
      <c r="C1193" s="213"/>
      <c r="D1193" s="244"/>
    </row>
    <row r="1194" spans="2:4" x14ac:dyDescent="0.25">
      <c r="B1194" s="213"/>
      <c r="C1194" s="213"/>
      <c r="D1194" s="244"/>
    </row>
    <row r="1195" spans="2:4" x14ac:dyDescent="0.25">
      <c r="B1195" s="213"/>
      <c r="C1195" s="213"/>
      <c r="D1195" s="244"/>
    </row>
    <row r="1196" spans="2:4" x14ac:dyDescent="0.25">
      <c r="B1196" s="213"/>
      <c r="C1196" s="213"/>
      <c r="D1196" s="244"/>
    </row>
    <row r="1197" spans="2:4" x14ac:dyDescent="0.25">
      <c r="B1197" s="213"/>
      <c r="C1197" s="213"/>
      <c r="D1197" s="244"/>
    </row>
    <row r="1198" spans="2:4" x14ac:dyDescent="0.25">
      <c r="B1198" s="213"/>
      <c r="C1198" s="213"/>
      <c r="D1198" s="244"/>
    </row>
    <row r="1199" spans="2:4" x14ac:dyDescent="0.25">
      <c r="B1199" s="213"/>
      <c r="C1199" s="213"/>
      <c r="D1199" s="244"/>
    </row>
    <row r="1200" spans="2:4" x14ac:dyDescent="0.25">
      <c r="B1200" s="213"/>
      <c r="C1200" s="213"/>
      <c r="D1200" s="244"/>
    </row>
    <row r="1201" spans="2:4" x14ac:dyDescent="0.25">
      <c r="B1201" s="213"/>
      <c r="C1201" s="213"/>
      <c r="D1201" s="244"/>
    </row>
    <row r="1202" spans="2:4" x14ac:dyDescent="0.25">
      <c r="B1202" s="213"/>
      <c r="C1202" s="213"/>
      <c r="D1202" s="244"/>
    </row>
    <row r="1203" spans="2:4" x14ac:dyDescent="0.25">
      <c r="B1203" s="213"/>
      <c r="C1203" s="213"/>
      <c r="D1203" s="244"/>
    </row>
    <row r="1204" spans="2:4" x14ac:dyDescent="0.25">
      <c r="B1204" s="213"/>
      <c r="C1204" s="213"/>
      <c r="D1204" s="244"/>
    </row>
    <row r="1205" spans="2:4" x14ac:dyDescent="0.25">
      <c r="B1205" s="213"/>
      <c r="C1205" s="213"/>
      <c r="D1205" s="244"/>
    </row>
    <row r="1206" spans="2:4" x14ac:dyDescent="0.25">
      <c r="B1206" s="213"/>
      <c r="C1206" s="213"/>
      <c r="D1206" s="244"/>
    </row>
    <row r="1207" spans="2:4" x14ac:dyDescent="0.25">
      <c r="B1207" s="213"/>
      <c r="C1207" s="213"/>
      <c r="D1207" s="244"/>
    </row>
    <row r="1208" spans="2:4" x14ac:dyDescent="0.25">
      <c r="B1208" s="213"/>
      <c r="C1208" s="213"/>
      <c r="D1208" s="244"/>
    </row>
    <row r="1209" spans="2:4" x14ac:dyDescent="0.25">
      <c r="B1209" s="213"/>
      <c r="C1209" s="213"/>
      <c r="D1209" s="244"/>
    </row>
    <row r="1210" spans="2:4" x14ac:dyDescent="0.25">
      <c r="B1210" s="213"/>
      <c r="C1210" s="213"/>
      <c r="D1210" s="244"/>
    </row>
    <row r="1211" spans="2:4" x14ac:dyDescent="0.25">
      <c r="B1211" s="213"/>
      <c r="C1211" s="213"/>
      <c r="D1211" s="244"/>
    </row>
    <row r="1212" spans="2:4" x14ac:dyDescent="0.25">
      <c r="B1212" s="213"/>
      <c r="C1212" s="213"/>
      <c r="D1212" s="244"/>
    </row>
    <row r="1213" spans="2:4" x14ac:dyDescent="0.25">
      <c r="B1213" s="213"/>
      <c r="C1213" s="213"/>
      <c r="D1213" s="244"/>
    </row>
    <row r="1214" spans="2:4" x14ac:dyDescent="0.25">
      <c r="B1214" s="213"/>
      <c r="C1214" s="213"/>
      <c r="D1214" s="244"/>
    </row>
    <row r="1215" spans="2:4" x14ac:dyDescent="0.25">
      <c r="B1215" s="213"/>
      <c r="C1215" s="213"/>
      <c r="D1215" s="244"/>
    </row>
    <row r="1216" spans="2:4" x14ac:dyDescent="0.25">
      <c r="B1216" s="213"/>
      <c r="C1216" s="213"/>
      <c r="D1216" s="244"/>
    </row>
    <row r="1217" spans="2:4" x14ac:dyDescent="0.25">
      <c r="B1217" s="213"/>
      <c r="C1217" s="213"/>
      <c r="D1217" s="244"/>
    </row>
    <row r="1218" spans="2:4" x14ac:dyDescent="0.25">
      <c r="B1218" s="213"/>
      <c r="C1218" s="213"/>
      <c r="D1218" s="244"/>
    </row>
    <row r="1219" spans="2:4" x14ac:dyDescent="0.25">
      <c r="B1219" s="213"/>
      <c r="C1219" s="213"/>
      <c r="D1219" s="244"/>
    </row>
    <row r="1220" spans="2:4" x14ac:dyDescent="0.25">
      <c r="B1220" s="213"/>
      <c r="C1220" s="213"/>
      <c r="D1220" s="244"/>
    </row>
    <row r="1221" spans="2:4" x14ac:dyDescent="0.25">
      <c r="B1221" s="213"/>
      <c r="C1221" s="213"/>
      <c r="D1221" s="244"/>
    </row>
    <row r="1222" spans="2:4" x14ac:dyDescent="0.25">
      <c r="B1222" s="213"/>
      <c r="C1222" s="213"/>
      <c r="D1222" s="244"/>
    </row>
    <row r="1223" spans="2:4" x14ac:dyDescent="0.25">
      <c r="B1223" s="213"/>
      <c r="C1223" s="213"/>
      <c r="D1223" s="244"/>
    </row>
    <row r="1224" spans="2:4" x14ac:dyDescent="0.25">
      <c r="B1224" s="213"/>
      <c r="C1224" s="213"/>
      <c r="D1224" s="244"/>
    </row>
    <row r="1225" spans="2:4" x14ac:dyDescent="0.25">
      <c r="B1225" s="213"/>
      <c r="C1225" s="213"/>
      <c r="D1225" s="244"/>
    </row>
    <row r="1226" spans="2:4" x14ac:dyDescent="0.25">
      <c r="B1226" s="213"/>
      <c r="C1226" s="213"/>
      <c r="D1226" s="244"/>
    </row>
    <row r="1227" spans="2:4" x14ac:dyDescent="0.25">
      <c r="B1227" s="213"/>
      <c r="C1227" s="213"/>
      <c r="D1227" s="244"/>
    </row>
    <row r="1228" spans="2:4" x14ac:dyDescent="0.25">
      <c r="B1228" s="213"/>
      <c r="C1228" s="213"/>
      <c r="D1228" s="244"/>
    </row>
    <row r="1229" spans="2:4" x14ac:dyDescent="0.25">
      <c r="B1229" s="213"/>
      <c r="C1229" s="213"/>
      <c r="D1229" s="244"/>
    </row>
    <row r="1230" spans="2:4" x14ac:dyDescent="0.25">
      <c r="B1230" s="213"/>
      <c r="C1230" s="213"/>
      <c r="D1230" s="244"/>
    </row>
    <row r="1231" spans="2:4" x14ac:dyDescent="0.25">
      <c r="B1231" s="213"/>
      <c r="C1231" s="213"/>
      <c r="D1231" s="244"/>
    </row>
    <row r="1232" spans="2:4" x14ac:dyDescent="0.25">
      <c r="B1232" s="213"/>
      <c r="C1232" s="213"/>
      <c r="D1232" s="244"/>
    </row>
    <row r="1233" spans="2:4" x14ac:dyDescent="0.25">
      <c r="B1233" s="213"/>
      <c r="C1233" s="213"/>
      <c r="D1233" s="244"/>
    </row>
    <row r="1234" spans="2:4" x14ac:dyDescent="0.25">
      <c r="B1234" s="213"/>
      <c r="C1234" s="213"/>
      <c r="D1234" s="244"/>
    </row>
    <row r="1235" spans="2:4" x14ac:dyDescent="0.25">
      <c r="B1235" s="213"/>
      <c r="C1235" s="213"/>
      <c r="D1235" s="244"/>
    </row>
    <row r="1236" spans="2:4" x14ac:dyDescent="0.25">
      <c r="B1236" s="213"/>
      <c r="C1236" s="213"/>
      <c r="D1236" s="244"/>
    </row>
    <row r="1237" spans="2:4" x14ac:dyDescent="0.25">
      <c r="B1237" s="213"/>
      <c r="C1237" s="213"/>
      <c r="D1237" s="244"/>
    </row>
    <row r="1238" spans="2:4" x14ac:dyDescent="0.25">
      <c r="B1238" s="213"/>
      <c r="C1238" s="213"/>
      <c r="D1238" s="244"/>
    </row>
    <row r="1239" spans="2:4" x14ac:dyDescent="0.25">
      <c r="B1239" s="213"/>
      <c r="C1239" s="213"/>
      <c r="D1239" s="244"/>
    </row>
    <row r="1240" spans="2:4" x14ac:dyDescent="0.25">
      <c r="B1240" s="213"/>
      <c r="C1240" s="213"/>
      <c r="D1240" s="244"/>
    </row>
    <row r="1241" spans="2:4" x14ac:dyDescent="0.25">
      <c r="B1241" s="213"/>
      <c r="C1241" s="213"/>
      <c r="D1241" s="244"/>
    </row>
    <row r="1242" spans="2:4" x14ac:dyDescent="0.25">
      <c r="B1242" s="213"/>
      <c r="C1242" s="213"/>
      <c r="D1242" s="244"/>
    </row>
    <row r="1243" spans="2:4" x14ac:dyDescent="0.25">
      <c r="B1243" s="213"/>
      <c r="C1243" s="213"/>
      <c r="D1243" s="244"/>
    </row>
    <row r="1244" spans="2:4" x14ac:dyDescent="0.25">
      <c r="B1244" s="213"/>
      <c r="C1244" s="213"/>
      <c r="D1244" s="244"/>
    </row>
    <row r="1245" spans="2:4" x14ac:dyDescent="0.25">
      <c r="B1245" s="213"/>
      <c r="C1245" s="213"/>
      <c r="D1245" s="244"/>
    </row>
    <row r="1246" spans="2:4" x14ac:dyDescent="0.25">
      <c r="B1246" s="213"/>
      <c r="C1246" s="213"/>
      <c r="D1246" s="244"/>
    </row>
    <row r="1247" spans="2:4" x14ac:dyDescent="0.25">
      <c r="B1247" s="213"/>
      <c r="C1247" s="213"/>
      <c r="D1247" s="244"/>
    </row>
    <row r="1248" spans="2:4" x14ac:dyDescent="0.25">
      <c r="B1248" s="213"/>
      <c r="C1248" s="213"/>
      <c r="D1248" s="244"/>
    </row>
    <row r="1249" spans="2:4" x14ac:dyDescent="0.25">
      <c r="B1249" s="213"/>
      <c r="C1249" s="213"/>
      <c r="D1249" s="244"/>
    </row>
    <row r="1250" spans="2:4" x14ac:dyDescent="0.25">
      <c r="B1250" s="213"/>
      <c r="C1250" s="213"/>
      <c r="D1250" s="244"/>
    </row>
    <row r="1251" spans="2:4" x14ac:dyDescent="0.25">
      <c r="B1251" s="213"/>
      <c r="C1251" s="213"/>
      <c r="D1251" s="244"/>
    </row>
    <row r="1252" spans="2:4" x14ac:dyDescent="0.25">
      <c r="B1252" s="213"/>
      <c r="C1252" s="213"/>
      <c r="D1252" s="244"/>
    </row>
    <row r="1253" spans="2:4" x14ac:dyDescent="0.25">
      <c r="B1253" s="213"/>
      <c r="C1253" s="213"/>
      <c r="D1253" s="244"/>
    </row>
    <row r="1254" spans="2:4" x14ac:dyDescent="0.25">
      <c r="B1254" s="213"/>
      <c r="C1254" s="213"/>
      <c r="D1254" s="244"/>
    </row>
    <row r="1255" spans="2:4" x14ac:dyDescent="0.25">
      <c r="B1255" s="213"/>
      <c r="C1255" s="213"/>
      <c r="D1255" s="244"/>
    </row>
    <row r="1256" spans="2:4" x14ac:dyDescent="0.25">
      <c r="B1256" s="213"/>
      <c r="C1256" s="213"/>
      <c r="D1256" s="244"/>
    </row>
    <row r="1257" spans="2:4" x14ac:dyDescent="0.25">
      <c r="B1257" s="213"/>
      <c r="C1257" s="213"/>
      <c r="D1257" s="244"/>
    </row>
    <row r="1258" spans="2:4" x14ac:dyDescent="0.25">
      <c r="B1258" s="213"/>
      <c r="C1258" s="213"/>
      <c r="D1258" s="244"/>
    </row>
    <row r="1259" spans="2:4" x14ac:dyDescent="0.25">
      <c r="B1259" s="213"/>
      <c r="C1259" s="213"/>
      <c r="D1259" s="244"/>
    </row>
    <row r="1260" spans="2:4" x14ac:dyDescent="0.25">
      <c r="B1260" s="213"/>
      <c r="C1260" s="213"/>
      <c r="D1260" s="244"/>
    </row>
    <row r="1261" spans="2:4" x14ac:dyDescent="0.25">
      <c r="B1261" s="213"/>
      <c r="C1261" s="213"/>
      <c r="D1261" s="244"/>
    </row>
    <row r="1262" spans="2:4" x14ac:dyDescent="0.25">
      <c r="B1262" s="213"/>
      <c r="C1262" s="213"/>
      <c r="D1262" s="244"/>
    </row>
    <row r="1263" spans="2:4" x14ac:dyDescent="0.25">
      <c r="B1263" s="213"/>
      <c r="C1263" s="213"/>
      <c r="D1263" s="244"/>
    </row>
    <row r="1264" spans="2:4" x14ac:dyDescent="0.25">
      <c r="B1264" s="213"/>
      <c r="C1264" s="213"/>
      <c r="D1264" s="244"/>
    </row>
    <row r="1265" spans="2:4" x14ac:dyDescent="0.25">
      <c r="B1265" s="213"/>
      <c r="C1265" s="213"/>
      <c r="D1265" s="244"/>
    </row>
    <row r="1266" spans="2:4" x14ac:dyDescent="0.25">
      <c r="B1266" s="213"/>
      <c r="C1266" s="213"/>
      <c r="D1266" s="244"/>
    </row>
    <row r="1267" spans="2:4" x14ac:dyDescent="0.25">
      <c r="B1267" s="213"/>
      <c r="C1267" s="213"/>
      <c r="D1267" s="244"/>
    </row>
    <row r="1268" spans="2:4" x14ac:dyDescent="0.25">
      <c r="B1268" s="213"/>
      <c r="C1268" s="213"/>
      <c r="D1268" s="244"/>
    </row>
    <row r="1269" spans="2:4" x14ac:dyDescent="0.25">
      <c r="B1269" s="213"/>
      <c r="C1269" s="213"/>
      <c r="D1269" s="244"/>
    </row>
    <row r="1270" spans="2:4" x14ac:dyDescent="0.25">
      <c r="B1270" s="213"/>
      <c r="C1270" s="213"/>
      <c r="D1270" s="244"/>
    </row>
    <row r="1271" spans="2:4" x14ac:dyDescent="0.25">
      <c r="B1271" s="213"/>
      <c r="C1271" s="213"/>
      <c r="D1271" s="244"/>
    </row>
    <row r="1272" spans="2:4" x14ac:dyDescent="0.25">
      <c r="B1272" s="213"/>
      <c r="C1272" s="213"/>
      <c r="D1272" s="244"/>
    </row>
    <row r="1273" spans="2:4" x14ac:dyDescent="0.25">
      <c r="B1273" s="213"/>
      <c r="C1273" s="213"/>
      <c r="D1273" s="244"/>
    </row>
    <row r="1274" spans="2:4" x14ac:dyDescent="0.25">
      <c r="B1274" s="213"/>
      <c r="C1274" s="213"/>
      <c r="D1274" s="244"/>
    </row>
    <row r="1275" spans="2:4" x14ac:dyDescent="0.25">
      <c r="B1275" s="213"/>
      <c r="C1275" s="213"/>
      <c r="D1275" s="244"/>
    </row>
    <row r="1276" spans="2:4" x14ac:dyDescent="0.25">
      <c r="B1276" s="213"/>
      <c r="C1276" s="213"/>
      <c r="D1276" s="244"/>
    </row>
    <row r="1277" spans="2:4" x14ac:dyDescent="0.25">
      <c r="B1277" s="213"/>
      <c r="C1277" s="213"/>
      <c r="D1277" s="244"/>
    </row>
    <row r="1278" spans="2:4" x14ac:dyDescent="0.25">
      <c r="B1278" s="213"/>
      <c r="C1278" s="213"/>
      <c r="D1278" s="244"/>
    </row>
    <row r="1279" spans="2:4" x14ac:dyDescent="0.25">
      <c r="B1279" s="213"/>
      <c r="C1279" s="213"/>
      <c r="D1279" s="244"/>
    </row>
    <row r="1280" spans="2:4" x14ac:dyDescent="0.25">
      <c r="B1280" s="213"/>
      <c r="C1280" s="213"/>
      <c r="D1280" s="244"/>
    </row>
    <row r="1281" spans="2:4" x14ac:dyDescent="0.25">
      <c r="B1281" s="213"/>
      <c r="C1281" s="213"/>
      <c r="D1281" s="244"/>
    </row>
    <row r="1282" spans="2:4" x14ac:dyDescent="0.25">
      <c r="B1282" s="213"/>
      <c r="C1282" s="213"/>
      <c r="D1282" s="244"/>
    </row>
    <row r="1283" spans="2:4" x14ac:dyDescent="0.25">
      <c r="B1283" s="213"/>
      <c r="C1283" s="213"/>
      <c r="D1283" s="244"/>
    </row>
    <row r="1284" spans="2:4" x14ac:dyDescent="0.25">
      <c r="B1284" s="213"/>
      <c r="C1284" s="213"/>
      <c r="D1284" s="244"/>
    </row>
    <row r="1285" spans="2:4" x14ac:dyDescent="0.25">
      <c r="B1285" s="213"/>
      <c r="C1285" s="213"/>
      <c r="D1285" s="244"/>
    </row>
    <row r="1286" spans="2:4" x14ac:dyDescent="0.25">
      <c r="B1286" s="213"/>
      <c r="C1286" s="213"/>
      <c r="D1286" s="244"/>
    </row>
    <row r="1287" spans="2:4" x14ac:dyDescent="0.25">
      <c r="B1287" s="213"/>
      <c r="C1287" s="213"/>
      <c r="D1287" s="244"/>
    </row>
    <row r="1288" spans="2:4" x14ac:dyDescent="0.25">
      <c r="B1288" s="213"/>
      <c r="C1288" s="213"/>
      <c r="D1288" s="244"/>
    </row>
    <row r="1289" spans="2:4" x14ac:dyDescent="0.25">
      <c r="B1289" s="213"/>
      <c r="C1289" s="213"/>
      <c r="D1289" s="244"/>
    </row>
    <row r="1290" spans="2:4" x14ac:dyDescent="0.25">
      <c r="B1290" s="213"/>
      <c r="C1290" s="213"/>
      <c r="D1290" s="244"/>
    </row>
    <row r="1291" spans="2:4" x14ac:dyDescent="0.25">
      <c r="B1291" s="213"/>
      <c r="C1291" s="213"/>
      <c r="D1291" s="244"/>
    </row>
    <row r="1292" spans="2:4" x14ac:dyDescent="0.25">
      <c r="B1292" s="213"/>
      <c r="C1292" s="213"/>
      <c r="D1292" s="244"/>
    </row>
    <row r="1293" spans="2:4" x14ac:dyDescent="0.25">
      <c r="B1293" s="213"/>
      <c r="C1293" s="213"/>
      <c r="D1293" s="244"/>
    </row>
    <row r="1294" spans="2:4" x14ac:dyDescent="0.25">
      <c r="B1294" s="213"/>
      <c r="C1294" s="213"/>
      <c r="D1294" s="244"/>
    </row>
    <row r="1295" spans="2:4" x14ac:dyDescent="0.25">
      <c r="B1295" s="213"/>
      <c r="C1295" s="213"/>
      <c r="D1295" s="244"/>
    </row>
    <row r="1296" spans="2:4" x14ac:dyDescent="0.25">
      <c r="B1296" s="213"/>
      <c r="C1296" s="213"/>
      <c r="D1296" s="244"/>
    </row>
    <row r="1297" spans="2:4" x14ac:dyDescent="0.25">
      <c r="B1297" s="213"/>
      <c r="C1297" s="213"/>
      <c r="D1297" s="244"/>
    </row>
    <row r="1298" spans="2:4" x14ac:dyDescent="0.25">
      <c r="B1298" s="213"/>
      <c r="C1298" s="213"/>
      <c r="D1298" s="244"/>
    </row>
    <row r="1299" spans="2:4" x14ac:dyDescent="0.25">
      <c r="B1299" s="213"/>
      <c r="C1299" s="213"/>
      <c r="D1299" s="244"/>
    </row>
    <row r="1300" spans="2:4" x14ac:dyDescent="0.25">
      <c r="B1300" s="213"/>
      <c r="C1300" s="213"/>
      <c r="D1300" s="244"/>
    </row>
    <row r="1301" spans="2:4" x14ac:dyDescent="0.25">
      <c r="B1301" s="213"/>
      <c r="C1301" s="213"/>
      <c r="D1301" s="244"/>
    </row>
    <row r="1302" spans="2:4" x14ac:dyDescent="0.25">
      <c r="B1302" s="213"/>
      <c r="C1302" s="213"/>
      <c r="D1302" s="244"/>
    </row>
    <row r="1303" spans="2:4" x14ac:dyDescent="0.25">
      <c r="B1303" s="213"/>
      <c r="C1303" s="213"/>
      <c r="D1303" s="244"/>
    </row>
    <row r="1304" spans="2:4" x14ac:dyDescent="0.25">
      <c r="B1304" s="213"/>
      <c r="C1304" s="213"/>
      <c r="D1304" s="244"/>
    </row>
    <row r="1305" spans="2:4" x14ac:dyDescent="0.25">
      <c r="B1305" s="213"/>
      <c r="C1305" s="213"/>
      <c r="D1305" s="244"/>
    </row>
    <row r="1306" spans="2:4" x14ac:dyDescent="0.25">
      <c r="B1306" s="213"/>
      <c r="C1306" s="213"/>
      <c r="D1306" s="244"/>
    </row>
    <row r="1307" spans="2:4" x14ac:dyDescent="0.25">
      <c r="B1307" s="213"/>
      <c r="C1307" s="213"/>
      <c r="D1307" s="244"/>
    </row>
    <row r="1308" spans="2:4" x14ac:dyDescent="0.25">
      <c r="B1308" s="213"/>
      <c r="C1308" s="213"/>
      <c r="D1308" s="244"/>
    </row>
    <row r="1309" spans="2:4" x14ac:dyDescent="0.25">
      <c r="B1309" s="213"/>
      <c r="C1309" s="213"/>
      <c r="D1309" s="244"/>
    </row>
    <row r="1310" spans="2:4" x14ac:dyDescent="0.25">
      <c r="B1310" s="213"/>
      <c r="C1310" s="213"/>
      <c r="D1310" s="244"/>
    </row>
    <row r="1311" spans="2:4" x14ac:dyDescent="0.25">
      <c r="B1311" s="213"/>
      <c r="C1311" s="213"/>
      <c r="D1311" s="244"/>
    </row>
    <row r="1312" spans="2:4" x14ac:dyDescent="0.25">
      <c r="B1312" s="213"/>
      <c r="C1312" s="213"/>
      <c r="D1312" s="244"/>
    </row>
    <row r="1313" spans="2:4" x14ac:dyDescent="0.25">
      <c r="B1313" s="213"/>
      <c r="C1313" s="213"/>
      <c r="D1313" s="244"/>
    </row>
    <row r="1314" spans="2:4" x14ac:dyDescent="0.25">
      <c r="B1314" s="213"/>
      <c r="C1314" s="213"/>
      <c r="D1314" s="244"/>
    </row>
    <row r="1315" spans="2:4" x14ac:dyDescent="0.25">
      <c r="B1315" s="213"/>
      <c r="C1315" s="213"/>
      <c r="D1315" s="244"/>
    </row>
    <row r="1316" spans="2:4" x14ac:dyDescent="0.25">
      <c r="B1316" s="213"/>
      <c r="C1316" s="213"/>
      <c r="D1316" s="244"/>
    </row>
    <row r="1317" spans="2:4" x14ac:dyDescent="0.25">
      <c r="B1317" s="213"/>
      <c r="C1317" s="213"/>
      <c r="D1317" s="244"/>
    </row>
    <row r="1318" spans="2:4" x14ac:dyDescent="0.25">
      <c r="B1318" s="213"/>
      <c r="C1318" s="213"/>
      <c r="D1318" s="244"/>
    </row>
    <row r="1319" spans="2:4" x14ac:dyDescent="0.25">
      <c r="B1319" s="213"/>
      <c r="C1319" s="213"/>
      <c r="D1319" s="244"/>
    </row>
    <row r="1320" spans="2:4" x14ac:dyDescent="0.25">
      <c r="B1320" s="213"/>
      <c r="C1320" s="213"/>
      <c r="D1320" s="244"/>
    </row>
    <row r="1321" spans="2:4" x14ac:dyDescent="0.25">
      <c r="B1321" s="213"/>
      <c r="C1321" s="213"/>
      <c r="D1321" s="244"/>
    </row>
    <row r="1322" spans="2:4" x14ac:dyDescent="0.25">
      <c r="B1322" s="213"/>
      <c r="C1322" s="213"/>
      <c r="D1322" s="244"/>
    </row>
    <row r="1323" spans="2:4" x14ac:dyDescent="0.25">
      <c r="B1323" s="213"/>
      <c r="C1323" s="213"/>
      <c r="D1323" s="244"/>
    </row>
    <row r="1324" spans="2:4" x14ac:dyDescent="0.25">
      <c r="B1324" s="213"/>
      <c r="C1324" s="213"/>
      <c r="D1324" s="244"/>
    </row>
    <row r="1325" spans="2:4" x14ac:dyDescent="0.25">
      <c r="B1325" s="213"/>
      <c r="C1325" s="213"/>
      <c r="D1325" s="244"/>
    </row>
    <row r="1326" spans="2:4" x14ac:dyDescent="0.25">
      <c r="B1326" s="213"/>
      <c r="C1326" s="213"/>
      <c r="D1326" s="244"/>
    </row>
    <row r="1327" spans="2:4" x14ac:dyDescent="0.25">
      <c r="B1327" s="213"/>
      <c r="C1327" s="213"/>
      <c r="D1327" s="244"/>
    </row>
    <row r="1328" spans="2:4" x14ac:dyDescent="0.25">
      <c r="B1328" s="213"/>
      <c r="C1328" s="213"/>
      <c r="D1328" s="244"/>
    </row>
    <row r="1329" spans="2:4" x14ac:dyDescent="0.25">
      <c r="B1329" s="213"/>
      <c r="C1329" s="213"/>
      <c r="D1329" s="244"/>
    </row>
    <row r="1330" spans="2:4" x14ac:dyDescent="0.25">
      <c r="B1330" s="213"/>
      <c r="C1330" s="213"/>
      <c r="D1330" s="244"/>
    </row>
    <row r="1331" spans="2:4" x14ac:dyDescent="0.25">
      <c r="B1331" s="213"/>
      <c r="C1331" s="213"/>
      <c r="D1331" s="244"/>
    </row>
    <row r="1332" spans="2:4" x14ac:dyDescent="0.25">
      <c r="B1332" s="213"/>
      <c r="C1332" s="213"/>
      <c r="D1332" s="244"/>
    </row>
    <row r="1333" spans="2:4" x14ac:dyDescent="0.25">
      <c r="B1333" s="213"/>
      <c r="C1333" s="213"/>
      <c r="D1333" s="244"/>
    </row>
    <row r="1334" spans="2:4" x14ac:dyDescent="0.25">
      <c r="B1334" s="213"/>
      <c r="C1334" s="213"/>
      <c r="D1334" s="244"/>
    </row>
    <row r="1335" spans="2:4" x14ac:dyDescent="0.25">
      <c r="B1335" s="213"/>
      <c r="C1335" s="213"/>
      <c r="D1335" s="244"/>
    </row>
    <row r="1336" spans="2:4" x14ac:dyDescent="0.25">
      <c r="B1336" s="213"/>
      <c r="C1336" s="213"/>
      <c r="D1336" s="244"/>
    </row>
    <row r="1337" spans="2:4" x14ac:dyDescent="0.25">
      <c r="B1337" s="213"/>
      <c r="C1337" s="213"/>
      <c r="D1337" s="244"/>
    </row>
    <row r="1338" spans="2:4" x14ac:dyDescent="0.25">
      <c r="B1338" s="213"/>
      <c r="C1338" s="213"/>
      <c r="D1338" s="244"/>
    </row>
    <row r="1339" spans="2:4" x14ac:dyDescent="0.25">
      <c r="B1339" s="213"/>
      <c r="C1339" s="213"/>
      <c r="D1339" s="244"/>
    </row>
    <row r="1340" spans="2:4" x14ac:dyDescent="0.25">
      <c r="B1340" s="213"/>
      <c r="C1340" s="213"/>
      <c r="D1340" s="244"/>
    </row>
    <row r="1341" spans="2:4" x14ac:dyDescent="0.25">
      <c r="B1341" s="213"/>
      <c r="C1341" s="213"/>
      <c r="D1341" s="244"/>
    </row>
    <row r="1342" spans="2:4" x14ac:dyDescent="0.25">
      <c r="B1342" s="213"/>
      <c r="C1342" s="213"/>
      <c r="D1342" s="244"/>
    </row>
    <row r="1343" spans="2:4" x14ac:dyDescent="0.25">
      <c r="B1343" s="213"/>
      <c r="C1343" s="213"/>
      <c r="D1343" s="244"/>
    </row>
    <row r="1344" spans="2:4" x14ac:dyDescent="0.25">
      <c r="B1344" s="213"/>
      <c r="C1344" s="213"/>
      <c r="D1344" s="244"/>
    </row>
    <row r="1345" spans="2:4" x14ac:dyDescent="0.25">
      <c r="B1345" s="213"/>
      <c r="C1345" s="213"/>
      <c r="D1345" s="244"/>
    </row>
    <row r="1346" spans="2:4" x14ac:dyDescent="0.25">
      <c r="B1346" s="213"/>
      <c r="C1346" s="213"/>
      <c r="D1346" s="244"/>
    </row>
    <row r="1347" spans="2:4" x14ac:dyDescent="0.25">
      <c r="B1347" s="213"/>
      <c r="C1347" s="213"/>
      <c r="D1347" s="244"/>
    </row>
    <row r="1348" spans="2:4" x14ac:dyDescent="0.25">
      <c r="B1348" s="213"/>
      <c r="C1348" s="213"/>
      <c r="D1348" s="244"/>
    </row>
    <row r="1349" spans="2:4" x14ac:dyDescent="0.25">
      <c r="B1349" s="213"/>
      <c r="C1349" s="213"/>
      <c r="D1349" s="244"/>
    </row>
    <row r="1350" spans="2:4" x14ac:dyDescent="0.25">
      <c r="B1350" s="213"/>
      <c r="C1350" s="213"/>
      <c r="D1350" s="244"/>
    </row>
    <row r="1351" spans="2:4" x14ac:dyDescent="0.25">
      <c r="B1351" s="213"/>
      <c r="C1351" s="213"/>
      <c r="D1351" s="244"/>
    </row>
    <row r="1352" spans="2:4" x14ac:dyDescent="0.25">
      <c r="B1352" s="213"/>
      <c r="C1352" s="213"/>
      <c r="D1352" s="244"/>
    </row>
    <row r="1353" spans="2:4" x14ac:dyDescent="0.25">
      <c r="B1353" s="213"/>
      <c r="C1353" s="213"/>
      <c r="D1353" s="244"/>
    </row>
    <row r="1354" spans="2:4" x14ac:dyDescent="0.25">
      <c r="B1354" s="213"/>
      <c r="C1354" s="213"/>
      <c r="D1354" s="244"/>
    </row>
    <row r="1355" spans="2:4" x14ac:dyDescent="0.25">
      <c r="B1355" s="213"/>
      <c r="C1355" s="213"/>
      <c r="D1355" s="244"/>
    </row>
    <row r="1356" spans="2:4" x14ac:dyDescent="0.25">
      <c r="B1356" s="213"/>
      <c r="C1356" s="213"/>
      <c r="D1356" s="244"/>
    </row>
    <row r="1357" spans="2:4" x14ac:dyDescent="0.25">
      <c r="B1357" s="213"/>
      <c r="C1357" s="213"/>
      <c r="D1357" s="244"/>
    </row>
    <row r="1358" spans="2:4" x14ac:dyDescent="0.25">
      <c r="B1358" s="213"/>
      <c r="C1358" s="213"/>
      <c r="D1358" s="244"/>
    </row>
    <row r="1359" spans="2:4" x14ac:dyDescent="0.25">
      <c r="B1359" s="213"/>
      <c r="C1359" s="213"/>
      <c r="D1359" s="244"/>
    </row>
    <row r="1360" spans="2:4" x14ac:dyDescent="0.25">
      <c r="B1360" s="213"/>
      <c r="C1360" s="213"/>
      <c r="D1360" s="244"/>
    </row>
    <row r="1361" spans="2:4" x14ac:dyDescent="0.25">
      <c r="B1361" s="213"/>
      <c r="C1361" s="213"/>
      <c r="D1361" s="244"/>
    </row>
    <row r="1362" spans="2:4" x14ac:dyDescent="0.25">
      <c r="B1362" s="213"/>
      <c r="C1362" s="213"/>
      <c r="D1362" s="244"/>
    </row>
    <row r="1363" spans="2:4" x14ac:dyDescent="0.25">
      <c r="B1363" s="213"/>
      <c r="C1363" s="213"/>
      <c r="D1363" s="244"/>
    </row>
    <row r="1364" spans="2:4" x14ac:dyDescent="0.25">
      <c r="B1364" s="213"/>
      <c r="C1364" s="213"/>
      <c r="D1364" s="244"/>
    </row>
    <row r="1365" spans="2:4" x14ac:dyDescent="0.25">
      <c r="B1365" s="213"/>
      <c r="C1365" s="213"/>
      <c r="D1365" s="244"/>
    </row>
    <row r="1366" spans="2:4" x14ac:dyDescent="0.25">
      <c r="B1366" s="213"/>
      <c r="C1366" s="213"/>
      <c r="D1366" s="244"/>
    </row>
    <row r="1367" spans="2:4" x14ac:dyDescent="0.25">
      <c r="B1367" s="213"/>
      <c r="C1367" s="213"/>
      <c r="D1367" s="244"/>
    </row>
    <row r="1368" spans="2:4" x14ac:dyDescent="0.25">
      <c r="B1368" s="213"/>
      <c r="C1368" s="213"/>
      <c r="D1368" s="244"/>
    </row>
    <row r="1369" spans="2:4" x14ac:dyDescent="0.25">
      <c r="B1369" s="213"/>
      <c r="C1369" s="213"/>
      <c r="D1369" s="244"/>
    </row>
    <row r="1370" spans="2:4" x14ac:dyDescent="0.25">
      <c r="B1370" s="213"/>
      <c r="C1370" s="213"/>
      <c r="D1370" s="244"/>
    </row>
    <row r="1371" spans="2:4" x14ac:dyDescent="0.25">
      <c r="B1371" s="213"/>
      <c r="C1371" s="213"/>
      <c r="D1371" s="244"/>
    </row>
    <row r="1372" spans="2:4" x14ac:dyDescent="0.25">
      <c r="B1372" s="213"/>
      <c r="C1372" s="213"/>
      <c r="D1372" s="244"/>
    </row>
    <row r="1373" spans="2:4" x14ac:dyDescent="0.25">
      <c r="B1373" s="213"/>
      <c r="C1373" s="213"/>
      <c r="D1373" s="244"/>
    </row>
    <row r="1374" spans="2:4" x14ac:dyDescent="0.25">
      <c r="B1374" s="213"/>
      <c r="C1374" s="213"/>
      <c r="D1374" s="244"/>
    </row>
    <row r="1375" spans="2:4" x14ac:dyDescent="0.25">
      <c r="B1375" s="213"/>
      <c r="C1375" s="213"/>
      <c r="D1375" s="244"/>
    </row>
    <row r="1376" spans="2:4" x14ac:dyDescent="0.25">
      <c r="B1376" s="213"/>
      <c r="C1376" s="213"/>
      <c r="D1376" s="244"/>
    </row>
    <row r="1377" spans="2:4" x14ac:dyDescent="0.25">
      <c r="B1377" s="213"/>
      <c r="C1377" s="213"/>
      <c r="D1377" s="244"/>
    </row>
    <row r="1378" spans="2:4" x14ac:dyDescent="0.25">
      <c r="B1378" s="213"/>
      <c r="C1378" s="213"/>
      <c r="D1378" s="244"/>
    </row>
    <row r="1379" spans="2:4" x14ac:dyDescent="0.25">
      <c r="B1379" s="213"/>
      <c r="C1379" s="213"/>
      <c r="D1379" s="244"/>
    </row>
    <row r="1380" spans="2:4" x14ac:dyDescent="0.25">
      <c r="B1380" s="213"/>
      <c r="C1380" s="213"/>
      <c r="D1380" s="244"/>
    </row>
    <row r="1381" spans="2:4" x14ac:dyDescent="0.25">
      <c r="B1381" s="213"/>
      <c r="C1381" s="213"/>
      <c r="D1381" s="244"/>
    </row>
    <row r="1382" spans="2:4" x14ac:dyDescent="0.25">
      <c r="B1382" s="213"/>
      <c r="C1382" s="213"/>
      <c r="D1382" s="244"/>
    </row>
    <row r="1383" spans="2:4" x14ac:dyDescent="0.25">
      <c r="B1383" s="213"/>
      <c r="C1383" s="213"/>
      <c r="D1383" s="244"/>
    </row>
    <row r="1384" spans="2:4" x14ac:dyDescent="0.25">
      <c r="B1384" s="213"/>
      <c r="C1384" s="213"/>
      <c r="D1384" s="244"/>
    </row>
    <row r="1385" spans="2:4" x14ac:dyDescent="0.25">
      <c r="B1385" s="213"/>
      <c r="C1385" s="213"/>
      <c r="D1385" s="244"/>
    </row>
    <row r="1386" spans="2:4" x14ac:dyDescent="0.25">
      <c r="B1386" s="213"/>
      <c r="C1386" s="213"/>
      <c r="D1386" s="244"/>
    </row>
    <row r="1387" spans="2:4" x14ac:dyDescent="0.25">
      <c r="B1387" s="213"/>
      <c r="C1387" s="213"/>
      <c r="D1387" s="244"/>
    </row>
    <row r="1388" spans="2:4" x14ac:dyDescent="0.25">
      <c r="B1388" s="213"/>
      <c r="C1388" s="213"/>
      <c r="D1388" s="244"/>
    </row>
    <row r="1389" spans="2:4" x14ac:dyDescent="0.25">
      <c r="B1389" s="213"/>
      <c r="C1389" s="213"/>
      <c r="D1389" s="244"/>
    </row>
    <row r="1390" spans="2:4" x14ac:dyDescent="0.25">
      <c r="B1390" s="213"/>
      <c r="C1390" s="213"/>
      <c r="D1390" s="244"/>
    </row>
    <row r="1391" spans="2:4" x14ac:dyDescent="0.25">
      <c r="B1391" s="213"/>
      <c r="C1391" s="213"/>
      <c r="D1391" s="244"/>
    </row>
    <row r="1392" spans="2:4" x14ac:dyDescent="0.25">
      <c r="B1392" s="213"/>
      <c r="C1392" s="213"/>
      <c r="D1392" s="244"/>
    </row>
    <row r="1393" spans="2:4" x14ac:dyDescent="0.25">
      <c r="B1393" s="213"/>
      <c r="C1393" s="213"/>
      <c r="D1393" s="244"/>
    </row>
    <row r="1394" spans="2:4" x14ac:dyDescent="0.25">
      <c r="B1394" s="213"/>
      <c r="C1394" s="213"/>
      <c r="D1394" s="244"/>
    </row>
    <row r="1395" spans="2:4" x14ac:dyDescent="0.25">
      <c r="B1395" s="213"/>
      <c r="C1395" s="213"/>
      <c r="D1395" s="244"/>
    </row>
    <row r="1396" spans="2:4" x14ac:dyDescent="0.25">
      <c r="B1396" s="213"/>
      <c r="C1396" s="213"/>
      <c r="D1396" s="244"/>
    </row>
    <row r="1397" spans="2:4" x14ac:dyDescent="0.25">
      <c r="B1397" s="213"/>
      <c r="C1397" s="213"/>
      <c r="D1397" s="244"/>
    </row>
    <row r="1398" spans="2:4" x14ac:dyDescent="0.25">
      <c r="B1398" s="213"/>
      <c r="C1398" s="213"/>
      <c r="D1398" s="244"/>
    </row>
    <row r="1399" spans="2:4" x14ac:dyDescent="0.25">
      <c r="B1399" s="213"/>
      <c r="C1399" s="213"/>
      <c r="D1399" s="244"/>
    </row>
    <row r="1400" spans="2:4" x14ac:dyDescent="0.25">
      <c r="B1400" s="213"/>
      <c r="C1400" s="213"/>
      <c r="D1400" s="244"/>
    </row>
    <row r="1401" spans="2:4" x14ac:dyDescent="0.25">
      <c r="B1401" s="213"/>
      <c r="C1401" s="213"/>
      <c r="D1401" s="244"/>
    </row>
    <row r="1402" spans="2:4" x14ac:dyDescent="0.25">
      <c r="B1402" s="213"/>
      <c r="C1402" s="213"/>
      <c r="D1402" s="244"/>
    </row>
    <row r="1403" spans="2:4" x14ac:dyDescent="0.25">
      <c r="B1403" s="213"/>
      <c r="C1403" s="213"/>
      <c r="D1403" s="244"/>
    </row>
    <row r="1404" spans="2:4" x14ac:dyDescent="0.25">
      <c r="B1404" s="213"/>
      <c r="C1404" s="213"/>
      <c r="D1404" s="244"/>
    </row>
    <row r="1405" spans="2:4" x14ac:dyDescent="0.25">
      <c r="B1405" s="213"/>
      <c r="C1405" s="213"/>
      <c r="D1405" s="244"/>
    </row>
    <row r="1406" spans="2:4" x14ac:dyDescent="0.25">
      <c r="B1406" s="213"/>
      <c r="C1406" s="213"/>
      <c r="D1406" s="244"/>
    </row>
    <row r="1407" spans="2:4" x14ac:dyDescent="0.25">
      <c r="B1407" s="213"/>
      <c r="C1407" s="213"/>
      <c r="D1407" s="244"/>
    </row>
    <row r="1408" spans="2:4" x14ac:dyDescent="0.25">
      <c r="B1408" s="213"/>
      <c r="C1408" s="213"/>
      <c r="D1408" s="244"/>
    </row>
    <row r="1409" spans="2:4" x14ac:dyDescent="0.25">
      <c r="B1409" s="213"/>
      <c r="C1409" s="213"/>
      <c r="D1409" s="244"/>
    </row>
    <row r="1410" spans="2:4" x14ac:dyDescent="0.25">
      <c r="B1410" s="213"/>
      <c r="C1410" s="213"/>
      <c r="D1410" s="244"/>
    </row>
    <row r="1411" spans="2:4" x14ac:dyDescent="0.25">
      <c r="B1411" s="213"/>
      <c r="C1411" s="213"/>
      <c r="D1411" s="244"/>
    </row>
    <row r="1412" spans="2:4" x14ac:dyDescent="0.25">
      <c r="B1412" s="213"/>
      <c r="C1412" s="213"/>
      <c r="D1412" s="244"/>
    </row>
    <row r="1413" spans="2:4" x14ac:dyDescent="0.25">
      <c r="B1413" s="213"/>
      <c r="C1413" s="213"/>
      <c r="D1413" s="244"/>
    </row>
    <row r="1414" spans="2:4" x14ac:dyDescent="0.25">
      <c r="B1414" s="213"/>
      <c r="C1414" s="213"/>
      <c r="D1414" s="244"/>
    </row>
    <row r="1415" spans="2:4" x14ac:dyDescent="0.25">
      <c r="B1415" s="213"/>
      <c r="C1415" s="213"/>
      <c r="D1415" s="244"/>
    </row>
    <row r="1416" spans="2:4" x14ac:dyDescent="0.25">
      <c r="B1416" s="213"/>
      <c r="C1416" s="213"/>
      <c r="D1416" s="244"/>
    </row>
    <row r="1417" spans="2:4" x14ac:dyDescent="0.25">
      <c r="B1417" s="213"/>
      <c r="C1417" s="213"/>
      <c r="D1417" s="244"/>
    </row>
    <row r="1418" spans="2:4" x14ac:dyDescent="0.25">
      <c r="B1418" s="213"/>
      <c r="C1418" s="213"/>
      <c r="D1418" s="244"/>
    </row>
    <row r="1419" spans="2:4" x14ac:dyDescent="0.25">
      <c r="B1419" s="213"/>
      <c r="C1419" s="213"/>
      <c r="D1419" s="244"/>
    </row>
    <row r="1420" spans="2:4" x14ac:dyDescent="0.25">
      <c r="B1420" s="213"/>
      <c r="C1420" s="213"/>
      <c r="D1420" s="244"/>
    </row>
    <row r="1421" spans="2:4" x14ac:dyDescent="0.25">
      <c r="B1421" s="213"/>
      <c r="C1421" s="213"/>
      <c r="D1421" s="244"/>
    </row>
    <row r="1422" spans="2:4" x14ac:dyDescent="0.25">
      <c r="B1422" s="213"/>
      <c r="C1422" s="213"/>
      <c r="D1422" s="244"/>
    </row>
    <row r="1423" spans="2:4" x14ac:dyDescent="0.25">
      <c r="B1423" s="213"/>
      <c r="C1423" s="213"/>
      <c r="D1423" s="244"/>
    </row>
    <row r="1424" spans="2:4" x14ac:dyDescent="0.25">
      <c r="B1424" s="213"/>
      <c r="C1424" s="213"/>
      <c r="D1424" s="244"/>
    </row>
    <row r="1425" spans="2:4" x14ac:dyDescent="0.25">
      <c r="B1425" s="213"/>
      <c r="C1425" s="213"/>
      <c r="D1425" s="244"/>
    </row>
    <row r="1426" spans="2:4" x14ac:dyDescent="0.25">
      <c r="B1426" s="213"/>
      <c r="C1426" s="213"/>
      <c r="D1426" s="244"/>
    </row>
    <row r="1427" spans="2:4" x14ac:dyDescent="0.25">
      <c r="B1427" s="213"/>
      <c r="C1427" s="213"/>
      <c r="D1427" s="244"/>
    </row>
    <row r="1428" spans="2:4" x14ac:dyDescent="0.25">
      <c r="B1428" s="213"/>
      <c r="C1428" s="213"/>
      <c r="D1428" s="244"/>
    </row>
    <row r="1429" spans="2:4" x14ac:dyDescent="0.25">
      <c r="B1429" s="213"/>
      <c r="C1429" s="213"/>
      <c r="D1429" s="244"/>
    </row>
    <row r="1430" spans="2:4" x14ac:dyDescent="0.25">
      <c r="B1430" s="213"/>
      <c r="C1430" s="213"/>
      <c r="D1430" s="244"/>
    </row>
    <row r="1431" spans="2:4" x14ac:dyDescent="0.25">
      <c r="B1431" s="213"/>
      <c r="C1431" s="213"/>
      <c r="D1431" s="244"/>
    </row>
    <row r="1432" spans="2:4" x14ac:dyDescent="0.25">
      <c r="B1432" s="213"/>
      <c r="C1432" s="213"/>
      <c r="D1432" s="244"/>
    </row>
    <row r="1433" spans="2:4" x14ac:dyDescent="0.25">
      <c r="B1433" s="213"/>
      <c r="C1433" s="213"/>
      <c r="D1433" s="244"/>
    </row>
    <row r="1434" spans="2:4" x14ac:dyDescent="0.25">
      <c r="B1434" s="213"/>
      <c r="C1434" s="213"/>
      <c r="D1434" s="244"/>
    </row>
    <row r="1435" spans="2:4" x14ac:dyDescent="0.25">
      <c r="B1435" s="213"/>
      <c r="C1435" s="213"/>
      <c r="D1435" s="244"/>
    </row>
    <row r="1436" spans="2:4" x14ac:dyDescent="0.25">
      <c r="B1436" s="213"/>
      <c r="C1436" s="213"/>
      <c r="D1436" s="244"/>
    </row>
    <row r="1437" spans="2:4" x14ac:dyDescent="0.25">
      <c r="B1437" s="213"/>
      <c r="C1437" s="213"/>
      <c r="D1437" s="244"/>
    </row>
    <row r="1438" spans="2:4" x14ac:dyDescent="0.25">
      <c r="B1438" s="213"/>
      <c r="C1438" s="213"/>
      <c r="D1438" s="244"/>
    </row>
    <row r="1439" spans="2:4" x14ac:dyDescent="0.25">
      <c r="B1439" s="213"/>
      <c r="C1439" s="213"/>
      <c r="D1439" s="244"/>
    </row>
    <row r="1440" spans="2:4" x14ac:dyDescent="0.25">
      <c r="B1440" s="213"/>
      <c r="C1440" s="213"/>
      <c r="D1440" s="244"/>
    </row>
    <row r="1441" spans="2:4" x14ac:dyDescent="0.25">
      <c r="B1441" s="213"/>
      <c r="C1441" s="213"/>
      <c r="D1441" s="244"/>
    </row>
    <row r="1442" spans="2:4" x14ac:dyDescent="0.25">
      <c r="B1442" s="213"/>
      <c r="C1442" s="213"/>
      <c r="D1442" s="244"/>
    </row>
    <row r="1443" spans="2:4" x14ac:dyDescent="0.25">
      <c r="B1443" s="213"/>
      <c r="C1443" s="213"/>
      <c r="D1443" s="244"/>
    </row>
    <row r="1444" spans="2:4" x14ac:dyDescent="0.25">
      <c r="B1444" s="213"/>
      <c r="C1444" s="213"/>
      <c r="D1444" s="244"/>
    </row>
    <row r="1445" spans="2:4" x14ac:dyDescent="0.25">
      <c r="B1445" s="213"/>
      <c r="C1445" s="213"/>
      <c r="D1445" s="244"/>
    </row>
    <row r="1446" spans="2:4" x14ac:dyDescent="0.25">
      <c r="B1446" s="213"/>
      <c r="C1446" s="213"/>
      <c r="D1446" s="244"/>
    </row>
    <row r="1447" spans="2:4" x14ac:dyDescent="0.25">
      <c r="B1447" s="213"/>
      <c r="C1447" s="213"/>
      <c r="D1447" s="244"/>
    </row>
    <row r="1448" spans="2:4" x14ac:dyDescent="0.25">
      <c r="B1448" s="213"/>
      <c r="C1448" s="213"/>
      <c r="D1448" s="244"/>
    </row>
    <row r="1449" spans="2:4" x14ac:dyDescent="0.25">
      <c r="B1449" s="213"/>
      <c r="C1449" s="213"/>
      <c r="D1449" s="244"/>
    </row>
    <row r="1450" spans="2:4" x14ac:dyDescent="0.25">
      <c r="B1450" s="213"/>
      <c r="C1450" s="213"/>
      <c r="D1450" s="244"/>
    </row>
    <row r="1451" spans="2:4" x14ac:dyDescent="0.25">
      <c r="B1451" s="213"/>
      <c r="C1451" s="213"/>
      <c r="D1451" s="244"/>
    </row>
    <row r="1452" spans="2:4" x14ac:dyDescent="0.25">
      <c r="B1452" s="213"/>
      <c r="C1452" s="213"/>
      <c r="D1452" s="244"/>
    </row>
    <row r="1453" spans="2:4" x14ac:dyDescent="0.25">
      <c r="B1453" s="213"/>
      <c r="C1453" s="213"/>
      <c r="D1453" s="244"/>
    </row>
    <row r="1454" spans="2:4" x14ac:dyDescent="0.25">
      <c r="B1454" s="213"/>
      <c r="C1454" s="213"/>
      <c r="D1454" s="244"/>
    </row>
    <row r="1455" spans="2:4" x14ac:dyDescent="0.25">
      <c r="B1455" s="213"/>
      <c r="C1455" s="213"/>
      <c r="D1455" s="244"/>
    </row>
    <row r="1456" spans="2:4" x14ac:dyDescent="0.25">
      <c r="B1456" s="213"/>
      <c r="C1456" s="213"/>
      <c r="D1456" s="244"/>
    </row>
    <row r="1457" spans="2:4" x14ac:dyDescent="0.25">
      <c r="B1457" s="213"/>
      <c r="C1457" s="213"/>
      <c r="D1457" s="244"/>
    </row>
    <row r="1458" spans="2:4" x14ac:dyDescent="0.25">
      <c r="B1458" s="213"/>
      <c r="C1458" s="213"/>
      <c r="D1458" s="244"/>
    </row>
    <row r="1459" spans="2:4" x14ac:dyDescent="0.25">
      <c r="B1459" s="213"/>
      <c r="C1459" s="213"/>
      <c r="D1459" s="244"/>
    </row>
    <row r="1460" spans="2:4" x14ac:dyDescent="0.25">
      <c r="B1460" s="213"/>
      <c r="C1460" s="213"/>
      <c r="D1460" s="244"/>
    </row>
    <row r="1461" spans="2:4" x14ac:dyDescent="0.25">
      <c r="B1461" s="213"/>
      <c r="C1461" s="213"/>
      <c r="D1461" s="244"/>
    </row>
    <row r="1462" spans="2:4" x14ac:dyDescent="0.25">
      <c r="B1462" s="213"/>
      <c r="C1462" s="213"/>
      <c r="D1462" s="244"/>
    </row>
    <row r="1463" spans="2:4" x14ac:dyDescent="0.25">
      <c r="B1463" s="213"/>
      <c r="C1463" s="213"/>
      <c r="D1463" s="244"/>
    </row>
    <row r="1464" spans="2:4" x14ac:dyDescent="0.25">
      <c r="B1464" s="213"/>
      <c r="C1464" s="213"/>
      <c r="D1464" s="244"/>
    </row>
    <row r="1465" spans="2:4" x14ac:dyDescent="0.25">
      <c r="B1465" s="213"/>
      <c r="C1465" s="213"/>
      <c r="D1465" s="244"/>
    </row>
    <row r="1466" spans="2:4" x14ac:dyDescent="0.25">
      <c r="B1466" s="213"/>
      <c r="C1466" s="213"/>
      <c r="D1466" s="244"/>
    </row>
    <row r="1467" spans="2:4" x14ac:dyDescent="0.25">
      <c r="B1467" s="213"/>
      <c r="C1467" s="213"/>
      <c r="D1467" s="244"/>
    </row>
    <row r="1468" spans="2:4" x14ac:dyDescent="0.25">
      <c r="B1468" s="213"/>
      <c r="C1468" s="213"/>
      <c r="D1468" s="244"/>
    </row>
    <row r="1469" spans="2:4" x14ac:dyDescent="0.25">
      <c r="B1469" s="213"/>
      <c r="C1469" s="213"/>
      <c r="D1469" s="244"/>
    </row>
    <row r="1470" spans="2:4" x14ac:dyDescent="0.25">
      <c r="B1470" s="213"/>
      <c r="C1470" s="213"/>
      <c r="D1470" s="244"/>
    </row>
    <row r="1471" spans="2:4" x14ac:dyDescent="0.25">
      <c r="B1471" s="213"/>
      <c r="C1471" s="213"/>
      <c r="D1471" s="244"/>
    </row>
    <row r="1472" spans="2:4" x14ac:dyDescent="0.25">
      <c r="B1472" s="213"/>
      <c r="C1472" s="213"/>
      <c r="D1472" s="244"/>
    </row>
    <row r="1473" spans="2:4" x14ac:dyDescent="0.25">
      <c r="B1473" s="213"/>
      <c r="C1473" s="213"/>
      <c r="D1473" s="244"/>
    </row>
    <row r="1474" spans="2:4" x14ac:dyDescent="0.25">
      <c r="B1474" s="213"/>
      <c r="C1474" s="213"/>
      <c r="D1474" s="244"/>
    </row>
    <row r="1475" spans="2:4" x14ac:dyDescent="0.25">
      <c r="B1475" s="213"/>
      <c r="C1475" s="213"/>
      <c r="D1475" s="244"/>
    </row>
    <row r="1476" spans="2:4" x14ac:dyDescent="0.25">
      <c r="B1476" s="213"/>
      <c r="C1476" s="213"/>
      <c r="D1476" s="244"/>
    </row>
    <row r="1477" spans="2:4" x14ac:dyDescent="0.25">
      <c r="B1477" s="213"/>
      <c r="C1477" s="213"/>
      <c r="D1477" s="244"/>
    </row>
    <row r="1478" spans="2:4" x14ac:dyDescent="0.25">
      <c r="B1478" s="213"/>
      <c r="C1478" s="213"/>
      <c r="D1478" s="244"/>
    </row>
    <row r="1479" spans="2:4" x14ac:dyDescent="0.25">
      <c r="B1479" s="213"/>
      <c r="C1479" s="213"/>
      <c r="D1479" s="244"/>
    </row>
    <row r="1480" spans="2:4" x14ac:dyDescent="0.25">
      <c r="B1480" s="213"/>
      <c r="C1480" s="213"/>
      <c r="D1480" s="244"/>
    </row>
    <row r="1481" spans="2:4" x14ac:dyDescent="0.25">
      <c r="B1481" s="213"/>
      <c r="C1481" s="213"/>
      <c r="D1481" s="244"/>
    </row>
    <row r="1482" spans="2:4" x14ac:dyDescent="0.25">
      <c r="B1482" s="213"/>
      <c r="C1482" s="213"/>
      <c r="D1482" s="244"/>
    </row>
    <row r="1483" spans="2:4" x14ac:dyDescent="0.25">
      <c r="B1483" s="213"/>
      <c r="C1483" s="213"/>
      <c r="D1483" s="244"/>
    </row>
    <row r="1484" spans="2:4" x14ac:dyDescent="0.25">
      <c r="B1484" s="213"/>
      <c r="C1484" s="213"/>
      <c r="D1484" s="244"/>
    </row>
    <row r="1485" spans="2:4" x14ac:dyDescent="0.25">
      <c r="B1485" s="213"/>
      <c r="C1485" s="213"/>
      <c r="D1485" s="244"/>
    </row>
    <row r="1486" spans="2:4" x14ac:dyDescent="0.25">
      <c r="B1486" s="213"/>
      <c r="C1486" s="213"/>
      <c r="D1486" s="244"/>
    </row>
    <row r="1487" spans="2:4" x14ac:dyDescent="0.25">
      <c r="B1487" s="213"/>
      <c r="C1487" s="213"/>
      <c r="D1487" s="244"/>
    </row>
    <row r="1488" spans="2:4" x14ac:dyDescent="0.25">
      <c r="B1488" s="213"/>
      <c r="C1488" s="213"/>
      <c r="D1488" s="244"/>
    </row>
    <row r="1489" spans="2:4" x14ac:dyDescent="0.25">
      <c r="B1489" s="213"/>
      <c r="C1489" s="213"/>
      <c r="D1489" s="244"/>
    </row>
    <row r="1490" spans="2:4" x14ac:dyDescent="0.25">
      <c r="B1490" s="213"/>
      <c r="C1490" s="213"/>
      <c r="D1490" s="244"/>
    </row>
    <row r="1491" spans="2:4" x14ac:dyDescent="0.25">
      <c r="B1491" s="213"/>
      <c r="C1491" s="213"/>
      <c r="D1491" s="244"/>
    </row>
    <row r="1492" spans="2:4" x14ac:dyDescent="0.25">
      <c r="B1492" s="213"/>
      <c r="C1492" s="213"/>
      <c r="D1492" s="244"/>
    </row>
    <row r="1493" spans="2:4" x14ac:dyDescent="0.25">
      <c r="B1493" s="213"/>
      <c r="C1493" s="213"/>
      <c r="D1493" s="244"/>
    </row>
    <row r="1494" spans="2:4" x14ac:dyDescent="0.25">
      <c r="B1494" s="213"/>
      <c r="C1494" s="213"/>
      <c r="D1494" s="244"/>
    </row>
    <row r="1495" spans="2:4" x14ac:dyDescent="0.25">
      <c r="B1495" s="213"/>
      <c r="C1495" s="213"/>
      <c r="D1495" s="244"/>
    </row>
    <row r="1496" spans="2:4" x14ac:dyDescent="0.25">
      <c r="B1496" s="213"/>
      <c r="C1496" s="213"/>
      <c r="D1496" s="244"/>
    </row>
    <row r="1497" spans="2:4" x14ac:dyDescent="0.25">
      <c r="B1497" s="213"/>
      <c r="C1497" s="213"/>
      <c r="D1497" s="244"/>
    </row>
    <row r="1498" spans="2:4" x14ac:dyDescent="0.25">
      <c r="B1498" s="213"/>
      <c r="C1498" s="213"/>
      <c r="D1498" s="244"/>
    </row>
    <row r="1499" spans="2:4" x14ac:dyDescent="0.25">
      <c r="B1499" s="213"/>
      <c r="C1499" s="213"/>
      <c r="D1499" s="244"/>
    </row>
    <row r="1500" spans="2:4" x14ac:dyDescent="0.25">
      <c r="B1500" s="213"/>
      <c r="C1500" s="213"/>
      <c r="D1500" s="244"/>
    </row>
    <row r="1501" spans="2:4" x14ac:dyDescent="0.25">
      <c r="B1501" s="213"/>
      <c r="C1501" s="213"/>
      <c r="D1501" s="244"/>
    </row>
    <row r="1502" spans="2:4" x14ac:dyDescent="0.25">
      <c r="B1502" s="213"/>
      <c r="C1502" s="213"/>
      <c r="D1502" s="244"/>
    </row>
    <row r="1503" spans="2:4" x14ac:dyDescent="0.25">
      <c r="B1503" s="213"/>
      <c r="C1503" s="213"/>
      <c r="D1503" s="244"/>
    </row>
    <row r="1504" spans="2:4" x14ac:dyDescent="0.25">
      <c r="B1504" s="213"/>
      <c r="C1504" s="213"/>
      <c r="D1504" s="244"/>
    </row>
    <row r="1505" spans="2:4" x14ac:dyDescent="0.25">
      <c r="B1505" s="213"/>
      <c r="C1505" s="213"/>
      <c r="D1505" s="244"/>
    </row>
    <row r="1506" spans="2:4" x14ac:dyDescent="0.25">
      <c r="B1506" s="213"/>
      <c r="C1506" s="213"/>
      <c r="D1506" s="244"/>
    </row>
    <row r="1507" spans="2:4" x14ac:dyDescent="0.25">
      <c r="B1507" s="213"/>
      <c r="C1507" s="213"/>
      <c r="D1507" s="244"/>
    </row>
    <row r="1508" spans="2:4" x14ac:dyDescent="0.25">
      <c r="B1508" s="213"/>
      <c r="C1508" s="213"/>
      <c r="D1508" s="244"/>
    </row>
    <row r="1509" spans="2:4" x14ac:dyDescent="0.25">
      <c r="B1509" s="213"/>
      <c r="C1509" s="213"/>
      <c r="D1509" s="244"/>
    </row>
    <row r="1510" spans="2:4" x14ac:dyDescent="0.25">
      <c r="B1510" s="213"/>
      <c r="C1510" s="213"/>
      <c r="D1510" s="244"/>
    </row>
    <row r="1511" spans="2:4" x14ac:dyDescent="0.25">
      <c r="B1511" s="213"/>
      <c r="C1511" s="213"/>
      <c r="D1511" s="244"/>
    </row>
    <row r="1512" spans="2:4" x14ac:dyDescent="0.25">
      <c r="B1512" s="213"/>
      <c r="C1512" s="213"/>
      <c r="D1512" s="244"/>
    </row>
    <row r="1513" spans="2:4" x14ac:dyDescent="0.25">
      <c r="B1513" s="213"/>
      <c r="C1513" s="213"/>
      <c r="D1513" s="244"/>
    </row>
    <row r="1514" spans="2:4" x14ac:dyDescent="0.25">
      <c r="B1514" s="213"/>
      <c r="C1514" s="213"/>
      <c r="D1514" s="244"/>
    </row>
    <row r="1515" spans="2:4" x14ac:dyDescent="0.25">
      <c r="B1515" s="213"/>
      <c r="C1515" s="213"/>
      <c r="D1515" s="244"/>
    </row>
    <row r="1516" spans="2:4" x14ac:dyDescent="0.25">
      <c r="B1516" s="213"/>
      <c r="C1516" s="213"/>
      <c r="D1516" s="244"/>
    </row>
    <row r="1517" spans="2:4" x14ac:dyDescent="0.25">
      <c r="B1517" s="213"/>
      <c r="C1517" s="213"/>
      <c r="D1517" s="244"/>
    </row>
    <row r="1518" spans="2:4" x14ac:dyDescent="0.25">
      <c r="B1518" s="213"/>
      <c r="C1518" s="213"/>
      <c r="D1518" s="244"/>
    </row>
    <row r="1519" spans="2:4" x14ac:dyDescent="0.25">
      <c r="B1519" s="213"/>
      <c r="C1519" s="213"/>
      <c r="D1519" s="244"/>
    </row>
    <row r="1520" spans="2:4" x14ac:dyDescent="0.25">
      <c r="B1520" s="213"/>
      <c r="C1520" s="213"/>
      <c r="D1520" s="244"/>
    </row>
    <row r="1521" spans="2:4" x14ac:dyDescent="0.25">
      <c r="B1521" s="213"/>
      <c r="C1521" s="213"/>
      <c r="D1521" s="244"/>
    </row>
    <row r="1522" spans="2:4" x14ac:dyDescent="0.25">
      <c r="B1522" s="213"/>
      <c r="C1522" s="213"/>
      <c r="D1522" s="244"/>
    </row>
    <row r="1523" spans="2:4" x14ac:dyDescent="0.25">
      <c r="B1523" s="213"/>
      <c r="C1523" s="213"/>
      <c r="D1523" s="244"/>
    </row>
    <row r="1524" spans="2:4" x14ac:dyDescent="0.25">
      <c r="B1524" s="213"/>
      <c r="C1524" s="213"/>
      <c r="D1524" s="244"/>
    </row>
    <row r="1525" spans="2:4" x14ac:dyDescent="0.25">
      <c r="B1525" s="213"/>
      <c r="C1525" s="213"/>
      <c r="D1525" s="244"/>
    </row>
    <row r="1526" spans="2:4" x14ac:dyDescent="0.25">
      <c r="B1526" s="213"/>
      <c r="C1526" s="213"/>
      <c r="D1526" s="244"/>
    </row>
    <row r="1527" spans="2:4" x14ac:dyDescent="0.25">
      <c r="B1527" s="213"/>
      <c r="C1527" s="213"/>
      <c r="D1527" s="244"/>
    </row>
    <row r="1528" spans="2:4" x14ac:dyDescent="0.25">
      <c r="B1528" s="213"/>
      <c r="C1528" s="213"/>
      <c r="D1528" s="244"/>
    </row>
    <row r="1529" spans="2:4" x14ac:dyDescent="0.25">
      <c r="B1529" s="213"/>
      <c r="C1529" s="213"/>
      <c r="D1529" s="244"/>
    </row>
    <row r="1530" spans="2:4" x14ac:dyDescent="0.25">
      <c r="B1530" s="213"/>
      <c r="C1530" s="213"/>
      <c r="D1530" s="244"/>
    </row>
    <row r="1531" spans="2:4" x14ac:dyDescent="0.25">
      <c r="B1531" s="213"/>
      <c r="C1531" s="213"/>
      <c r="D1531" s="244"/>
    </row>
    <row r="1532" spans="2:4" x14ac:dyDescent="0.25">
      <c r="B1532" s="213"/>
      <c r="C1532" s="213"/>
      <c r="D1532" s="244"/>
    </row>
    <row r="1533" spans="2:4" x14ac:dyDescent="0.25">
      <c r="B1533" s="213"/>
      <c r="C1533" s="213"/>
      <c r="D1533" s="244"/>
    </row>
    <row r="1534" spans="2:4" x14ac:dyDescent="0.25">
      <c r="B1534" s="213"/>
      <c r="C1534" s="213"/>
      <c r="D1534" s="244"/>
    </row>
    <row r="1535" spans="2:4" x14ac:dyDescent="0.25">
      <c r="B1535" s="213"/>
      <c r="C1535" s="213"/>
      <c r="D1535" s="244"/>
    </row>
    <row r="1536" spans="2:4" x14ac:dyDescent="0.25">
      <c r="B1536" s="213"/>
      <c r="C1536" s="213"/>
      <c r="D1536" s="244"/>
    </row>
    <row r="1537" spans="2:4" x14ac:dyDescent="0.25">
      <c r="B1537" s="213"/>
      <c r="C1537" s="213"/>
      <c r="D1537" s="244"/>
    </row>
    <row r="1538" spans="2:4" x14ac:dyDescent="0.25">
      <c r="B1538" s="213"/>
      <c r="C1538" s="213"/>
      <c r="D1538" s="244"/>
    </row>
    <row r="1539" spans="2:4" x14ac:dyDescent="0.25">
      <c r="B1539" s="213"/>
      <c r="C1539" s="213"/>
      <c r="D1539" s="244"/>
    </row>
    <row r="1540" spans="2:4" x14ac:dyDescent="0.25">
      <c r="B1540" s="213"/>
      <c r="C1540" s="213"/>
      <c r="D1540" s="244"/>
    </row>
    <row r="1541" spans="2:4" x14ac:dyDescent="0.25">
      <c r="B1541" s="213"/>
      <c r="C1541" s="213"/>
      <c r="D1541" s="244"/>
    </row>
    <row r="1542" spans="2:4" x14ac:dyDescent="0.25">
      <c r="B1542" s="213"/>
      <c r="C1542" s="213"/>
      <c r="D1542" s="244"/>
    </row>
    <row r="1543" spans="2:4" x14ac:dyDescent="0.25">
      <c r="B1543" s="213"/>
      <c r="C1543" s="213"/>
      <c r="D1543" s="244"/>
    </row>
    <row r="1544" spans="2:4" x14ac:dyDescent="0.25">
      <c r="B1544" s="213"/>
      <c r="C1544" s="213"/>
      <c r="D1544" s="244"/>
    </row>
    <row r="1545" spans="2:4" x14ac:dyDescent="0.25">
      <c r="B1545" s="213"/>
      <c r="C1545" s="213"/>
      <c r="D1545" s="244"/>
    </row>
    <row r="1546" spans="2:4" x14ac:dyDescent="0.25">
      <c r="B1546" s="213"/>
      <c r="C1546" s="213"/>
      <c r="D1546" s="244"/>
    </row>
    <row r="1547" spans="2:4" x14ac:dyDescent="0.25">
      <c r="B1547" s="213"/>
      <c r="C1547" s="213"/>
      <c r="D1547" s="244"/>
    </row>
    <row r="1548" spans="2:4" x14ac:dyDescent="0.25">
      <c r="B1548" s="213"/>
      <c r="C1548" s="213"/>
      <c r="D1548" s="244"/>
    </row>
    <row r="1549" spans="2:4" x14ac:dyDescent="0.25">
      <c r="B1549" s="213"/>
      <c r="C1549" s="213"/>
      <c r="D1549" s="244"/>
    </row>
    <row r="1550" spans="2:4" x14ac:dyDescent="0.25">
      <c r="B1550" s="213"/>
      <c r="C1550" s="213"/>
      <c r="D1550" s="244"/>
    </row>
    <row r="1551" spans="2:4" x14ac:dyDescent="0.25">
      <c r="B1551" s="213"/>
      <c r="C1551" s="213"/>
      <c r="D1551" s="244"/>
    </row>
    <row r="1552" spans="2:4" x14ac:dyDescent="0.25">
      <c r="B1552" s="213"/>
      <c r="C1552" s="213"/>
      <c r="D1552" s="244"/>
    </row>
    <row r="1553" spans="2:4" x14ac:dyDescent="0.25">
      <c r="B1553" s="213"/>
      <c r="C1553" s="213"/>
      <c r="D1553" s="244"/>
    </row>
    <row r="1554" spans="2:4" x14ac:dyDescent="0.25">
      <c r="B1554" s="213"/>
      <c r="C1554" s="213"/>
      <c r="D1554" s="244"/>
    </row>
    <row r="1555" spans="2:4" x14ac:dyDescent="0.25">
      <c r="B1555" s="213"/>
      <c r="C1555" s="213"/>
      <c r="D1555" s="244"/>
    </row>
    <row r="1556" spans="2:4" x14ac:dyDescent="0.25">
      <c r="B1556" s="213"/>
      <c r="C1556" s="213"/>
      <c r="D1556" s="244"/>
    </row>
    <row r="1557" spans="2:4" x14ac:dyDescent="0.25">
      <c r="B1557" s="213"/>
      <c r="C1557" s="213"/>
      <c r="D1557" s="244"/>
    </row>
    <row r="1558" spans="2:4" x14ac:dyDescent="0.25">
      <c r="B1558" s="213"/>
      <c r="C1558" s="213"/>
      <c r="D1558" s="244"/>
    </row>
    <row r="1559" spans="2:4" x14ac:dyDescent="0.25">
      <c r="B1559" s="213"/>
      <c r="C1559" s="213"/>
      <c r="D1559" s="244"/>
    </row>
    <row r="1560" spans="2:4" x14ac:dyDescent="0.25">
      <c r="B1560" s="213"/>
      <c r="C1560" s="213"/>
      <c r="D1560" s="244"/>
    </row>
    <row r="1561" spans="2:4" x14ac:dyDescent="0.25">
      <c r="B1561" s="213"/>
      <c r="C1561" s="213"/>
      <c r="D1561" s="244"/>
    </row>
    <row r="1562" spans="2:4" x14ac:dyDescent="0.25">
      <c r="B1562" s="213"/>
      <c r="C1562" s="213"/>
      <c r="D1562" s="244"/>
    </row>
    <row r="1563" spans="2:4" x14ac:dyDescent="0.25">
      <c r="B1563" s="213"/>
      <c r="C1563" s="213"/>
      <c r="D1563" s="244"/>
    </row>
    <row r="1564" spans="2:4" x14ac:dyDescent="0.25">
      <c r="B1564" s="213"/>
      <c r="C1564" s="213"/>
      <c r="D1564" s="244"/>
    </row>
    <row r="1565" spans="2:4" x14ac:dyDescent="0.25">
      <c r="B1565" s="213"/>
      <c r="C1565" s="213"/>
      <c r="D1565" s="244"/>
    </row>
    <row r="1566" spans="2:4" x14ac:dyDescent="0.25">
      <c r="B1566" s="213"/>
      <c r="C1566" s="213"/>
      <c r="D1566" s="244"/>
    </row>
    <row r="1567" spans="2:4" x14ac:dyDescent="0.25">
      <c r="B1567" s="213"/>
      <c r="C1567" s="213"/>
      <c r="D1567" s="244"/>
    </row>
    <row r="1568" spans="2:4" x14ac:dyDescent="0.25">
      <c r="B1568" s="213"/>
      <c r="C1568" s="213"/>
      <c r="D1568" s="244"/>
    </row>
    <row r="1569" spans="2:4" x14ac:dyDescent="0.25">
      <c r="B1569" s="213"/>
      <c r="C1569" s="213"/>
      <c r="D1569" s="244"/>
    </row>
    <row r="1570" spans="2:4" x14ac:dyDescent="0.25">
      <c r="B1570" s="213"/>
      <c r="C1570" s="213"/>
      <c r="D1570" s="244"/>
    </row>
    <row r="1571" spans="2:4" x14ac:dyDescent="0.25">
      <c r="B1571" s="213"/>
      <c r="C1571" s="213"/>
      <c r="D1571" s="244"/>
    </row>
    <row r="1572" spans="2:4" x14ac:dyDescent="0.25">
      <c r="B1572" s="213"/>
      <c r="C1572" s="213"/>
      <c r="D1572" s="244"/>
    </row>
    <row r="1573" spans="2:4" x14ac:dyDescent="0.25">
      <c r="B1573" s="213"/>
      <c r="C1573" s="213"/>
      <c r="D1573" s="244"/>
    </row>
    <row r="1574" spans="2:4" x14ac:dyDescent="0.25">
      <c r="B1574" s="213"/>
      <c r="C1574" s="213"/>
      <c r="D1574" s="244"/>
    </row>
    <row r="1575" spans="2:4" x14ac:dyDescent="0.25">
      <c r="B1575" s="213"/>
      <c r="C1575" s="213"/>
      <c r="D1575" s="244"/>
    </row>
    <row r="1576" spans="2:4" x14ac:dyDescent="0.25">
      <c r="B1576" s="213"/>
      <c r="C1576" s="213"/>
      <c r="D1576" s="244"/>
    </row>
    <row r="1577" spans="2:4" x14ac:dyDescent="0.25">
      <c r="B1577" s="213"/>
      <c r="C1577" s="213"/>
      <c r="D1577" s="244"/>
    </row>
    <row r="1578" spans="2:4" x14ac:dyDescent="0.25">
      <c r="B1578" s="213"/>
      <c r="C1578" s="213"/>
      <c r="D1578" s="244"/>
    </row>
    <row r="1579" spans="2:4" x14ac:dyDescent="0.25">
      <c r="B1579" s="213"/>
      <c r="C1579" s="213"/>
      <c r="D1579" s="244"/>
    </row>
    <row r="1580" spans="2:4" x14ac:dyDescent="0.25">
      <c r="B1580" s="213"/>
      <c r="C1580" s="213"/>
      <c r="D1580" s="244"/>
    </row>
    <row r="1581" spans="2:4" x14ac:dyDescent="0.25">
      <c r="B1581" s="213"/>
      <c r="C1581" s="213"/>
      <c r="D1581" s="244"/>
    </row>
    <row r="1582" spans="2:4" x14ac:dyDescent="0.25">
      <c r="B1582" s="213"/>
      <c r="C1582" s="213"/>
      <c r="D1582" s="244"/>
    </row>
    <row r="1583" spans="2:4" x14ac:dyDescent="0.25">
      <c r="B1583" s="213"/>
      <c r="C1583" s="213"/>
      <c r="D1583" s="244"/>
    </row>
    <row r="1584" spans="2:4" x14ac:dyDescent="0.25">
      <c r="B1584" s="213"/>
      <c r="C1584" s="213"/>
      <c r="D1584" s="244"/>
    </row>
    <row r="1585" spans="2:4" x14ac:dyDescent="0.25">
      <c r="B1585" s="213"/>
      <c r="C1585" s="213"/>
      <c r="D1585" s="244"/>
    </row>
    <row r="1586" spans="2:4" x14ac:dyDescent="0.25">
      <c r="B1586" s="213"/>
      <c r="C1586" s="213"/>
      <c r="D1586" s="244"/>
    </row>
    <row r="1587" spans="2:4" x14ac:dyDescent="0.25">
      <c r="B1587" s="213"/>
      <c r="C1587" s="213"/>
      <c r="D1587" s="244"/>
    </row>
    <row r="1588" spans="2:4" x14ac:dyDescent="0.25">
      <c r="B1588" s="213"/>
      <c r="C1588" s="213"/>
      <c r="D1588" s="244"/>
    </row>
    <row r="1589" spans="2:4" x14ac:dyDescent="0.25">
      <c r="B1589" s="213"/>
      <c r="C1589" s="213"/>
      <c r="D1589" s="244"/>
    </row>
    <row r="1590" spans="2:4" x14ac:dyDescent="0.25">
      <c r="B1590" s="213"/>
      <c r="C1590" s="213"/>
      <c r="D1590" s="244"/>
    </row>
    <row r="1591" spans="2:4" x14ac:dyDescent="0.25">
      <c r="B1591" s="213"/>
      <c r="C1591" s="213"/>
      <c r="D1591" s="244"/>
    </row>
    <row r="1592" spans="2:4" x14ac:dyDescent="0.25">
      <c r="B1592" s="213"/>
      <c r="C1592" s="213"/>
      <c r="D1592" s="244"/>
    </row>
    <row r="1593" spans="2:4" x14ac:dyDescent="0.25">
      <c r="B1593" s="213"/>
      <c r="C1593" s="213"/>
      <c r="D1593" s="244"/>
    </row>
    <row r="1594" spans="2:4" x14ac:dyDescent="0.25">
      <c r="B1594" s="213"/>
      <c r="C1594" s="213"/>
      <c r="D1594" s="244"/>
    </row>
    <row r="1595" spans="2:4" x14ac:dyDescent="0.25">
      <c r="B1595" s="213"/>
      <c r="C1595" s="213"/>
      <c r="D1595" s="244"/>
    </row>
    <row r="1596" spans="2:4" x14ac:dyDescent="0.25">
      <c r="B1596" s="213"/>
      <c r="C1596" s="213"/>
      <c r="D1596" s="244"/>
    </row>
    <row r="1597" spans="2:4" x14ac:dyDescent="0.25">
      <c r="B1597" s="213"/>
      <c r="C1597" s="213"/>
      <c r="D1597" s="244"/>
    </row>
    <row r="1598" spans="2:4" x14ac:dyDescent="0.25">
      <c r="B1598" s="213"/>
      <c r="C1598" s="213"/>
      <c r="D1598" s="244"/>
    </row>
    <row r="1599" spans="2:4" x14ac:dyDescent="0.25">
      <c r="B1599" s="213"/>
      <c r="C1599" s="213"/>
      <c r="D1599" s="244"/>
    </row>
    <row r="1600" spans="2:4" x14ac:dyDescent="0.25">
      <c r="B1600" s="213"/>
      <c r="C1600" s="213"/>
      <c r="D1600" s="244"/>
    </row>
    <row r="1601" spans="2:4" x14ac:dyDescent="0.25">
      <c r="B1601" s="213"/>
      <c r="C1601" s="213"/>
      <c r="D1601" s="244"/>
    </row>
    <row r="1602" spans="2:4" x14ac:dyDescent="0.25">
      <c r="B1602" s="213"/>
      <c r="C1602" s="213"/>
      <c r="D1602" s="244"/>
    </row>
    <row r="1603" spans="2:4" x14ac:dyDescent="0.25">
      <c r="B1603" s="213"/>
      <c r="C1603" s="213"/>
      <c r="D1603" s="244"/>
    </row>
    <row r="1604" spans="2:4" x14ac:dyDescent="0.25">
      <c r="B1604" s="213"/>
      <c r="C1604" s="213"/>
      <c r="D1604" s="244"/>
    </row>
    <row r="1605" spans="2:4" x14ac:dyDescent="0.25">
      <c r="B1605" s="213"/>
      <c r="C1605" s="213"/>
      <c r="D1605" s="244"/>
    </row>
    <row r="1606" spans="2:4" x14ac:dyDescent="0.25">
      <c r="B1606" s="213"/>
      <c r="C1606" s="213"/>
      <c r="D1606" s="244"/>
    </row>
    <row r="1607" spans="2:4" x14ac:dyDescent="0.25">
      <c r="B1607" s="213"/>
      <c r="C1607" s="213"/>
      <c r="D1607" s="244"/>
    </row>
    <row r="1608" spans="2:4" x14ac:dyDescent="0.25">
      <c r="B1608" s="213"/>
      <c r="C1608" s="213"/>
      <c r="D1608" s="244"/>
    </row>
    <row r="1609" spans="2:4" x14ac:dyDescent="0.25">
      <c r="B1609" s="213"/>
      <c r="C1609" s="213"/>
      <c r="D1609" s="244"/>
    </row>
    <row r="1610" spans="2:4" x14ac:dyDescent="0.25">
      <c r="B1610" s="213"/>
      <c r="C1610" s="213"/>
      <c r="D1610" s="244"/>
    </row>
    <row r="1611" spans="2:4" x14ac:dyDescent="0.25">
      <c r="B1611" s="213"/>
      <c r="C1611" s="213"/>
      <c r="D1611" s="244"/>
    </row>
    <row r="1612" spans="2:4" x14ac:dyDescent="0.25">
      <c r="B1612" s="213"/>
      <c r="C1612" s="213"/>
      <c r="D1612" s="244"/>
    </row>
    <row r="1613" spans="2:4" x14ac:dyDescent="0.25">
      <c r="B1613" s="213"/>
      <c r="C1613" s="213"/>
      <c r="D1613" s="244"/>
    </row>
    <row r="1614" spans="2:4" x14ac:dyDescent="0.25">
      <c r="B1614" s="213"/>
      <c r="C1614" s="213"/>
      <c r="D1614" s="244"/>
    </row>
    <row r="1615" spans="2:4" x14ac:dyDescent="0.25">
      <c r="B1615" s="213"/>
      <c r="C1615" s="213"/>
      <c r="D1615" s="244"/>
    </row>
    <row r="1616" spans="2:4" x14ac:dyDescent="0.25">
      <c r="B1616" s="213"/>
      <c r="C1616" s="213"/>
      <c r="D1616" s="244"/>
    </row>
    <row r="1617" spans="2:4" x14ac:dyDescent="0.25">
      <c r="B1617" s="213"/>
      <c r="C1617" s="213"/>
      <c r="D1617" s="244"/>
    </row>
    <row r="1618" spans="2:4" x14ac:dyDescent="0.25">
      <c r="B1618" s="213"/>
      <c r="C1618" s="213"/>
      <c r="D1618" s="244"/>
    </row>
    <row r="1619" spans="2:4" x14ac:dyDescent="0.25">
      <c r="B1619" s="213"/>
      <c r="C1619" s="213"/>
      <c r="D1619" s="244"/>
    </row>
    <row r="1620" spans="2:4" x14ac:dyDescent="0.25">
      <c r="B1620" s="213"/>
      <c r="C1620" s="213"/>
      <c r="D1620" s="244"/>
    </row>
    <row r="1621" spans="2:4" x14ac:dyDescent="0.25">
      <c r="B1621" s="213"/>
      <c r="C1621" s="213"/>
      <c r="D1621" s="244"/>
    </row>
    <row r="1622" spans="2:4" x14ac:dyDescent="0.25">
      <c r="B1622" s="213"/>
      <c r="C1622" s="213"/>
      <c r="D1622" s="244"/>
    </row>
    <row r="1623" spans="2:4" x14ac:dyDescent="0.25">
      <c r="B1623" s="213"/>
      <c r="C1623" s="213"/>
      <c r="D1623" s="244"/>
    </row>
    <row r="1624" spans="2:4" x14ac:dyDescent="0.25">
      <c r="B1624" s="213"/>
      <c r="C1624" s="213"/>
      <c r="D1624" s="244"/>
    </row>
    <row r="1625" spans="2:4" x14ac:dyDescent="0.25">
      <c r="B1625" s="213"/>
      <c r="C1625" s="213"/>
      <c r="D1625" s="244"/>
    </row>
    <row r="1626" spans="2:4" x14ac:dyDescent="0.25">
      <c r="B1626" s="213"/>
      <c r="C1626" s="213"/>
      <c r="D1626" s="244"/>
    </row>
    <row r="1627" spans="2:4" x14ac:dyDescent="0.25">
      <c r="B1627" s="213"/>
      <c r="C1627" s="213"/>
      <c r="D1627" s="244"/>
    </row>
    <row r="1628" spans="2:4" x14ac:dyDescent="0.25">
      <c r="B1628" s="213"/>
      <c r="C1628" s="213"/>
      <c r="D1628" s="244"/>
    </row>
    <row r="1629" spans="2:4" x14ac:dyDescent="0.25">
      <c r="B1629" s="213"/>
      <c r="C1629" s="213"/>
      <c r="D1629" s="244"/>
    </row>
    <row r="1630" spans="2:4" x14ac:dyDescent="0.25">
      <c r="B1630" s="213"/>
      <c r="C1630" s="213"/>
      <c r="D1630" s="244"/>
    </row>
    <row r="1631" spans="2:4" x14ac:dyDescent="0.25">
      <c r="B1631" s="213"/>
      <c r="C1631" s="213"/>
      <c r="D1631" s="244"/>
    </row>
    <row r="1632" spans="2:4" x14ac:dyDescent="0.25">
      <c r="B1632" s="213"/>
      <c r="C1632" s="213"/>
      <c r="D1632" s="244"/>
    </row>
    <row r="1633" spans="2:4" x14ac:dyDescent="0.25">
      <c r="B1633" s="213"/>
      <c r="C1633" s="213"/>
      <c r="D1633" s="244"/>
    </row>
    <row r="1634" spans="2:4" x14ac:dyDescent="0.25">
      <c r="B1634" s="213"/>
      <c r="C1634" s="213"/>
      <c r="D1634" s="244"/>
    </row>
    <row r="1635" spans="2:4" x14ac:dyDescent="0.25">
      <c r="B1635" s="213"/>
      <c r="C1635" s="213"/>
      <c r="D1635" s="244"/>
    </row>
    <row r="1636" spans="2:4" x14ac:dyDescent="0.25">
      <c r="B1636" s="213"/>
      <c r="C1636" s="213"/>
      <c r="D1636" s="244"/>
    </row>
    <row r="1637" spans="2:4" x14ac:dyDescent="0.25">
      <c r="B1637" s="213"/>
      <c r="C1637" s="213"/>
      <c r="D1637" s="244"/>
    </row>
    <row r="1638" spans="2:4" x14ac:dyDescent="0.25">
      <c r="B1638" s="213"/>
      <c r="C1638" s="213"/>
      <c r="D1638" s="244"/>
    </row>
    <row r="1639" spans="2:4" x14ac:dyDescent="0.25">
      <c r="B1639" s="213"/>
      <c r="C1639" s="213"/>
      <c r="D1639" s="244"/>
    </row>
    <row r="1640" spans="2:4" x14ac:dyDescent="0.25">
      <c r="B1640" s="213"/>
      <c r="C1640" s="213"/>
      <c r="D1640" s="244"/>
    </row>
    <row r="1641" spans="2:4" x14ac:dyDescent="0.25">
      <c r="B1641" s="213"/>
      <c r="C1641" s="213"/>
      <c r="D1641" s="244"/>
    </row>
    <row r="1642" spans="2:4" x14ac:dyDescent="0.25">
      <c r="B1642" s="213"/>
      <c r="C1642" s="213"/>
      <c r="D1642" s="244"/>
    </row>
    <row r="1643" spans="2:4" x14ac:dyDescent="0.25">
      <c r="B1643" s="213"/>
      <c r="C1643" s="213"/>
      <c r="D1643" s="244"/>
    </row>
    <row r="1644" spans="2:4" x14ac:dyDescent="0.25">
      <c r="B1644" s="213"/>
      <c r="C1644" s="213"/>
      <c r="D1644" s="244"/>
    </row>
    <row r="1645" spans="2:4" x14ac:dyDescent="0.25">
      <c r="B1645" s="213"/>
      <c r="C1645" s="213"/>
      <c r="D1645" s="244"/>
    </row>
    <row r="1646" spans="2:4" x14ac:dyDescent="0.25">
      <c r="B1646" s="213"/>
      <c r="C1646" s="213"/>
      <c r="D1646" s="244"/>
    </row>
    <row r="1647" spans="2:4" x14ac:dyDescent="0.25">
      <c r="B1647" s="213"/>
      <c r="C1647" s="213"/>
      <c r="D1647" s="244"/>
    </row>
    <row r="1648" spans="2:4" x14ac:dyDescent="0.25">
      <c r="B1648" s="213"/>
      <c r="C1648" s="213"/>
      <c r="D1648" s="244"/>
    </row>
    <row r="1649" spans="2:4" x14ac:dyDescent="0.25">
      <c r="B1649" s="213"/>
      <c r="C1649" s="213"/>
      <c r="D1649" s="244"/>
    </row>
    <row r="1650" spans="2:4" x14ac:dyDescent="0.25">
      <c r="B1650" s="213"/>
      <c r="C1650" s="213"/>
      <c r="D1650" s="244"/>
    </row>
    <row r="1651" spans="2:4" x14ac:dyDescent="0.25">
      <c r="B1651" s="213"/>
      <c r="C1651" s="213"/>
      <c r="D1651" s="244"/>
    </row>
    <row r="1652" spans="2:4" x14ac:dyDescent="0.25">
      <c r="B1652" s="213"/>
      <c r="C1652" s="213"/>
      <c r="D1652" s="244"/>
    </row>
    <row r="1653" spans="2:4" x14ac:dyDescent="0.25">
      <c r="B1653" s="213"/>
      <c r="C1653" s="213"/>
      <c r="D1653" s="244"/>
    </row>
    <row r="1654" spans="2:4" x14ac:dyDescent="0.25">
      <c r="B1654" s="213"/>
      <c r="C1654" s="213"/>
      <c r="D1654" s="244"/>
    </row>
    <row r="1655" spans="2:4" x14ac:dyDescent="0.25">
      <c r="B1655" s="213"/>
      <c r="C1655" s="213"/>
      <c r="D1655" s="244"/>
    </row>
    <row r="1656" spans="2:4" x14ac:dyDescent="0.25">
      <c r="B1656" s="213"/>
      <c r="C1656" s="213"/>
      <c r="D1656" s="244"/>
    </row>
    <row r="1657" spans="2:4" x14ac:dyDescent="0.25">
      <c r="B1657" s="213"/>
      <c r="C1657" s="213"/>
      <c r="D1657" s="244"/>
    </row>
    <row r="1658" spans="2:4" x14ac:dyDescent="0.25">
      <c r="B1658" s="213"/>
      <c r="C1658" s="213"/>
      <c r="D1658" s="244"/>
    </row>
    <row r="1659" spans="2:4" x14ac:dyDescent="0.25">
      <c r="B1659" s="213"/>
      <c r="C1659" s="213"/>
      <c r="D1659" s="244"/>
    </row>
    <row r="1660" spans="2:4" x14ac:dyDescent="0.25">
      <c r="B1660" s="213"/>
      <c r="C1660" s="213"/>
      <c r="D1660" s="244"/>
    </row>
    <row r="1661" spans="2:4" x14ac:dyDescent="0.25">
      <c r="B1661" s="213"/>
      <c r="C1661" s="213"/>
      <c r="D1661" s="244"/>
    </row>
    <row r="1662" spans="2:4" x14ac:dyDescent="0.25">
      <c r="B1662" s="213"/>
      <c r="C1662" s="213"/>
      <c r="D1662" s="244"/>
    </row>
    <row r="1663" spans="2:4" x14ac:dyDescent="0.25">
      <c r="B1663" s="213"/>
      <c r="C1663" s="213"/>
      <c r="D1663" s="244"/>
    </row>
    <row r="1664" spans="2:4" x14ac:dyDescent="0.25">
      <c r="B1664" s="213"/>
      <c r="C1664" s="213"/>
      <c r="D1664" s="244"/>
    </row>
    <row r="1665" spans="2:4" x14ac:dyDescent="0.25">
      <c r="B1665" s="213"/>
      <c r="C1665" s="213"/>
      <c r="D1665" s="244"/>
    </row>
    <row r="1666" spans="2:4" x14ac:dyDescent="0.25">
      <c r="B1666" s="213"/>
      <c r="C1666" s="213"/>
      <c r="D1666" s="244"/>
    </row>
    <row r="1667" spans="2:4" x14ac:dyDescent="0.25">
      <c r="B1667" s="213"/>
      <c r="C1667" s="213"/>
      <c r="D1667" s="244"/>
    </row>
    <row r="1668" spans="2:4" x14ac:dyDescent="0.25">
      <c r="B1668" s="213"/>
      <c r="C1668" s="213"/>
      <c r="D1668" s="244"/>
    </row>
    <row r="1669" spans="2:4" x14ac:dyDescent="0.25">
      <c r="B1669" s="213"/>
      <c r="C1669" s="213"/>
      <c r="D1669" s="244"/>
    </row>
    <row r="1670" spans="2:4" x14ac:dyDescent="0.25">
      <c r="B1670" s="213"/>
      <c r="C1670" s="213"/>
      <c r="D1670" s="244"/>
    </row>
    <row r="1671" spans="2:4" x14ac:dyDescent="0.25">
      <c r="B1671" s="213"/>
      <c r="C1671" s="213"/>
      <c r="D1671" s="244"/>
    </row>
    <row r="1672" spans="2:4" x14ac:dyDescent="0.25">
      <c r="B1672" s="213"/>
      <c r="C1672" s="213"/>
      <c r="D1672" s="244"/>
    </row>
    <row r="1673" spans="2:4" x14ac:dyDescent="0.25">
      <c r="B1673" s="213"/>
      <c r="C1673" s="213"/>
      <c r="D1673" s="244"/>
    </row>
    <row r="1674" spans="2:4" x14ac:dyDescent="0.25">
      <c r="B1674" s="213"/>
      <c r="C1674" s="213"/>
      <c r="D1674" s="244"/>
    </row>
    <row r="1675" spans="2:4" x14ac:dyDescent="0.25">
      <c r="B1675" s="213"/>
      <c r="C1675" s="213"/>
      <c r="D1675" s="244"/>
    </row>
    <row r="1676" spans="2:4" x14ac:dyDescent="0.25">
      <c r="B1676" s="213"/>
      <c r="C1676" s="213"/>
      <c r="D1676" s="244"/>
    </row>
    <row r="1677" spans="2:4" x14ac:dyDescent="0.25">
      <c r="B1677" s="213"/>
      <c r="C1677" s="213"/>
      <c r="D1677" s="244"/>
    </row>
    <row r="1678" spans="2:4" x14ac:dyDescent="0.25">
      <c r="B1678" s="213"/>
      <c r="C1678" s="213"/>
      <c r="D1678" s="244"/>
    </row>
    <row r="1679" spans="2:4" x14ac:dyDescent="0.25">
      <c r="B1679" s="213"/>
      <c r="C1679" s="213"/>
      <c r="D1679" s="244"/>
    </row>
    <row r="1680" spans="2:4" x14ac:dyDescent="0.25">
      <c r="B1680" s="213"/>
      <c r="C1680" s="213"/>
      <c r="D1680" s="244"/>
    </row>
    <row r="1681" spans="2:4" x14ac:dyDescent="0.25">
      <c r="B1681" s="213"/>
      <c r="C1681" s="213"/>
      <c r="D1681" s="244"/>
    </row>
    <row r="1682" spans="2:4" x14ac:dyDescent="0.25">
      <c r="B1682" s="213"/>
      <c r="C1682" s="213"/>
      <c r="D1682" s="244"/>
    </row>
    <row r="1683" spans="2:4" x14ac:dyDescent="0.25">
      <c r="B1683" s="213"/>
      <c r="C1683" s="213"/>
      <c r="D1683" s="244"/>
    </row>
    <row r="1684" spans="2:4" x14ac:dyDescent="0.25">
      <c r="B1684" s="213"/>
      <c r="C1684" s="213"/>
      <c r="D1684" s="244"/>
    </row>
    <row r="1685" spans="2:4" x14ac:dyDescent="0.25">
      <c r="B1685" s="213"/>
      <c r="C1685" s="213"/>
      <c r="D1685" s="244"/>
    </row>
    <row r="1686" spans="2:4" x14ac:dyDescent="0.25">
      <c r="B1686" s="213"/>
      <c r="C1686" s="213"/>
      <c r="D1686" s="244"/>
    </row>
    <row r="1687" spans="2:4" x14ac:dyDescent="0.25">
      <c r="B1687" s="213"/>
      <c r="C1687" s="213"/>
      <c r="D1687" s="244"/>
    </row>
    <row r="1688" spans="2:4" x14ac:dyDescent="0.25">
      <c r="B1688" s="213"/>
      <c r="C1688" s="213"/>
      <c r="D1688" s="244"/>
    </row>
    <row r="1689" spans="2:4" x14ac:dyDescent="0.25">
      <c r="B1689" s="213"/>
      <c r="C1689" s="213"/>
      <c r="D1689" s="244"/>
    </row>
    <row r="1690" spans="2:4" x14ac:dyDescent="0.25">
      <c r="B1690" s="213"/>
      <c r="C1690" s="213"/>
      <c r="D1690" s="244"/>
    </row>
    <row r="1691" spans="2:4" x14ac:dyDescent="0.25">
      <c r="B1691" s="213"/>
      <c r="C1691" s="213"/>
      <c r="D1691" s="244"/>
    </row>
    <row r="1692" spans="2:4" x14ac:dyDescent="0.25">
      <c r="B1692" s="213"/>
      <c r="C1692" s="213"/>
      <c r="D1692" s="244"/>
    </row>
    <row r="1693" spans="2:4" x14ac:dyDescent="0.25">
      <c r="B1693" s="213"/>
      <c r="C1693" s="213"/>
      <c r="D1693" s="244"/>
    </row>
    <row r="1694" spans="2:4" x14ac:dyDescent="0.25">
      <c r="B1694" s="213"/>
      <c r="C1694" s="213"/>
      <c r="D1694" s="244"/>
    </row>
    <row r="1695" spans="2:4" x14ac:dyDescent="0.25">
      <c r="B1695" s="213"/>
      <c r="C1695" s="213"/>
      <c r="D1695" s="244"/>
    </row>
    <row r="1696" spans="2:4" x14ac:dyDescent="0.25">
      <c r="B1696" s="213"/>
      <c r="C1696" s="213"/>
      <c r="D1696" s="244"/>
    </row>
    <row r="1697" spans="2:4" x14ac:dyDescent="0.25">
      <c r="B1697" s="213"/>
      <c r="C1697" s="213"/>
      <c r="D1697" s="244"/>
    </row>
    <row r="1698" spans="2:4" x14ac:dyDescent="0.25">
      <c r="B1698" s="213"/>
      <c r="C1698" s="213"/>
      <c r="D1698" s="244"/>
    </row>
    <row r="1699" spans="2:4" x14ac:dyDescent="0.25">
      <c r="B1699" s="213"/>
      <c r="C1699" s="213"/>
      <c r="D1699" s="244"/>
    </row>
    <row r="1700" spans="2:4" x14ac:dyDescent="0.25">
      <c r="B1700" s="213"/>
      <c r="C1700" s="213"/>
      <c r="D1700" s="244"/>
    </row>
    <row r="1701" spans="2:4" x14ac:dyDescent="0.25">
      <c r="B1701" s="213"/>
      <c r="C1701" s="213"/>
      <c r="D1701" s="244"/>
    </row>
    <row r="1702" spans="2:4" x14ac:dyDescent="0.25">
      <c r="B1702" s="213"/>
      <c r="C1702" s="213"/>
      <c r="D1702" s="244"/>
    </row>
    <row r="1703" spans="2:4" x14ac:dyDescent="0.25">
      <c r="B1703" s="213"/>
      <c r="C1703" s="213"/>
      <c r="D1703" s="244"/>
    </row>
    <row r="1704" spans="2:4" x14ac:dyDescent="0.25">
      <c r="B1704" s="213"/>
      <c r="C1704" s="213"/>
      <c r="D1704" s="244"/>
    </row>
    <row r="1705" spans="2:4" x14ac:dyDescent="0.25">
      <c r="B1705" s="213"/>
      <c r="C1705" s="213"/>
      <c r="D1705" s="244"/>
    </row>
    <row r="1706" spans="2:4" x14ac:dyDescent="0.25">
      <c r="B1706" s="213"/>
      <c r="C1706" s="213"/>
      <c r="D1706" s="244"/>
    </row>
    <row r="1707" spans="2:4" x14ac:dyDescent="0.25">
      <c r="B1707" s="213"/>
      <c r="C1707" s="213"/>
      <c r="D1707" s="244"/>
    </row>
    <row r="1708" spans="2:4" x14ac:dyDescent="0.25">
      <c r="B1708" s="213"/>
      <c r="C1708" s="213"/>
      <c r="D1708" s="244"/>
    </row>
    <row r="1709" spans="2:4" x14ac:dyDescent="0.25">
      <c r="B1709" s="213"/>
      <c r="C1709" s="213"/>
      <c r="D1709" s="244"/>
    </row>
    <row r="1710" spans="2:4" x14ac:dyDescent="0.25">
      <c r="B1710" s="213"/>
      <c r="C1710" s="213"/>
      <c r="D1710" s="244"/>
    </row>
    <row r="1711" spans="2:4" x14ac:dyDescent="0.25">
      <c r="B1711" s="213"/>
      <c r="C1711" s="213"/>
      <c r="D1711" s="244"/>
    </row>
    <row r="1712" spans="2:4" x14ac:dyDescent="0.25">
      <c r="B1712" s="213"/>
      <c r="C1712" s="213"/>
      <c r="D1712" s="244"/>
    </row>
    <row r="1713" spans="2:4" x14ac:dyDescent="0.25">
      <c r="B1713" s="213"/>
      <c r="C1713" s="213"/>
      <c r="D1713" s="244"/>
    </row>
    <row r="1714" spans="2:4" x14ac:dyDescent="0.25">
      <c r="B1714" s="213"/>
      <c r="C1714" s="213"/>
      <c r="D1714" s="244"/>
    </row>
    <row r="1715" spans="2:4" x14ac:dyDescent="0.25">
      <c r="B1715" s="213"/>
      <c r="C1715" s="213"/>
      <c r="D1715" s="244"/>
    </row>
    <row r="1716" spans="2:4" x14ac:dyDescent="0.25">
      <c r="B1716" s="213"/>
      <c r="C1716" s="213"/>
      <c r="D1716" s="244"/>
    </row>
    <row r="1717" spans="2:4" x14ac:dyDescent="0.25">
      <c r="B1717" s="213"/>
      <c r="C1717" s="213"/>
      <c r="D1717" s="244"/>
    </row>
    <row r="1718" spans="2:4" x14ac:dyDescent="0.25">
      <c r="B1718" s="213"/>
      <c r="C1718" s="213"/>
      <c r="D1718" s="244"/>
    </row>
    <row r="1719" spans="2:4" x14ac:dyDescent="0.25">
      <c r="B1719" s="213"/>
      <c r="C1719" s="213"/>
      <c r="D1719" s="244"/>
    </row>
    <row r="1720" spans="2:4" x14ac:dyDescent="0.25">
      <c r="B1720" s="213"/>
      <c r="C1720" s="213"/>
      <c r="D1720" s="244"/>
    </row>
    <row r="1721" spans="2:4" x14ac:dyDescent="0.25">
      <c r="B1721" s="213"/>
      <c r="C1721" s="213"/>
      <c r="D1721" s="244"/>
    </row>
    <row r="1722" spans="2:4" x14ac:dyDescent="0.25">
      <c r="B1722" s="213"/>
      <c r="C1722" s="213"/>
      <c r="D1722" s="244"/>
    </row>
    <row r="1723" spans="2:4" x14ac:dyDescent="0.25">
      <c r="B1723" s="213"/>
      <c r="C1723" s="213"/>
      <c r="D1723" s="244"/>
    </row>
    <row r="1724" spans="2:4" x14ac:dyDescent="0.25">
      <c r="B1724" s="213"/>
      <c r="C1724" s="213"/>
      <c r="D1724" s="244"/>
    </row>
    <row r="1725" spans="2:4" x14ac:dyDescent="0.25">
      <c r="B1725" s="213"/>
      <c r="C1725" s="213"/>
      <c r="D1725" s="244"/>
    </row>
    <row r="1726" spans="2:4" x14ac:dyDescent="0.25">
      <c r="B1726" s="213"/>
      <c r="C1726" s="213"/>
      <c r="D1726" s="244"/>
    </row>
    <row r="1727" spans="2:4" x14ac:dyDescent="0.25">
      <c r="B1727" s="213"/>
      <c r="C1727" s="213"/>
      <c r="D1727" s="244"/>
    </row>
    <row r="1728" spans="2:4" x14ac:dyDescent="0.25">
      <c r="B1728" s="213"/>
      <c r="C1728" s="213"/>
      <c r="D1728" s="244"/>
    </row>
    <row r="1729" spans="2:4" x14ac:dyDescent="0.25">
      <c r="B1729" s="213"/>
      <c r="C1729" s="213"/>
      <c r="D1729" s="244"/>
    </row>
    <row r="1730" spans="2:4" x14ac:dyDescent="0.25">
      <c r="B1730" s="213"/>
      <c r="C1730" s="213"/>
      <c r="D1730" s="244"/>
    </row>
    <row r="1731" spans="2:4" x14ac:dyDescent="0.25">
      <c r="B1731" s="213"/>
      <c r="C1731" s="213"/>
      <c r="D1731" s="244"/>
    </row>
    <row r="1732" spans="2:4" x14ac:dyDescent="0.25">
      <c r="B1732" s="213"/>
      <c r="C1732" s="213"/>
      <c r="D1732" s="244"/>
    </row>
    <row r="1733" spans="2:4" x14ac:dyDescent="0.25">
      <c r="B1733" s="213"/>
      <c r="C1733" s="213"/>
      <c r="D1733" s="244"/>
    </row>
    <row r="1734" spans="2:4" x14ac:dyDescent="0.25">
      <c r="B1734" s="213"/>
      <c r="C1734" s="213"/>
      <c r="D1734" s="244"/>
    </row>
    <row r="1735" spans="2:4" x14ac:dyDescent="0.25">
      <c r="B1735" s="213"/>
      <c r="C1735" s="213"/>
      <c r="D1735" s="244"/>
    </row>
    <row r="1736" spans="2:4" x14ac:dyDescent="0.25">
      <c r="B1736" s="213"/>
      <c r="C1736" s="213"/>
      <c r="D1736" s="244"/>
    </row>
    <row r="1737" spans="2:4" x14ac:dyDescent="0.25">
      <c r="B1737" s="213"/>
      <c r="C1737" s="213"/>
      <c r="D1737" s="244"/>
    </row>
    <row r="1738" spans="2:4" x14ac:dyDescent="0.25">
      <c r="B1738" s="213"/>
      <c r="C1738" s="213"/>
      <c r="D1738" s="244"/>
    </row>
    <row r="1739" spans="2:4" x14ac:dyDescent="0.25">
      <c r="B1739" s="213"/>
      <c r="C1739" s="213"/>
      <c r="D1739" s="244"/>
    </row>
    <row r="1740" spans="2:4" x14ac:dyDescent="0.25">
      <c r="B1740" s="213"/>
      <c r="C1740" s="213"/>
      <c r="D1740" s="244"/>
    </row>
    <row r="1741" spans="2:4" x14ac:dyDescent="0.25">
      <c r="B1741" s="213"/>
      <c r="C1741" s="213"/>
      <c r="D1741" s="244"/>
    </row>
    <row r="1742" spans="2:4" x14ac:dyDescent="0.25">
      <c r="B1742" s="213"/>
      <c r="C1742" s="213"/>
      <c r="D1742" s="244"/>
    </row>
    <row r="1743" spans="2:4" x14ac:dyDescent="0.25">
      <c r="B1743" s="213"/>
      <c r="C1743" s="213"/>
      <c r="D1743" s="244"/>
    </row>
    <row r="1744" spans="2:4" x14ac:dyDescent="0.25">
      <c r="B1744" s="213"/>
      <c r="C1744" s="213"/>
      <c r="D1744" s="244"/>
    </row>
    <row r="1745" spans="2:4" x14ac:dyDescent="0.25">
      <c r="B1745" s="213"/>
      <c r="C1745" s="213"/>
      <c r="D1745" s="244"/>
    </row>
    <row r="1746" spans="2:4" x14ac:dyDescent="0.25">
      <c r="B1746" s="213"/>
      <c r="C1746" s="213"/>
      <c r="D1746" s="244"/>
    </row>
    <row r="1747" spans="2:4" x14ac:dyDescent="0.25">
      <c r="B1747" s="213"/>
      <c r="C1747" s="213"/>
      <c r="D1747" s="244"/>
    </row>
    <row r="1748" spans="2:4" x14ac:dyDescent="0.25">
      <c r="B1748" s="213"/>
      <c r="C1748" s="213"/>
      <c r="D1748" s="244"/>
    </row>
    <row r="1749" spans="2:4" x14ac:dyDescent="0.25">
      <c r="B1749" s="213"/>
      <c r="C1749" s="213"/>
      <c r="D1749" s="244"/>
    </row>
    <row r="1750" spans="2:4" x14ac:dyDescent="0.25">
      <c r="B1750" s="213"/>
      <c r="C1750" s="213"/>
      <c r="D1750" s="244"/>
    </row>
    <row r="1751" spans="2:4" x14ac:dyDescent="0.25">
      <c r="B1751" s="213"/>
      <c r="C1751" s="213"/>
      <c r="D1751" s="244"/>
    </row>
    <row r="1752" spans="2:4" x14ac:dyDescent="0.25">
      <c r="B1752" s="213"/>
      <c r="C1752" s="213"/>
      <c r="D1752" s="244"/>
    </row>
    <row r="1753" spans="2:4" x14ac:dyDescent="0.25">
      <c r="B1753" s="213"/>
      <c r="C1753" s="213"/>
      <c r="D1753" s="244"/>
    </row>
    <row r="1754" spans="2:4" x14ac:dyDescent="0.25">
      <c r="B1754" s="213"/>
      <c r="C1754" s="213"/>
      <c r="D1754" s="244"/>
    </row>
    <row r="1755" spans="2:4" x14ac:dyDescent="0.25">
      <c r="B1755" s="213"/>
      <c r="C1755" s="213"/>
      <c r="D1755" s="244"/>
    </row>
    <row r="1756" spans="2:4" x14ac:dyDescent="0.25">
      <c r="B1756" s="213"/>
      <c r="C1756" s="213"/>
      <c r="D1756" s="244"/>
    </row>
    <row r="1757" spans="2:4" x14ac:dyDescent="0.25">
      <c r="B1757" s="213"/>
      <c r="C1757" s="213"/>
      <c r="D1757" s="244"/>
    </row>
    <row r="1758" spans="2:4" x14ac:dyDescent="0.25">
      <c r="B1758" s="213"/>
      <c r="C1758" s="213"/>
      <c r="D1758" s="244"/>
    </row>
    <row r="1759" spans="2:4" x14ac:dyDescent="0.25">
      <c r="B1759" s="213"/>
      <c r="C1759" s="213"/>
      <c r="D1759" s="244"/>
    </row>
    <row r="1760" spans="2:4" x14ac:dyDescent="0.25">
      <c r="B1760" s="213"/>
      <c r="C1760" s="213"/>
      <c r="D1760" s="244"/>
    </row>
    <row r="1761" spans="2:4" x14ac:dyDescent="0.25">
      <c r="B1761" s="213"/>
      <c r="C1761" s="213"/>
      <c r="D1761" s="244"/>
    </row>
    <row r="1762" spans="2:4" x14ac:dyDescent="0.25">
      <c r="B1762" s="213"/>
      <c r="C1762" s="213"/>
      <c r="D1762" s="244"/>
    </row>
    <row r="1763" spans="2:4" x14ac:dyDescent="0.25">
      <c r="B1763" s="213"/>
      <c r="C1763" s="213"/>
      <c r="D1763" s="244"/>
    </row>
    <row r="1764" spans="2:4" x14ac:dyDescent="0.25">
      <c r="B1764" s="213"/>
      <c r="C1764" s="213"/>
      <c r="D1764" s="244"/>
    </row>
    <row r="1765" spans="2:4" x14ac:dyDescent="0.25">
      <c r="B1765" s="213"/>
      <c r="C1765" s="213"/>
      <c r="D1765" s="244"/>
    </row>
    <row r="1766" spans="2:4" x14ac:dyDescent="0.25">
      <c r="B1766" s="213"/>
      <c r="C1766" s="213"/>
      <c r="D1766" s="244"/>
    </row>
    <row r="1767" spans="2:4" x14ac:dyDescent="0.25">
      <c r="B1767" s="213"/>
      <c r="C1767" s="213"/>
      <c r="D1767" s="244"/>
    </row>
    <row r="1768" spans="2:4" x14ac:dyDescent="0.25">
      <c r="B1768" s="213"/>
      <c r="C1768" s="213"/>
      <c r="D1768" s="244"/>
    </row>
    <row r="1769" spans="2:4" x14ac:dyDescent="0.25">
      <c r="B1769" s="213"/>
      <c r="C1769" s="213"/>
      <c r="D1769" s="244"/>
    </row>
    <row r="1770" spans="2:4" x14ac:dyDescent="0.25">
      <c r="B1770" s="213"/>
      <c r="C1770" s="213"/>
      <c r="D1770" s="244"/>
    </row>
    <row r="1771" spans="2:4" x14ac:dyDescent="0.25">
      <c r="B1771" s="213"/>
      <c r="C1771" s="213"/>
      <c r="D1771" s="244"/>
    </row>
    <row r="1772" spans="2:4" x14ac:dyDescent="0.25">
      <c r="B1772" s="213"/>
      <c r="C1772" s="213"/>
      <c r="D1772" s="244"/>
    </row>
    <row r="1773" spans="2:4" x14ac:dyDescent="0.25">
      <c r="B1773" s="213"/>
      <c r="C1773" s="213"/>
      <c r="D1773" s="244"/>
    </row>
    <row r="1774" spans="2:4" x14ac:dyDescent="0.25">
      <c r="B1774" s="213"/>
      <c r="C1774" s="213"/>
      <c r="D1774" s="244"/>
    </row>
    <row r="1775" spans="2:4" x14ac:dyDescent="0.25">
      <c r="B1775" s="213"/>
      <c r="C1775" s="213"/>
      <c r="D1775" s="244"/>
    </row>
    <row r="1776" spans="2:4" x14ac:dyDescent="0.25">
      <c r="B1776" s="213"/>
      <c r="C1776" s="213"/>
      <c r="D1776" s="244"/>
    </row>
    <row r="1777" spans="2:4" x14ac:dyDescent="0.25">
      <c r="B1777" s="213"/>
      <c r="C1777" s="213"/>
      <c r="D1777" s="244"/>
    </row>
    <row r="1778" spans="2:4" x14ac:dyDescent="0.25">
      <c r="B1778" s="213"/>
      <c r="C1778" s="213"/>
      <c r="D1778" s="244"/>
    </row>
    <row r="1779" spans="2:4" x14ac:dyDescent="0.25">
      <c r="B1779" s="213"/>
      <c r="C1779" s="213"/>
      <c r="D1779" s="244"/>
    </row>
    <row r="1780" spans="2:4" x14ac:dyDescent="0.25">
      <c r="B1780" s="213"/>
      <c r="C1780" s="213"/>
      <c r="D1780" s="244"/>
    </row>
    <row r="1781" spans="2:4" x14ac:dyDescent="0.25">
      <c r="B1781" s="213"/>
      <c r="C1781" s="213"/>
      <c r="D1781" s="244"/>
    </row>
    <row r="1782" spans="2:4" x14ac:dyDescent="0.25">
      <c r="B1782" s="213"/>
      <c r="C1782" s="213"/>
      <c r="D1782" s="244"/>
    </row>
    <row r="1783" spans="2:4" x14ac:dyDescent="0.25">
      <c r="B1783" s="213"/>
      <c r="C1783" s="213"/>
      <c r="D1783" s="244"/>
    </row>
    <row r="1784" spans="2:4" x14ac:dyDescent="0.25">
      <c r="B1784" s="213"/>
      <c r="C1784" s="213"/>
      <c r="D1784" s="244"/>
    </row>
    <row r="1785" spans="2:4" x14ac:dyDescent="0.25">
      <c r="B1785" s="213"/>
      <c r="C1785" s="213"/>
      <c r="D1785" s="244"/>
    </row>
    <row r="1786" spans="2:4" x14ac:dyDescent="0.25">
      <c r="B1786" s="213"/>
      <c r="C1786" s="213"/>
      <c r="D1786" s="244"/>
    </row>
    <row r="1787" spans="2:4" x14ac:dyDescent="0.25">
      <c r="B1787" s="213"/>
      <c r="C1787" s="213"/>
      <c r="D1787" s="244"/>
    </row>
    <row r="1788" spans="2:4" x14ac:dyDescent="0.25">
      <c r="B1788" s="213"/>
      <c r="C1788" s="213"/>
      <c r="D1788" s="244"/>
    </row>
    <row r="1789" spans="2:4" x14ac:dyDescent="0.25">
      <c r="B1789" s="213"/>
      <c r="C1789" s="213"/>
      <c r="D1789" s="244"/>
    </row>
    <row r="1790" spans="2:4" x14ac:dyDescent="0.25">
      <c r="B1790" s="213"/>
      <c r="C1790" s="213"/>
      <c r="D1790" s="244"/>
    </row>
    <row r="1791" spans="2:4" x14ac:dyDescent="0.25">
      <c r="B1791" s="213"/>
      <c r="C1791" s="213"/>
      <c r="D1791" s="244"/>
    </row>
    <row r="1792" spans="2:4" x14ac:dyDescent="0.25">
      <c r="B1792" s="213"/>
      <c r="C1792" s="213"/>
      <c r="D1792" s="244"/>
    </row>
    <row r="1793" spans="2:4" x14ac:dyDescent="0.25">
      <c r="B1793" s="213"/>
      <c r="C1793" s="213"/>
      <c r="D1793" s="244"/>
    </row>
    <row r="1794" spans="2:4" x14ac:dyDescent="0.25">
      <c r="B1794" s="213"/>
      <c r="C1794" s="213"/>
      <c r="D1794" s="244"/>
    </row>
    <row r="1795" spans="2:4" x14ac:dyDescent="0.25">
      <c r="B1795" s="213"/>
      <c r="C1795" s="213"/>
      <c r="D1795" s="244"/>
    </row>
    <row r="1796" spans="2:4" x14ac:dyDescent="0.25">
      <c r="B1796" s="213"/>
      <c r="C1796" s="213"/>
      <c r="D1796" s="244"/>
    </row>
    <row r="1797" spans="2:4" x14ac:dyDescent="0.25">
      <c r="B1797" s="213"/>
      <c r="C1797" s="213"/>
      <c r="D1797" s="244"/>
    </row>
    <row r="1798" spans="2:4" x14ac:dyDescent="0.25">
      <c r="B1798" s="213"/>
      <c r="C1798" s="213"/>
      <c r="D1798" s="244"/>
    </row>
    <row r="1799" spans="2:4" x14ac:dyDescent="0.25">
      <c r="B1799" s="213"/>
      <c r="C1799" s="213"/>
      <c r="D1799" s="244"/>
    </row>
    <row r="1800" spans="2:4" x14ac:dyDescent="0.25">
      <c r="B1800" s="213"/>
      <c r="C1800" s="213"/>
      <c r="D1800" s="244"/>
    </row>
    <row r="1801" spans="2:4" x14ac:dyDescent="0.25">
      <c r="B1801" s="213"/>
      <c r="C1801" s="213"/>
      <c r="D1801" s="244"/>
    </row>
    <row r="1802" spans="2:4" x14ac:dyDescent="0.25">
      <c r="B1802" s="213"/>
      <c r="C1802" s="213"/>
      <c r="D1802" s="244"/>
    </row>
    <row r="1803" spans="2:4" x14ac:dyDescent="0.25">
      <c r="B1803" s="213"/>
      <c r="C1803" s="213"/>
      <c r="D1803" s="244"/>
    </row>
    <row r="1804" spans="2:4" x14ac:dyDescent="0.25">
      <c r="B1804" s="213"/>
      <c r="C1804" s="213"/>
      <c r="D1804" s="244"/>
    </row>
    <row r="1805" spans="2:4" x14ac:dyDescent="0.25">
      <c r="B1805" s="213"/>
      <c r="C1805" s="213"/>
      <c r="D1805" s="244"/>
    </row>
    <row r="1806" spans="2:4" x14ac:dyDescent="0.25">
      <c r="B1806" s="213"/>
      <c r="C1806" s="213"/>
      <c r="D1806" s="244"/>
    </row>
    <row r="1807" spans="2:4" x14ac:dyDescent="0.25">
      <c r="B1807" s="213"/>
      <c r="C1807" s="213"/>
      <c r="D1807" s="244"/>
    </row>
    <row r="1808" spans="2:4" x14ac:dyDescent="0.25">
      <c r="B1808" s="213"/>
      <c r="C1808" s="213"/>
      <c r="D1808" s="244"/>
    </row>
    <row r="1809" spans="2:4" x14ac:dyDescent="0.25">
      <c r="B1809" s="213"/>
      <c r="C1809" s="213"/>
      <c r="D1809" s="244"/>
    </row>
    <row r="1810" spans="2:4" x14ac:dyDescent="0.25">
      <c r="B1810" s="213"/>
      <c r="C1810" s="213"/>
      <c r="D1810" s="244"/>
    </row>
    <row r="1811" spans="2:4" x14ac:dyDescent="0.25">
      <c r="B1811" s="213"/>
      <c r="C1811" s="213"/>
      <c r="D1811" s="244"/>
    </row>
    <row r="1812" spans="2:4" x14ac:dyDescent="0.25">
      <c r="B1812" s="213"/>
      <c r="C1812" s="213"/>
      <c r="D1812" s="244"/>
    </row>
    <row r="1813" spans="2:4" x14ac:dyDescent="0.25">
      <c r="B1813" s="213"/>
      <c r="C1813" s="213"/>
      <c r="D1813" s="244"/>
    </row>
    <row r="1814" spans="2:4" x14ac:dyDescent="0.25">
      <c r="B1814" s="213"/>
      <c r="C1814" s="213"/>
      <c r="D1814" s="244"/>
    </row>
    <row r="1815" spans="2:4" x14ac:dyDescent="0.25">
      <c r="B1815" s="213"/>
      <c r="C1815" s="213"/>
      <c r="D1815" s="244"/>
    </row>
    <row r="1816" spans="2:4" x14ac:dyDescent="0.25">
      <c r="B1816" s="213"/>
      <c r="C1816" s="213"/>
      <c r="D1816" s="244"/>
    </row>
    <row r="1817" spans="2:4" x14ac:dyDescent="0.25">
      <c r="B1817" s="213"/>
      <c r="C1817" s="213"/>
      <c r="D1817" s="244"/>
    </row>
    <row r="1818" spans="2:4" x14ac:dyDescent="0.25">
      <c r="B1818" s="213"/>
      <c r="C1818" s="213"/>
      <c r="D1818" s="244"/>
    </row>
    <row r="1819" spans="2:4" x14ac:dyDescent="0.25">
      <c r="B1819" s="213"/>
      <c r="C1819" s="213"/>
      <c r="D1819" s="244"/>
    </row>
    <row r="1820" spans="2:4" x14ac:dyDescent="0.25">
      <c r="B1820" s="213"/>
      <c r="C1820" s="213"/>
      <c r="D1820" s="244"/>
    </row>
    <row r="1821" spans="2:4" x14ac:dyDescent="0.25">
      <c r="B1821" s="213"/>
      <c r="C1821" s="213"/>
      <c r="D1821" s="244"/>
    </row>
    <row r="1822" spans="2:4" x14ac:dyDescent="0.25">
      <c r="B1822" s="213"/>
      <c r="C1822" s="213"/>
      <c r="D1822" s="244"/>
    </row>
    <row r="1823" spans="2:4" x14ac:dyDescent="0.25">
      <c r="B1823" s="213"/>
      <c r="C1823" s="213"/>
      <c r="D1823" s="244"/>
    </row>
    <row r="1824" spans="2:4" x14ac:dyDescent="0.25">
      <c r="B1824" s="213"/>
      <c r="C1824" s="213"/>
      <c r="D1824" s="244"/>
    </row>
    <row r="1825" spans="2:4" x14ac:dyDescent="0.25">
      <c r="B1825" s="213"/>
      <c r="C1825" s="213"/>
      <c r="D1825" s="244"/>
    </row>
    <row r="1826" spans="2:4" x14ac:dyDescent="0.25">
      <c r="B1826" s="213"/>
      <c r="C1826" s="213"/>
      <c r="D1826" s="244"/>
    </row>
    <row r="1827" spans="2:4" x14ac:dyDescent="0.25">
      <c r="B1827" s="213"/>
      <c r="C1827" s="213"/>
      <c r="D1827" s="244"/>
    </row>
    <row r="1828" spans="2:4" x14ac:dyDescent="0.25">
      <c r="B1828" s="213"/>
      <c r="C1828" s="213"/>
      <c r="D1828" s="244"/>
    </row>
    <row r="1829" spans="2:4" x14ac:dyDescent="0.25">
      <c r="B1829" s="213"/>
      <c r="C1829" s="213"/>
      <c r="D1829" s="244"/>
    </row>
    <row r="1830" spans="2:4" x14ac:dyDescent="0.25">
      <c r="B1830" s="213"/>
      <c r="C1830" s="213"/>
      <c r="D1830" s="244"/>
    </row>
    <row r="1831" spans="2:4" x14ac:dyDescent="0.25">
      <c r="B1831" s="213"/>
      <c r="C1831" s="213"/>
      <c r="D1831" s="244"/>
    </row>
    <row r="1832" spans="2:4" x14ac:dyDescent="0.25">
      <c r="B1832" s="213"/>
      <c r="C1832" s="213"/>
      <c r="D1832" s="244"/>
    </row>
    <row r="1833" spans="2:4" x14ac:dyDescent="0.25">
      <c r="B1833" s="213"/>
      <c r="C1833" s="213"/>
      <c r="D1833" s="244"/>
    </row>
    <row r="1834" spans="2:4" x14ac:dyDescent="0.25">
      <c r="B1834" s="213"/>
      <c r="C1834" s="213"/>
      <c r="D1834" s="244"/>
    </row>
    <row r="1835" spans="2:4" x14ac:dyDescent="0.25">
      <c r="B1835" s="213"/>
      <c r="C1835" s="213"/>
      <c r="D1835" s="244"/>
    </row>
    <row r="1836" spans="2:4" x14ac:dyDescent="0.25">
      <c r="B1836" s="213"/>
      <c r="C1836" s="213"/>
      <c r="D1836" s="244"/>
    </row>
    <row r="1837" spans="2:4" x14ac:dyDescent="0.25">
      <c r="B1837" s="213"/>
      <c r="C1837" s="213"/>
      <c r="D1837" s="244"/>
    </row>
    <row r="1838" spans="2:4" x14ac:dyDescent="0.25">
      <c r="B1838" s="213"/>
      <c r="C1838" s="213"/>
      <c r="D1838" s="244"/>
    </row>
    <row r="1839" spans="2:4" x14ac:dyDescent="0.25">
      <c r="B1839" s="213"/>
      <c r="C1839" s="213"/>
      <c r="D1839" s="244"/>
    </row>
    <row r="1840" spans="2:4" x14ac:dyDescent="0.25">
      <c r="B1840" s="213"/>
      <c r="C1840" s="213"/>
      <c r="D1840" s="244"/>
    </row>
    <row r="1841" spans="2:4" x14ac:dyDescent="0.25">
      <c r="B1841" s="213"/>
      <c r="C1841" s="213"/>
      <c r="D1841" s="244"/>
    </row>
    <row r="1842" spans="2:4" x14ac:dyDescent="0.25">
      <c r="B1842" s="213"/>
      <c r="C1842" s="213"/>
      <c r="D1842" s="244"/>
    </row>
    <row r="1843" spans="2:4" x14ac:dyDescent="0.25">
      <c r="B1843" s="213"/>
      <c r="C1843" s="213"/>
      <c r="D1843" s="244"/>
    </row>
    <row r="1844" spans="2:4" x14ac:dyDescent="0.25">
      <c r="B1844" s="213"/>
      <c r="C1844" s="213"/>
      <c r="D1844" s="244"/>
    </row>
    <row r="1845" spans="2:4" x14ac:dyDescent="0.25">
      <c r="B1845" s="213"/>
      <c r="C1845" s="213"/>
      <c r="D1845" s="244"/>
    </row>
    <row r="1846" spans="2:4" x14ac:dyDescent="0.25">
      <c r="B1846" s="213"/>
      <c r="C1846" s="213"/>
      <c r="D1846" s="244"/>
    </row>
    <row r="1847" spans="2:4" x14ac:dyDescent="0.25">
      <c r="B1847" s="213"/>
      <c r="C1847" s="213"/>
      <c r="D1847" s="244"/>
    </row>
    <row r="1848" spans="2:4" x14ac:dyDescent="0.25">
      <c r="B1848" s="213"/>
      <c r="C1848" s="213"/>
      <c r="D1848" s="244"/>
    </row>
    <row r="1849" spans="2:4" x14ac:dyDescent="0.25">
      <c r="B1849" s="213"/>
      <c r="C1849" s="213"/>
      <c r="D1849" s="244"/>
    </row>
    <row r="1850" spans="2:4" x14ac:dyDescent="0.25">
      <c r="B1850" s="213"/>
      <c r="C1850" s="213"/>
      <c r="D1850" s="244"/>
    </row>
    <row r="1851" spans="2:4" x14ac:dyDescent="0.25">
      <c r="B1851" s="213"/>
      <c r="C1851" s="213"/>
      <c r="D1851" s="244"/>
    </row>
    <row r="1852" spans="2:4" x14ac:dyDescent="0.25">
      <c r="B1852" s="213"/>
      <c r="C1852" s="213"/>
      <c r="D1852" s="244"/>
    </row>
    <row r="1853" spans="2:4" x14ac:dyDescent="0.25">
      <c r="B1853" s="213"/>
      <c r="C1853" s="213"/>
      <c r="D1853" s="244"/>
    </row>
    <row r="1854" spans="2:4" x14ac:dyDescent="0.25">
      <c r="B1854" s="213"/>
      <c r="C1854" s="213"/>
      <c r="D1854" s="244"/>
    </row>
    <row r="1855" spans="2:4" x14ac:dyDescent="0.25">
      <c r="B1855" s="213"/>
      <c r="C1855" s="213"/>
      <c r="D1855" s="244"/>
    </row>
    <row r="1856" spans="2:4" x14ac:dyDescent="0.25">
      <c r="B1856" s="213"/>
      <c r="C1856" s="213"/>
      <c r="D1856" s="244"/>
    </row>
    <row r="1857" spans="2:4" x14ac:dyDescent="0.25">
      <c r="B1857" s="213"/>
      <c r="C1857" s="213"/>
      <c r="D1857" s="244"/>
    </row>
    <row r="1858" spans="2:4" x14ac:dyDescent="0.25">
      <c r="B1858" s="213"/>
      <c r="C1858" s="213"/>
      <c r="D1858" s="244"/>
    </row>
    <row r="1859" spans="2:4" x14ac:dyDescent="0.25">
      <c r="B1859" s="213"/>
      <c r="C1859" s="213"/>
      <c r="D1859" s="244"/>
    </row>
    <row r="1860" spans="2:4" x14ac:dyDescent="0.25">
      <c r="B1860" s="213"/>
      <c r="C1860" s="213"/>
      <c r="D1860" s="244"/>
    </row>
    <row r="1861" spans="2:4" x14ac:dyDescent="0.25">
      <c r="B1861" s="213"/>
      <c r="C1861" s="213"/>
      <c r="D1861" s="244"/>
    </row>
    <row r="1862" spans="2:4" x14ac:dyDescent="0.25">
      <c r="B1862" s="213"/>
      <c r="C1862" s="213"/>
      <c r="D1862" s="244"/>
    </row>
    <row r="1863" spans="2:4" x14ac:dyDescent="0.25">
      <c r="B1863" s="213"/>
      <c r="C1863" s="213"/>
      <c r="D1863" s="244"/>
    </row>
    <row r="1864" spans="2:4" x14ac:dyDescent="0.25">
      <c r="B1864" s="213"/>
      <c r="C1864" s="213"/>
      <c r="D1864" s="244"/>
    </row>
    <row r="1865" spans="2:4" x14ac:dyDescent="0.25">
      <c r="B1865" s="213"/>
      <c r="C1865" s="213"/>
      <c r="D1865" s="244"/>
    </row>
    <row r="1866" spans="2:4" x14ac:dyDescent="0.25">
      <c r="B1866" s="213"/>
      <c r="C1866" s="213"/>
      <c r="D1866" s="244"/>
    </row>
    <row r="1867" spans="2:4" x14ac:dyDescent="0.25">
      <c r="B1867" s="213"/>
      <c r="C1867" s="213"/>
      <c r="D1867" s="244"/>
    </row>
    <row r="1868" spans="2:4" x14ac:dyDescent="0.25">
      <c r="B1868" s="213"/>
      <c r="C1868" s="213"/>
      <c r="D1868" s="244"/>
    </row>
    <row r="1869" spans="2:4" x14ac:dyDescent="0.25">
      <c r="B1869" s="213"/>
      <c r="C1869" s="213"/>
      <c r="D1869" s="244"/>
    </row>
    <row r="1870" spans="2:4" x14ac:dyDescent="0.25">
      <c r="B1870" s="213"/>
      <c r="C1870" s="213"/>
      <c r="D1870" s="244"/>
    </row>
    <row r="1871" spans="2:4" x14ac:dyDescent="0.25">
      <c r="B1871" s="213"/>
      <c r="C1871" s="213"/>
      <c r="D1871" s="244"/>
    </row>
    <row r="1872" spans="2:4" x14ac:dyDescent="0.25">
      <c r="B1872" s="213"/>
      <c r="C1872" s="213"/>
      <c r="D1872" s="244"/>
    </row>
    <row r="1873" spans="2:4" x14ac:dyDescent="0.25">
      <c r="B1873" s="213"/>
      <c r="C1873" s="213"/>
      <c r="D1873" s="244"/>
    </row>
    <row r="1874" spans="2:4" x14ac:dyDescent="0.25">
      <c r="B1874" s="213"/>
      <c r="C1874" s="213"/>
      <c r="D1874" s="244"/>
    </row>
    <row r="1875" spans="2:4" x14ac:dyDescent="0.25">
      <c r="B1875" s="213"/>
      <c r="C1875" s="213"/>
      <c r="D1875" s="244"/>
    </row>
    <row r="1876" spans="2:4" x14ac:dyDescent="0.25">
      <c r="B1876" s="213"/>
      <c r="C1876" s="213"/>
      <c r="D1876" s="244"/>
    </row>
    <row r="1877" spans="2:4" x14ac:dyDescent="0.25">
      <c r="B1877" s="213"/>
      <c r="C1877" s="213"/>
      <c r="D1877" s="244"/>
    </row>
    <row r="1878" spans="2:4" x14ac:dyDescent="0.25">
      <c r="B1878" s="213"/>
      <c r="C1878" s="213"/>
      <c r="D1878" s="244"/>
    </row>
    <row r="1879" spans="2:4" x14ac:dyDescent="0.25">
      <c r="B1879" s="213"/>
      <c r="C1879" s="213"/>
      <c r="D1879" s="244"/>
    </row>
    <row r="1880" spans="2:4" x14ac:dyDescent="0.25">
      <c r="B1880" s="213"/>
      <c r="C1880" s="213"/>
      <c r="D1880" s="244"/>
    </row>
    <row r="1881" spans="2:4" x14ac:dyDescent="0.25">
      <c r="B1881" s="213"/>
      <c r="C1881" s="213"/>
      <c r="D1881" s="244"/>
    </row>
    <row r="1882" spans="2:4" x14ac:dyDescent="0.25">
      <c r="B1882" s="213"/>
      <c r="C1882" s="213"/>
      <c r="D1882" s="244"/>
    </row>
    <row r="1883" spans="2:4" x14ac:dyDescent="0.25">
      <c r="B1883" s="213"/>
      <c r="C1883" s="213"/>
      <c r="D1883" s="244"/>
    </row>
    <row r="1884" spans="2:4" x14ac:dyDescent="0.25">
      <c r="B1884" s="213"/>
      <c r="C1884" s="213"/>
      <c r="D1884" s="244"/>
    </row>
    <row r="1885" spans="2:4" x14ac:dyDescent="0.25">
      <c r="B1885" s="213"/>
      <c r="C1885" s="213"/>
      <c r="D1885" s="244"/>
    </row>
    <row r="1886" spans="2:4" x14ac:dyDescent="0.25">
      <c r="B1886" s="213"/>
      <c r="C1886" s="213"/>
      <c r="D1886" s="244"/>
    </row>
    <row r="1887" spans="2:4" x14ac:dyDescent="0.25">
      <c r="B1887" s="213"/>
      <c r="C1887" s="213"/>
      <c r="D1887" s="244"/>
    </row>
    <row r="1888" spans="2:4" x14ac:dyDescent="0.25">
      <c r="B1888" s="213"/>
      <c r="C1888" s="213"/>
      <c r="D1888" s="244"/>
    </row>
    <row r="1889" spans="2:4" x14ac:dyDescent="0.25">
      <c r="B1889" s="213"/>
      <c r="C1889" s="213"/>
      <c r="D1889" s="244"/>
    </row>
    <row r="1890" spans="2:4" x14ac:dyDescent="0.25">
      <c r="B1890" s="213"/>
      <c r="C1890" s="213"/>
      <c r="D1890" s="244"/>
    </row>
    <row r="1891" spans="2:4" x14ac:dyDescent="0.25">
      <c r="B1891" s="213"/>
      <c r="C1891" s="213"/>
      <c r="D1891" s="244"/>
    </row>
    <row r="1892" spans="2:4" x14ac:dyDescent="0.25">
      <c r="B1892" s="213"/>
      <c r="C1892" s="213"/>
      <c r="D1892" s="244"/>
    </row>
    <row r="1893" spans="2:4" x14ac:dyDescent="0.25">
      <c r="B1893" s="213"/>
      <c r="C1893" s="213"/>
      <c r="D1893" s="244"/>
    </row>
    <row r="1894" spans="2:4" x14ac:dyDescent="0.25">
      <c r="B1894" s="213"/>
      <c r="C1894" s="213"/>
      <c r="D1894" s="244"/>
    </row>
    <row r="1895" spans="2:4" x14ac:dyDescent="0.25">
      <c r="B1895" s="213"/>
      <c r="C1895" s="213"/>
      <c r="D1895" s="244"/>
    </row>
    <row r="1896" spans="2:4" x14ac:dyDescent="0.25">
      <c r="B1896" s="213"/>
      <c r="C1896" s="213"/>
      <c r="D1896" s="244"/>
    </row>
    <row r="1897" spans="2:4" x14ac:dyDescent="0.25">
      <c r="B1897" s="213"/>
      <c r="C1897" s="213"/>
      <c r="D1897" s="244"/>
    </row>
    <row r="1898" spans="2:4" x14ac:dyDescent="0.25">
      <c r="B1898" s="213"/>
      <c r="C1898" s="213"/>
      <c r="D1898" s="244"/>
    </row>
    <row r="1899" spans="2:4" x14ac:dyDescent="0.25">
      <c r="B1899" s="213"/>
      <c r="C1899" s="213"/>
      <c r="D1899" s="244"/>
    </row>
    <row r="1900" spans="2:4" x14ac:dyDescent="0.25">
      <c r="B1900" s="213"/>
      <c r="C1900" s="213"/>
      <c r="D1900" s="244"/>
    </row>
    <row r="1901" spans="2:4" x14ac:dyDescent="0.25">
      <c r="B1901" s="213"/>
      <c r="C1901" s="213"/>
      <c r="D1901" s="244"/>
    </row>
    <row r="1902" spans="2:4" x14ac:dyDescent="0.25">
      <c r="B1902" s="213"/>
      <c r="C1902" s="213"/>
      <c r="D1902" s="244"/>
    </row>
    <row r="1903" spans="2:4" x14ac:dyDescent="0.25">
      <c r="B1903" s="213"/>
      <c r="C1903" s="213"/>
      <c r="D1903" s="244"/>
    </row>
    <row r="1904" spans="2:4" x14ac:dyDescent="0.25">
      <c r="B1904" s="213"/>
      <c r="C1904" s="213"/>
      <c r="D1904" s="244"/>
    </row>
    <row r="1905" spans="2:4" x14ac:dyDescent="0.25">
      <c r="B1905" s="213"/>
      <c r="C1905" s="213"/>
      <c r="D1905" s="244"/>
    </row>
    <row r="1906" spans="2:4" x14ac:dyDescent="0.25">
      <c r="B1906" s="213"/>
      <c r="C1906" s="213"/>
      <c r="D1906" s="244"/>
    </row>
    <row r="1907" spans="2:4" x14ac:dyDescent="0.25">
      <c r="B1907" s="213"/>
      <c r="C1907" s="213"/>
      <c r="D1907" s="244"/>
    </row>
    <row r="1908" spans="2:4" x14ac:dyDescent="0.25">
      <c r="B1908" s="213"/>
      <c r="C1908" s="213"/>
      <c r="D1908" s="244"/>
    </row>
    <row r="1909" spans="2:4" x14ac:dyDescent="0.25">
      <c r="B1909" s="213"/>
      <c r="C1909" s="213"/>
      <c r="D1909" s="244"/>
    </row>
    <row r="1910" spans="2:4" x14ac:dyDescent="0.25">
      <c r="B1910" s="213"/>
      <c r="C1910" s="213"/>
      <c r="D1910" s="244"/>
    </row>
    <row r="1911" spans="2:4" x14ac:dyDescent="0.25">
      <c r="B1911" s="213"/>
      <c r="C1911" s="213"/>
      <c r="D1911" s="244"/>
    </row>
    <row r="1912" spans="2:4" x14ac:dyDescent="0.25">
      <c r="B1912" s="213"/>
      <c r="C1912" s="213"/>
      <c r="D1912" s="244"/>
    </row>
    <row r="1913" spans="2:4" x14ac:dyDescent="0.25">
      <c r="B1913" s="213"/>
      <c r="C1913" s="213"/>
      <c r="D1913" s="244"/>
    </row>
    <row r="1914" spans="2:4" x14ac:dyDescent="0.25">
      <c r="B1914" s="213"/>
      <c r="C1914" s="213"/>
      <c r="D1914" s="244"/>
    </row>
    <row r="1915" spans="2:4" x14ac:dyDescent="0.25">
      <c r="B1915" s="213"/>
      <c r="C1915" s="213"/>
      <c r="D1915" s="244"/>
    </row>
    <row r="1916" spans="2:4" x14ac:dyDescent="0.25">
      <c r="B1916" s="213"/>
      <c r="C1916" s="213"/>
      <c r="D1916" s="244"/>
    </row>
    <row r="1917" spans="2:4" x14ac:dyDescent="0.25">
      <c r="B1917" s="213"/>
      <c r="C1917" s="213"/>
      <c r="D1917" s="244"/>
    </row>
    <row r="1918" spans="2:4" x14ac:dyDescent="0.25">
      <c r="B1918" s="213"/>
      <c r="C1918" s="213"/>
      <c r="D1918" s="244"/>
    </row>
    <row r="1919" spans="2:4" x14ac:dyDescent="0.25">
      <c r="B1919" s="213"/>
      <c r="C1919" s="213"/>
      <c r="D1919" s="244"/>
    </row>
    <row r="1920" spans="2:4" x14ac:dyDescent="0.25">
      <c r="B1920" s="213"/>
      <c r="C1920" s="213"/>
      <c r="D1920" s="244"/>
    </row>
    <row r="1921" spans="2:4" x14ac:dyDescent="0.25">
      <c r="B1921" s="213"/>
      <c r="C1921" s="213"/>
      <c r="D1921" s="244"/>
    </row>
    <row r="1922" spans="2:4" x14ac:dyDescent="0.25">
      <c r="B1922" s="213"/>
      <c r="C1922" s="213"/>
      <c r="D1922" s="244"/>
    </row>
    <row r="1923" spans="2:4" x14ac:dyDescent="0.25">
      <c r="B1923" s="213"/>
      <c r="C1923" s="213"/>
      <c r="D1923" s="244"/>
    </row>
    <row r="1924" spans="2:4" x14ac:dyDescent="0.25">
      <c r="B1924" s="213"/>
      <c r="C1924" s="213"/>
      <c r="D1924" s="244"/>
    </row>
    <row r="1925" spans="2:4" x14ac:dyDescent="0.25">
      <c r="B1925" s="213"/>
      <c r="C1925" s="213"/>
      <c r="D1925" s="244"/>
    </row>
    <row r="1926" spans="2:4" x14ac:dyDescent="0.25">
      <c r="B1926" s="213"/>
      <c r="C1926" s="213"/>
      <c r="D1926" s="244"/>
    </row>
    <row r="1927" spans="2:4" x14ac:dyDescent="0.25">
      <c r="B1927" s="213"/>
      <c r="C1927" s="213"/>
      <c r="D1927" s="244"/>
    </row>
    <row r="1928" spans="2:4" x14ac:dyDescent="0.25">
      <c r="B1928" s="213"/>
      <c r="C1928" s="213"/>
      <c r="D1928" s="244"/>
    </row>
    <row r="1929" spans="2:4" x14ac:dyDescent="0.25">
      <c r="B1929" s="213"/>
      <c r="C1929" s="213"/>
      <c r="D1929" s="244"/>
    </row>
    <row r="1930" spans="2:4" x14ac:dyDescent="0.25">
      <c r="B1930" s="213"/>
      <c r="C1930" s="213"/>
      <c r="D1930" s="244"/>
    </row>
    <row r="1931" spans="2:4" x14ac:dyDescent="0.25">
      <c r="B1931" s="213"/>
      <c r="C1931" s="213"/>
      <c r="D1931" s="244"/>
    </row>
    <row r="1932" spans="2:4" x14ac:dyDescent="0.25">
      <c r="B1932" s="213"/>
      <c r="C1932" s="213"/>
      <c r="D1932" s="244"/>
    </row>
    <row r="1933" spans="2:4" x14ac:dyDescent="0.25">
      <c r="B1933" s="213"/>
      <c r="C1933" s="213"/>
      <c r="D1933" s="244"/>
    </row>
    <row r="1934" spans="2:4" x14ac:dyDescent="0.25">
      <c r="B1934" s="213"/>
      <c r="C1934" s="213"/>
      <c r="D1934" s="244"/>
    </row>
    <row r="1935" spans="2:4" x14ac:dyDescent="0.25">
      <c r="B1935" s="213"/>
      <c r="C1935" s="213"/>
      <c r="D1935" s="244"/>
    </row>
    <row r="1936" spans="2:4" x14ac:dyDescent="0.25">
      <c r="B1936" s="213"/>
      <c r="C1936" s="213"/>
      <c r="D1936" s="244"/>
    </row>
    <row r="1937" spans="2:4" x14ac:dyDescent="0.25">
      <c r="B1937" s="213"/>
      <c r="C1937" s="213"/>
      <c r="D1937" s="244"/>
    </row>
    <row r="1938" spans="2:4" x14ac:dyDescent="0.25">
      <c r="B1938" s="213"/>
      <c r="C1938" s="213"/>
      <c r="D1938" s="244"/>
    </row>
    <row r="1939" spans="2:4" x14ac:dyDescent="0.25">
      <c r="B1939" s="213"/>
      <c r="C1939" s="213"/>
      <c r="D1939" s="244"/>
    </row>
    <row r="1940" spans="2:4" x14ac:dyDescent="0.25">
      <c r="B1940" s="213"/>
      <c r="C1940" s="213"/>
      <c r="D1940" s="244"/>
    </row>
    <row r="1941" spans="2:4" x14ac:dyDescent="0.25">
      <c r="B1941" s="213"/>
      <c r="C1941" s="213"/>
      <c r="D1941" s="244"/>
    </row>
    <row r="1942" spans="2:4" x14ac:dyDescent="0.25">
      <c r="B1942" s="213"/>
      <c r="C1942" s="213"/>
      <c r="D1942" s="244"/>
    </row>
    <row r="1943" spans="2:4" x14ac:dyDescent="0.25">
      <c r="B1943" s="213"/>
      <c r="C1943" s="213"/>
      <c r="D1943" s="244"/>
    </row>
    <row r="1944" spans="2:4" x14ac:dyDescent="0.25">
      <c r="B1944" s="213"/>
      <c r="C1944" s="213"/>
      <c r="D1944" s="244"/>
    </row>
    <row r="1945" spans="2:4" x14ac:dyDescent="0.25">
      <c r="B1945" s="213"/>
      <c r="C1945" s="213"/>
      <c r="D1945" s="244"/>
    </row>
    <row r="1946" spans="2:4" x14ac:dyDescent="0.25">
      <c r="B1946" s="213"/>
      <c r="C1946" s="213"/>
      <c r="D1946" s="244"/>
    </row>
    <row r="1947" spans="2:4" x14ac:dyDescent="0.25">
      <c r="B1947" s="213"/>
      <c r="C1947" s="213"/>
      <c r="D1947" s="244"/>
    </row>
    <row r="1948" spans="2:4" x14ac:dyDescent="0.25">
      <c r="B1948" s="213"/>
      <c r="C1948" s="213"/>
      <c r="D1948" s="244"/>
    </row>
    <row r="1949" spans="2:4" x14ac:dyDescent="0.25">
      <c r="B1949" s="213"/>
      <c r="C1949" s="213"/>
      <c r="D1949" s="244"/>
    </row>
    <row r="1950" spans="2:4" x14ac:dyDescent="0.25">
      <c r="B1950" s="213"/>
      <c r="C1950" s="213"/>
      <c r="D1950" s="244"/>
    </row>
    <row r="1951" spans="2:4" x14ac:dyDescent="0.25">
      <c r="B1951" s="213"/>
      <c r="C1951" s="213"/>
      <c r="D1951" s="244"/>
    </row>
    <row r="1952" spans="2:4" x14ac:dyDescent="0.25">
      <c r="B1952" s="213"/>
      <c r="C1952" s="213"/>
      <c r="D1952" s="244"/>
    </row>
    <row r="1953" spans="2:4" x14ac:dyDescent="0.25">
      <c r="B1953" s="213"/>
      <c r="C1953" s="213"/>
      <c r="D1953" s="244"/>
    </row>
    <row r="1954" spans="2:4" x14ac:dyDescent="0.25">
      <c r="B1954" s="213"/>
      <c r="C1954" s="213"/>
      <c r="D1954" s="244"/>
    </row>
    <row r="1955" spans="2:4" x14ac:dyDescent="0.25">
      <c r="B1955" s="213"/>
      <c r="C1955" s="213"/>
      <c r="D1955" s="244"/>
    </row>
    <row r="1956" spans="2:4" x14ac:dyDescent="0.25">
      <c r="B1956" s="213"/>
      <c r="C1956" s="213"/>
      <c r="D1956" s="244"/>
    </row>
    <row r="1957" spans="2:4" x14ac:dyDescent="0.25">
      <c r="B1957" s="213"/>
      <c r="C1957" s="213"/>
      <c r="D1957" s="244"/>
    </row>
    <row r="1958" spans="2:4" x14ac:dyDescent="0.25">
      <c r="B1958" s="213"/>
      <c r="C1958" s="213"/>
      <c r="D1958" s="244"/>
    </row>
    <row r="1959" spans="2:4" x14ac:dyDescent="0.25">
      <c r="B1959" s="213"/>
      <c r="C1959" s="213"/>
      <c r="D1959" s="244"/>
    </row>
    <row r="1960" spans="2:4" x14ac:dyDescent="0.25">
      <c r="B1960" s="213"/>
      <c r="C1960" s="213"/>
      <c r="D1960" s="244"/>
    </row>
    <row r="1961" spans="2:4" x14ac:dyDescent="0.25">
      <c r="B1961" s="213"/>
      <c r="C1961" s="213"/>
      <c r="D1961" s="244"/>
    </row>
    <row r="1962" spans="2:4" x14ac:dyDescent="0.25">
      <c r="B1962" s="213"/>
      <c r="C1962" s="213"/>
      <c r="D1962" s="244"/>
    </row>
    <row r="1963" spans="2:4" x14ac:dyDescent="0.25">
      <c r="B1963" s="213"/>
      <c r="C1963" s="213"/>
      <c r="D1963" s="244"/>
    </row>
    <row r="1964" spans="2:4" x14ac:dyDescent="0.25">
      <c r="B1964" s="213"/>
      <c r="C1964" s="213"/>
      <c r="D1964" s="244"/>
    </row>
    <row r="1965" spans="2:4" x14ac:dyDescent="0.25">
      <c r="B1965" s="213"/>
      <c r="C1965" s="213"/>
      <c r="D1965" s="244"/>
    </row>
    <row r="1966" spans="2:4" x14ac:dyDescent="0.25">
      <c r="B1966" s="213"/>
      <c r="C1966" s="213"/>
      <c r="D1966" s="244"/>
    </row>
    <row r="1967" spans="2:4" x14ac:dyDescent="0.25">
      <c r="B1967" s="213"/>
      <c r="C1967" s="213"/>
      <c r="D1967" s="244"/>
    </row>
    <row r="1968" spans="2:4" x14ac:dyDescent="0.25">
      <c r="B1968" s="213"/>
      <c r="C1968" s="213"/>
      <c r="D1968" s="244"/>
    </row>
    <row r="1969" spans="2:4" x14ac:dyDescent="0.25">
      <c r="B1969" s="213"/>
      <c r="C1969" s="213"/>
      <c r="D1969" s="244"/>
    </row>
    <row r="1970" spans="2:4" x14ac:dyDescent="0.25">
      <c r="B1970" s="213"/>
      <c r="C1970" s="213"/>
      <c r="D1970" s="244"/>
    </row>
    <row r="1971" spans="2:4" x14ac:dyDescent="0.25">
      <c r="B1971" s="213"/>
      <c r="C1971" s="213"/>
      <c r="D1971" s="244"/>
    </row>
    <row r="1972" spans="2:4" x14ac:dyDescent="0.25">
      <c r="B1972" s="213"/>
      <c r="C1972" s="213"/>
      <c r="D1972" s="244"/>
    </row>
    <row r="1973" spans="2:4" x14ac:dyDescent="0.25">
      <c r="B1973" s="213"/>
      <c r="C1973" s="213"/>
      <c r="D1973" s="244"/>
    </row>
    <row r="1974" spans="2:4" x14ac:dyDescent="0.25">
      <c r="B1974" s="213"/>
      <c r="C1974" s="213"/>
      <c r="D1974" s="244"/>
    </row>
    <row r="1975" spans="2:4" x14ac:dyDescent="0.25">
      <c r="B1975" s="213"/>
      <c r="C1975" s="213"/>
      <c r="D1975" s="244"/>
    </row>
    <row r="1976" spans="2:4" x14ac:dyDescent="0.25">
      <c r="B1976" s="213"/>
      <c r="C1976" s="213"/>
      <c r="D1976" s="244"/>
    </row>
    <row r="1977" spans="2:4" x14ac:dyDescent="0.25">
      <c r="B1977" s="213"/>
      <c r="C1977" s="213"/>
      <c r="D1977" s="244"/>
    </row>
    <row r="1978" spans="2:4" x14ac:dyDescent="0.25">
      <c r="B1978" s="213"/>
      <c r="C1978" s="213"/>
      <c r="D1978" s="244"/>
    </row>
    <row r="1979" spans="2:4" x14ac:dyDescent="0.25">
      <c r="B1979" s="213"/>
      <c r="C1979" s="213"/>
      <c r="D1979" s="244"/>
    </row>
    <row r="1980" spans="2:4" x14ac:dyDescent="0.25">
      <c r="B1980" s="213"/>
      <c r="C1980" s="213"/>
      <c r="D1980" s="244"/>
    </row>
    <row r="1981" spans="2:4" x14ac:dyDescent="0.25">
      <c r="B1981" s="213"/>
      <c r="C1981" s="213"/>
      <c r="D1981" s="244"/>
    </row>
    <row r="1982" spans="2:4" x14ac:dyDescent="0.25">
      <c r="B1982" s="213"/>
      <c r="C1982" s="213"/>
      <c r="D1982" s="244"/>
    </row>
    <row r="1983" spans="2:4" x14ac:dyDescent="0.25">
      <c r="B1983" s="213"/>
      <c r="C1983" s="213"/>
      <c r="D1983" s="244"/>
    </row>
    <row r="1984" spans="2:4" x14ac:dyDescent="0.25">
      <c r="B1984" s="213"/>
      <c r="C1984" s="213"/>
      <c r="D1984" s="244"/>
    </row>
    <row r="1985" spans="2:4" x14ac:dyDescent="0.25">
      <c r="B1985" s="213"/>
      <c r="C1985" s="213"/>
      <c r="D1985" s="244"/>
    </row>
    <row r="1986" spans="2:4" x14ac:dyDescent="0.25">
      <c r="B1986" s="213"/>
      <c r="C1986" s="213"/>
      <c r="D1986" s="244"/>
    </row>
    <row r="1987" spans="2:4" x14ac:dyDescent="0.25">
      <c r="B1987" s="213"/>
      <c r="C1987" s="213"/>
      <c r="D1987" s="244"/>
    </row>
    <row r="1988" spans="2:4" x14ac:dyDescent="0.25">
      <c r="B1988" s="213"/>
      <c r="C1988" s="213"/>
      <c r="D1988" s="244"/>
    </row>
    <row r="1989" spans="2:4" x14ac:dyDescent="0.25">
      <c r="B1989" s="213"/>
      <c r="C1989" s="213"/>
      <c r="D1989" s="244"/>
    </row>
    <row r="1990" spans="2:4" x14ac:dyDescent="0.25">
      <c r="B1990" s="213"/>
      <c r="C1990" s="213"/>
      <c r="D1990" s="244"/>
    </row>
    <row r="1991" spans="2:4" x14ac:dyDescent="0.25">
      <c r="B1991" s="213"/>
      <c r="C1991" s="213"/>
      <c r="D1991" s="244"/>
    </row>
    <row r="1992" spans="2:4" x14ac:dyDescent="0.25">
      <c r="B1992" s="213"/>
      <c r="C1992" s="213"/>
      <c r="D1992" s="244"/>
    </row>
    <row r="1993" spans="2:4" x14ac:dyDescent="0.25">
      <c r="B1993" s="213"/>
      <c r="C1993" s="213"/>
      <c r="D1993" s="244"/>
    </row>
    <row r="1994" spans="2:4" x14ac:dyDescent="0.25">
      <c r="B1994" s="213"/>
      <c r="C1994" s="213"/>
      <c r="D1994" s="244"/>
    </row>
    <row r="1995" spans="2:4" x14ac:dyDescent="0.25">
      <c r="B1995" s="213"/>
      <c r="C1995" s="213"/>
      <c r="D1995" s="244"/>
    </row>
    <row r="1996" spans="2:4" x14ac:dyDescent="0.25">
      <c r="B1996" s="213"/>
      <c r="C1996" s="213"/>
      <c r="D1996" s="244"/>
    </row>
    <row r="1997" spans="2:4" x14ac:dyDescent="0.25">
      <c r="B1997" s="213"/>
      <c r="C1997" s="213"/>
      <c r="D1997" s="244"/>
    </row>
    <row r="1998" spans="2:4" x14ac:dyDescent="0.25">
      <c r="B1998" s="213"/>
      <c r="C1998" s="213"/>
      <c r="D1998" s="244"/>
    </row>
    <row r="1999" spans="2:4" x14ac:dyDescent="0.25">
      <c r="B1999" s="213"/>
      <c r="C1999" s="213"/>
      <c r="D1999" s="244"/>
    </row>
    <row r="2000" spans="2:4" x14ac:dyDescent="0.25">
      <c r="B2000" s="213"/>
      <c r="C2000" s="213"/>
      <c r="D2000" s="244"/>
    </row>
    <row r="2001" spans="2:4" x14ac:dyDescent="0.25">
      <c r="B2001" s="213"/>
      <c r="C2001" s="213"/>
      <c r="D2001" s="244"/>
    </row>
    <row r="2002" spans="2:4" x14ac:dyDescent="0.25">
      <c r="B2002" s="213"/>
      <c r="C2002" s="213"/>
      <c r="D2002" s="244"/>
    </row>
    <row r="2003" spans="2:4" x14ac:dyDescent="0.25">
      <c r="B2003" s="213"/>
      <c r="C2003" s="213"/>
      <c r="D2003" s="244"/>
    </row>
    <row r="2004" spans="2:4" x14ac:dyDescent="0.25">
      <c r="B2004" s="213"/>
      <c r="C2004" s="213"/>
      <c r="D2004" s="244"/>
    </row>
    <row r="2005" spans="2:4" x14ac:dyDescent="0.25">
      <c r="B2005" s="213"/>
      <c r="C2005" s="213"/>
      <c r="D2005" s="244"/>
    </row>
    <row r="2006" spans="2:4" x14ac:dyDescent="0.25">
      <c r="B2006" s="213"/>
      <c r="C2006" s="213"/>
      <c r="D2006" s="244"/>
    </row>
    <row r="2007" spans="2:4" x14ac:dyDescent="0.25">
      <c r="B2007" s="213"/>
      <c r="C2007" s="213"/>
      <c r="D2007" s="244"/>
    </row>
    <row r="2008" spans="2:4" x14ac:dyDescent="0.25">
      <c r="B2008" s="213"/>
      <c r="C2008" s="213"/>
      <c r="D2008" s="244"/>
    </row>
    <row r="2009" spans="2:4" x14ac:dyDescent="0.25">
      <c r="B2009" s="213"/>
      <c r="C2009" s="213"/>
      <c r="D2009" s="244"/>
    </row>
    <row r="2010" spans="2:4" x14ac:dyDescent="0.25">
      <c r="B2010" s="213"/>
      <c r="C2010" s="213"/>
      <c r="D2010" s="244"/>
    </row>
    <row r="2011" spans="2:4" x14ac:dyDescent="0.25">
      <c r="B2011" s="213"/>
      <c r="C2011" s="213"/>
      <c r="D2011" s="244"/>
    </row>
    <row r="2012" spans="2:4" x14ac:dyDescent="0.25">
      <c r="B2012" s="213"/>
      <c r="C2012" s="213"/>
      <c r="D2012" s="244"/>
    </row>
    <row r="2013" spans="2:4" x14ac:dyDescent="0.25">
      <c r="B2013" s="213"/>
      <c r="C2013" s="213"/>
      <c r="D2013" s="244"/>
    </row>
    <row r="2014" spans="2:4" x14ac:dyDescent="0.25">
      <c r="B2014" s="213"/>
      <c r="C2014" s="213"/>
      <c r="D2014" s="244"/>
    </row>
    <row r="2015" spans="2:4" x14ac:dyDescent="0.25">
      <c r="B2015" s="213"/>
      <c r="C2015" s="213"/>
      <c r="D2015" s="244"/>
    </row>
    <row r="2016" spans="2:4" x14ac:dyDescent="0.25">
      <c r="B2016" s="213"/>
      <c r="C2016" s="213"/>
      <c r="D2016" s="244"/>
    </row>
    <row r="2017" spans="2:4" x14ac:dyDescent="0.25">
      <c r="B2017" s="213"/>
      <c r="C2017" s="213"/>
      <c r="D2017" s="244"/>
    </row>
    <row r="2018" spans="2:4" x14ac:dyDescent="0.25">
      <c r="B2018" s="213"/>
      <c r="C2018" s="213"/>
      <c r="D2018" s="244"/>
    </row>
    <row r="2019" spans="2:4" x14ac:dyDescent="0.25">
      <c r="B2019" s="213"/>
      <c r="C2019" s="213"/>
      <c r="D2019" s="244"/>
    </row>
    <row r="2020" spans="2:4" x14ac:dyDescent="0.25">
      <c r="B2020" s="213"/>
      <c r="C2020" s="213"/>
      <c r="D2020" s="244"/>
    </row>
    <row r="2021" spans="2:4" x14ac:dyDescent="0.25">
      <c r="B2021" s="213"/>
      <c r="C2021" s="213"/>
      <c r="D2021" s="244"/>
    </row>
    <row r="2022" spans="2:4" x14ac:dyDescent="0.25">
      <c r="B2022" s="213"/>
      <c r="C2022" s="213"/>
      <c r="D2022" s="244"/>
    </row>
    <row r="2023" spans="2:4" x14ac:dyDescent="0.25">
      <c r="B2023" s="213"/>
      <c r="C2023" s="213"/>
      <c r="D2023" s="244"/>
    </row>
    <row r="2024" spans="2:4" x14ac:dyDescent="0.25">
      <c r="B2024" s="213"/>
      <c r="C2024" s="213"/>
      <c r="D2024" s="244"/>
    </row>
    <row r="2025" spans="2:4" x14ac:dyDescent="0.25">
      <c r="B2025" s="213"/>
      <c r="C2025" s="213"/>
      <c r="D2025" s="244"/>
    </row>
    <row r="2026" spans="2:4" x14ac:dyDescent="0.25">
      <c r="B2026" s="213"/>
      <c r="C2026" s="213"/>
      <c r="D2026" s="244"/>
    </row>
    <row r="2027" spans="2:4" x14ac:dyDescent="0.25">
      <c r="B2027" s="213"/>
      <c r="C2027" s="213"/>
      <c r="D2027" s="244"/>
    </row>
    <row r="2028" spans="2:4" x14ac:dyDescent="0.25">
      <c r="B2028" s="213"/>
      <c r="C2028" s="213"/>
      <c r="D2028" s="244"/>
    </row>
    <row r="2029" spans="2:4" x14ac:dyDescent="0.25">
      <c r="B2029" s="213"/>
      <c r="C2029" s="213"/>
      <c r="D2029" s="244"/>
    </row>
    <row r="2030" spans="2:4" x14ac:dyDescent="0.25">
      <c r="B2030" s="213"/>
      <c r="C2030" s="213"/>
      <c r="D2030" s="244"/>
    </row>
    <row r="2031" spans="2:4" x14ac:dyDescent="0.25">
      <c r="B2031" s="213"/>
      <c r="C2031" s="213"/>
      <c r="D2031" s="244"/>
    </row>
    <row r="2032" spans="2:4" x14ac:dyDescent="0.25">
      <c r="B2032" s="213"/>
      <c r="C2032" s="213"/>
      <c r="D2032" s="244"/>
    </row>
    <row r="2033" spans="2:4" x14ac:dyDescent="0.25">
      <c r="B2033" s="213"/>
      <c r="C2033" s="213"/>
      <c r="D2033" s="244"/>
    </row>
    <row r="2034" spans="2:4" x14ac:dyDescent="0.25">
      <c r="B2034" s="213"/>
      <c r="C2034" s="213"/>
      <c r="D2034" s="244"/>
    </row>
    <row r="2035" spans="2:4" x14ac:dyDescent="0.25">
      <c r="B2035" s="213"/>
      <c r="C2035" s="213"/>
      <c r="D2035" s="244"/>
    </row>
    <row r="2036" spans="2:4" x14ac:dyDescent="0.25">
      <c r="B2036" s="213"/>
      <c r="C2036" s="213"/>
      <c r="D2036" s="244"/>
    </row>
    <row r="2037" spans="2:4" x14ac:dyDescent="0.25">
      <c r="B2037" s="213"/>
      <c r="C2037" s="213"/>
      <c r="D2037" s="244"/>
    </row>
    <row r="2038" spans="2:4" x14ac:dyDescent="0.25">
      <c r="B2038" s="213"/>
      <c r="C2038" s="213"/>
      <c r="D2038" s="244"/>
    </row>
    <row r="2039" spans="2:4" x14ac:dyDescent="0.25">
      <c r="B2039" s="213"/>
      <c r="C2039" s="213"/>
      <c r="D2039" s="244"/>
    </row>
    <row r="2040" spans="2:4" x14ac:dyDescent="0.25">
      <c r="B2040" s="213"/>
      <c r="C2040" s="213"/>
      <c r="D2040" s="244"/>
    </row>
    <row r="2041" spans="2:4" x14ac:dyDescent="0.25">
      <c r="B2041" s="213"/>
      <c r="C2041" s="213"/>
      <c r="D2041" s="244"/>
    </row>
    <row r="2042" spans="2:4" x14ac:dyDescent="0.25">
      <c r="B2042" s="213"/>
      <c r="C2042" s="213"/>
      <c r="D2042" s="244"/>
    </row>
    <row r="2043" spans="2:4" x14ac:dyDescent="0.25">
      <c r="B2043" s="213"/>
      <c r="C2043" s="213"/>
      <c r="D2043" s="244"/>
    </row>
    <row r="2044" spans="2:4" x14ac:dyDescent="0.25">
      <c r="B2044" s="213"/>
      <c r="C2044" s="213"/>
      <c r="D2044" s="244"/>
    </row>
    <row r="2045" spans="2:4" x14ac:dyDescent="0.25">
      <c r="B2045" s="213"/>
      <c r="C2045" s="213"/>
      <c r="D2045" s="244"/>
    </row>
    <row r="2046" spans="2:4" x14ac:dyDescent="0.25">
      <c r="B2046" s="213"/>
      <c r="C2046" s="213"/>
      <c r="D2046" s="244"/>
    </row>
    <row r="2047" spans="2:4" x14ac:dyDescent="0.25">
      <c r="B2047" s="213"/>
      <c r="C2047" s="213"/>
      <c r="D2047" s="244"/>
    </row>
    <row r="2048" spans="2:4" x14ac:dyDescent="0.25">
      <c r="B2048" s="213"/>
      <c r="C2048" s="213"/>
      <c r="D2048" s="244"/>
    </row>
    <row r="2049" spans="2:4" x14ac:dyDescent="0.25">
      <c r="B2049" s="213"/>
      <c r="C2049" s="213"/>
      <c r="D2049" s="244"/>
    </row>
    <row r="2050" spans="2:4" x14ac:dyDescent="0.25">
      <c r="B2050" s="213"/>
      <c r="C2050" s="213"/>
      <c r="D2050" s="244"/>
    </row>
    <row r="2051" spans="2:4" x14ac:dyDescent="0.25">
      <c r="B2051" s="213"/>
      <c r="C2051" s="213"/>
      <c r="D2051" s="244"/>
    </row>
    <row r="2052" spans="2:4" x14ac:dyDescent="0.25">
      <c r="B2052" s="213"/>
      <c r="C2052" s="213"/>
      <c r="D2052" s="244"/>
    </row>
    <row r="2053" spans="2:4" x14ac:dyDescent="0.25">
      <c r="B2053" s="213"/>
      <c r="C2053" s="213"/>
      <c r="D2053" s="244"/>
    </row>
    <row r="2054" spans="2:4" x14ac:dyDescent="0.25">
      <c r="B2054" s="213"/>
      <c r="C2054" s="213"/>
      <c r="D2054" s="244"/>
    </row>
    <row r="2055" spans="2:4" x14ac:dyDescent="0.25">
      <c r="B2055" s="213"/>
      <c r="C2055" s="213"/>
      <c r="D2055" s="244"/>
    </row>
    <row r="2056" spans="2:4" x14ac:dyDescent="0.25">
      <c r="B2056" s="213"/>
      <c r="C2056" s="213"/>
      <c r="D2056" s="244"/>
    </row>
    <row r="2057" spans="2:4" x14ac:dyDescent="0.25">
      <c r="B2057" s="213"/>
      <c r="C2057" s="213"/>
      <c r="D2057" s="244"/>
    </row>
    <row r="2058" spans="2:4" x14ac:dyDescent="0.25">
      <c r="B2058" s="213"/>
      <c r="C2058" s="213"/>
      <c r="D2058" s="244"/>
    </row>
    <row r="2059" spans="2:4" x14ac:dyDescent="0.25">
      <c r="B2059" s="213"/>
      <c r="C2059" s="213"/>
      <c r="D2059" s="244"/>
    </row>
    <row r="2060" spans="2:4" x14ac:dyDescent="0.25">
      <c r="B2060" s="213"/>
      <c r="C2060" s="213"/>
      <c r="D2060" s="244"/>
    </row>
    <row r="2061" spans="2:4" x14ac:dyDescent="0.25">
      <c r="B2061" s="213"/>
      <c r="C2061" s="213"/>
      <c r="D2061" s="244"/>
    </row>
    <row r="2062" spans="2:4" x14ac:dyDescent="0.25">
      <c r="B2062" s="213"/>
      <c r="C2062" s="213"/>
      <c r="D2062" s="244"/>
    </row>
    <row r="2063" spans="2:4" x14ac:dyDescent="0.25">
      <c r="B2063" s="213"/>
      <c r="C2063" s="213"/>
      <c r="D2063" s="244"/>
    </row>
    <row r="2064" spans="2:4" x14ac:dyDescent="0.25">
      <c r="B2064" s="213"/>
      <c r="C2064" s="213"/>
      <c r="D2064" s="244"/>
    </row>
    <row r="2065" spans="2:4" x14ac:dyDescent="0.25">
      <c r="B2065" s="213"/>
      <c r="C2065" s="213"/>
      <c r="D2065" s="244"/>
    </row>
    <row r="2066" spans="2:4" x14ac:dyDescent="0.25">
      <c r="B2066" s="213"/>
      <c r="C2066" s="213"/>
      <c r="D2066" s="244"/>
    </row>
    <row r="2067" spans="2:4" x14ac:dyDescent="0.25">
      <c r="B2067" s="213"/>
      <c r="C2067" s="213"/>
      <c r="D2067" s="244"/>
    </row>
    <row r="2068" spans="2:4" x14ac:dyDescent="0.25">
      <c r="B2068" s="213"/>
      <c r="C2068" s="213"/>
      <c r="D2068" s="244"/>
    </row>
    <row r="2069" spans="2:4" x14ac:dyDescent="0.25">
      <c r="B2069" s="213"/>
      <c r="C2069" s="213"/>
      <c r="D2069" s="244"/>
    </row>
    <row r="2070" spans="2:4" x14ac:dyDescent="0.25">
      <c r="B2070" s="213"/>
      <c r="C2070" s="213"/>
      <c r="D2070" s="244"/>
    </row>
    <row r="2071" spans="2:4" x14ac:dyDescent="0.25">
      <c r="B2071" s="213"/>
      <c r="C2071" s="213"/>
      <c r="D2071" s="244"/>
    </row>
    <row r="2072" spans="2:4" x14ac:dyDescent="0.25">
      <c r="B2072" s="213"/>
      <c r="C2072" s="213"/>
      <c r="D2072" s="244"/>
    </row>
    <row r="2073" spans="2:4" x14ac:dyDescent="0.25">
      <c r="B2073" s="213"/>
      <c r="C2073" s="213"/>
      <c r="D2073" s="244"/>
    </row>
    <row r="2074" spans="2:4" x14ac:dyDescent="0.25">
      <c r="B2074" s="213"/>
      <c r="C2074" s="213"/>
      <c r="D2074" s="244"/>
    </row>
    <row r="2075" spans="2:4" x14ac:dyDescent="0.25">
      <c r="B2075" s="213"/>
      <c r="C2075" s="213"/>
      <c r="D2075" s="244"/>
    </row>
    <row r="2076" spans="2:4" x14ac:dyDescent="0.25">
      <c r="B2076" s="213"/>
      <c r="C2076" s="213"/>
      <c r="D2076" s="244"/>
    </row>
    <row r="2077" spans="2:4" x14ac:dyDescent="0.25">
      <c r="B2077" s="213"/>
      <c r="C2077" s="213"/>
      <c r="D2077" s="244"/>
    </row>
    <row r="2078" spans="2:4" x14ac:dyDescent="0.25">
      <c r="B2078" s="213"/>
      <c r="C2078" s="213"/>
      <c r="D2078" s="244"/>
    </row>
    <row r="2079" spans="2:4" x14ac:dyDescent="0.25">
      <c r="B2079" s="213"/>
      <c r="C2079" s="213"/>
      <c r="D2079" s="244"/>
    </row>
    <row r="2080" spans="2:4" x14ac:dyDescent="0.25">
      <c r="B2080" s="213"/>
      <c r="C2080" s="213"/>
      <c r="D2080" s="244"/>
    </row>
    <row r="2081" spans="2:4" x14ac:dyDescent="0.25">
      <c r="B2081" s="213"/>
      <c r="C2081" s="213"/>
      <c r="D2081" s="244"/>
    </row>
    <row r="2082" spans="2:4" x14ac:dyDescent="0.25">
      <c r="B2082" s="213"/>
      <c r="C2082" s="213"/>
      <c r="D2082" s="244"/>
    </row>
    <row r="2083" spans="2:4" x14ac:dyDescent="0.25">
      <c r="B2083" s="213"/>
      <c r="C2083" s="213"/>
      <c r="D2083" s="244"/>
    </row>
    <row r="2084" spans="2:4" x14ac:dyDescent="0.25">
      <c r="B2084" s="213"/>
      <c r="C2084" s="213"/>
      <c r="D2084" s="244"/>
    </row>
    <row r="2085" spans="2:4" x14ac:dyDescent="0.25">
      <c r="B2085" s="213"/>
      <c r="C2085" s="213"/>
      <c r="D2085" s="244"/>
    </row>
    <row r="2086" spans="2:4" x14ac:dyDescent="0.25">
      <c r="B2086" s="213"/>
      <c r="C2086" s="213"/>
      <c r="D2086" s="244"/>
    </row>
    <row r="2087" spans="2:4" x14ac:dyDescent="0.25">
      <c r="B2087" s="213"/>
      <c r="C2087" s="213"/>
      <c r="D2087" s="244"/>
    </row>
    <row r="2088" spans="2:4" x14ac:dyDescent="0.25">
      <c r="B2088" s="213"/>
      <c r="C2088" s="213"/>
      <c r="D2088" s="244"/>
    </row>
    <row r="2089" spans="2:4" x14ac:dyDescent="0.25">
      <c r="B2089" s="213"/>
      <c r="C2089" s="213"/>
      <c r="D2089" s="244"/>
    </row>
    <row r="2090" spans="2:4" x14ac:dyDescent="0.25">
      <c r="B2090" s="213"/>
      <c r="C2090" s="213"/>
      <c r="D2090" s="244"/>
    </row>
    <row r="2091" spans="2:4" x14ac:dyDescent="0.25">
      <c r="B2091" s="213"/>
      <c r="C2091" s="213"/>
      <c r="D2091" s="244"/>
    </row>
    <row r="2092" spans="2:4" x14ac:dyDescent="0.25">
      <c r="B2092" s="213"/>
      <c r="C2092" s="213"/>
      <c r="D2092" s="244"/>
    </row>
    <row r="2093" spans="2:4" x14ac:dyDescent="0.25">
      <c r="B2093" s="213"/>
      <c r="C2093" s="213"/>
      <c r="D2093" s="244"/>
    </row>
    <row r="2094" spans="2:4" x14ac:dyDescent="0.25">
      <c r="B2094" s="213"/>
      <c r="C2094" s="213"/>
      <c r="D2094" s="244"/>
    </row>
    <row r="2095" spans="2:4" x14ac:dyDescent="0.25">
      <c r="B2095" s="213"/>
      <c r="C2095" s="213"/>
      <c r="D2095" s="244"/>
    </row>
    <row r="2096" spans="2:4" x14ac:dyDescent="0.25">
      <c r="B2096" s="213"/>
      <c r="C2096" s="213"/>
      <c r="D2096" s="244"/>
    </row>
    <row r="2097" spans="2:4" x14ac:dyDescent="0.25">
      <c r="B2097" s="213"/>
      <c r="C2097" s="213"/>
      <c r="D2097" s="244"/>
    </row>
    <row r="2098" spans="2:4" x14ac:dyDescent="0.25">
      <c r="B2098" s="213"/>
      <c r="C2098" s="213"/>
      <c r="D2098" s="244"/>
    </row>
    <row r="2099" spans="2:4" x14ac:dyDescent="0.25">
      <c r="B2099" s="213"/>
      <c r="C2099" s="213"/>
      <c r="D2099" s="244"/>
    </row>
    <row r="2100" spans="2:4" x14ac:dyDescent="0.25">
      <c r="B2100" s="213"/>
      <c r="C2100" s="213"/>
      <c r="D2100" s="244"/>
    </row>
    <row r="2101" spans="2:4" x14ac:dyDescent="0.25">
      <c r="B2101" s="213"/>
      <c r="C2101" s="213"/>
      <c r="D2101" s="244"/>
    </row>
    <row r="2102" spans="2:4" x14ac:dyDescent="0.25">
      <c r="B2102" s="213"/>
      <c r="C2102" s="213"/>
      <c r="D2102" s="244"/>
    </row>
    <row r="2103" spans="2:4" x14ac:dyDescent="0.25">
      <c r="B2103" s="213"/>
      <c r="C2103" s="213"/>
      <c r="D2103" s="244"/>
    </row>
    <row r="2104" spans="2:4" x14ac:dyDescent="0.25">
      <c r="B2104" s="213"/>
      <c r="C2104" s="213"/>
      <c r="D2104" s="244"/>
    </row>
    <row r="2105" spans="2:4" x14ac:dyDescent="0.25">
      <c r="B2105" s="213"/>
      <c r="C2105" s="213"/>
      <c r="D2105" s="244"/>
    </row>
    <row r="2106" spans="2:4" x14ac:dyDescent="0.25">
      <c r="B2106" s="213"/>
      <c r="C2106" s="213"/>
      <c r="D2106" s="244"/>
    </row>
    <row r="2107" spans="2:4" x14ac:dyDescent="0.25">
      <c r="B2107" s="213"/>
      <c r="C2107" s="213"/>
      <c r="D2107" s="244"/>
    </row>
    <row r="2108" spans="2:4" x14ac:dyDescent="0.25">
      <c r="B2108" s="213"/>
      <c r="C2108" s="213"/>
      <c r="D2108" s="244"/>
    </row>
    <row r="2109" spans="2:4" x14ac:dyDescent="0.25">
      <c r="B2109" s="213"/>
      <c r="C2109" s="213"/>
      <c r="D2109" s="244"/>
    </row>
    <row r="2110" spans="2:4" x14ac:dyDescent="0.25">
      <c r="B2110" s="213"/>
      <c r="C2110" s="213"/>
      <c r="D2110" s="244"/>
    </row>
    <row r="2111" spans="2:4" x14ac:dyDescent="0.25">
      <c r="B2111" s="213"/>
      <c r="C2111" s="213"/>
      <c r="D2111" s="244"/>
    </row>
    <row r="2112" spans="2:4" x14ac:dyDescent="0.25">
      <c r="B2112" s="213"/>
      <c r="C2112" s="213"/>
      <c r="D2112" s="244"/>
    </row>
    <row r="2113" spans="2:4" x14ac:dyDescent="0.25">
      <c r="B2113" s="213"/>
      <c r="C2113" s="213"/>
      <c r="D2113" s="244"/>
    </row>
    <row r="2114" spans="2:4" x14ac:dyDescent="0.25">
      <c r="B2114" s="213"/>
      <c r="C2114" s="213"/>
      <c r="D2114" s="244"/>
    </row>
    <row r="2115" spans="2:4" x14ac:dyDescent="0.25">
      <c r="B2115" s="213"/>
      <c r="C2115" s="213"/>
      <c r="D2115" s="244"/>
    </row>
    <row r="2116" spans="2:4" x14ac:dyDescent="0.25">
      <c r="B2116" s="213"/>
      <c r="C2116" s="213"/>
      <c r="D2116" s="244"/>
    </row>
    <row r="2117" spans="2:4" x14ac:dyDescent="0.25">
      <c r="B2117" s="213"/>
      <c r="C2117" s="213"/>
      <c r="D2117" s="244"/>
    </row>
    <row r="2118" spans="2:4" x14ac:dyDescent="0.25">
      <c r="B2118" s="213"/>
      <c r="C2118" s="213"/>
      <c r="D2118" s="244"/>
    </row>
    <row r="2119" spans="2:4" x14ac:dyDescent="0.25">
      <c r="B2119" s="213"/>
      <c r="C2119" s="213"/>
      <c r="D2119" s="244"/>
    </row>
    <row r="2120" spans="2:4" x14ac:dyDescent="0.25">
      <c r="B2120" s="213"/>
      <c r="C2120" s="213"/>
      <c r="D2120" s="244"/>
    </row>
    <row r="2121" spans="2:4" x14ac:dyDescent="0.25">
      <c r="B2121" s="213"/>
      <c r="C2121" s="213"/>
      <c r="D2121" s="244"/>
    </row>
    <row r="2122" spans="2:4" x14ac:dyDescent="0.25">
      <c r="B2122" s="213"/>
      <c r="C2122" s="213"/>
      <c r="D2122" s="244"/>
    </row>
    <row r="2123" spans="2:4" x14ac:dyDescent="0.25">
      <c r="B2123" s="213"/>
      <c r="C2123" s="213"/>
      <c r="D2123" s="244"/>
    </row>
    <row r="2124" spans="2:4" x14ac:dyDescent="0.25">
      <c r="B2124" s="213"/>
      <c r="C2124" s="213"/>
      <c r="D2124" s="244"/>
    </row>
    <row r="2125" spans="2:4" x14ac:dyDescent="0.25">
      <c r="B2125" s="213"/>
      <c r="C2125" s="213"/>
      <c r="D2125" s="244"/>
    </row>
    <row r="2126" spans="2:4" x14ac:dyDescent="0.25">
      <c r="B2126" s="213"/>
      <c r="C2126" s="213"/>
      <c r="D2126" s="244"/>
    </row>
    <row r="2127" spans="2:4" x14ac:dyDescent="0.25">
      <c r="B2127" s="213"/>
      <c r="C2127" s="213"/>
      <c r="D2127" s="244"/>
    </row>
    <row r="2128" spans="2:4" x14ac:dyDescent="0.25">
      <c r="B2128" s="213"/>
      <c r="C2128" s="213"/>
      <c r="D2128" s="244"/>
    </row>
    <row r="2129" spans="2:4" x14ac:dyDescent="0.25">
      <c r="B2129" s="213"/>
      <c r="C2129" s="213"/>
      <c r="D2129" s="244"/>
    </row>
    <row r="2130" spans="2:4" x14ac:dyDescent="0.25">
      <c r="B2130" s="213"/>
      <c r="C2130" s="213"/>
      <c r="D2130" s="244"/>
    </row>
    <row r="2131" spans="2:4" x14ac:dyDescent="0.25">
      <c r="B2131" s="213"/>
      <c r="C2131" s="213"/>
      <c r="D2131" s="244"/>
    </row>
    <row r="2132" spans="2:4" x14ac:dyDescent="0.25">
      <c r="B2132" s="213"/>
      <c r="C2132" s="213"/>
      <c r="D2132" s="244"/>
    </row>
    <row r="2133" spans="2:4" x14ac:dyDescent="0.25">
      <c r="B2133" s="213"/>
      <c r="C2133" s="213"/>
      <c r="D2133" s="244"/>
    </row>
    <row r="2134" spans="2:4" x14ac:dyDescent="0.25">
      <c r="B2134" s="213"/>
      <c r="C2134" s="213"/>
      <c r="D2134" s="244"/>
    </row>
    <row r="2135" spans="2:4" x14ac:dyDescent="0.25">
      <c r="B2135" s="213"/>
      <c r="C2135" s="213"/>
      <c r="D2135" s="244"/>
    </row>
    <row r="2136" spans="2:4" x14ac:dyDescent="0.25">
      <c r="B2136" s="213"/>
      <c r="C2136" s="213"/>
      <c r="D2136" s="244"/>
    </row>
    <row r="2137" spans="2:4" x14ac:dyDescent="0.25">
      <c r="B2137" s="213"/>
      <c r="C2137" s="213"/>
      <c r="D2137" s="244"/>
    </row>
    <row r="2138" spans="2:4" x14ac:dyDescent="0.25">
      <c r="B2138" s="213"/>
      <c r="C2138" s="213"/>
      <c r="D2138" s="244"/>
    </row>
    <row r="2139" spans="2:4" x14ac:dyDescent="0.25">
      <c r="B2139" s="213"/>
      <c r="C2139" s="213"/>
      <c r="D2139" s="244"/>
    </row>
    <row r="2140" spans="2:4" x14ac:dyDescent="0.25">
      <c r="B2140" s="213"/>
      <c r="C2140" s="213"/>
      <c r="D2140" s="244"/>
    </row>
    <row r="2141" spans="2:4" x14ac:dyDescent="0.25">
      <c r="B2141" s="213"/>
      <c r="C2141" s="213"/>
      <c r="D2141" s="244"/>
    </row>
    <row r="2142" spans="2:4" x14ac:dyDescent="0.25">
      <c r="B2142" s="213"/>
      <c r="C2142" s="213"/>
      <c r="D2142" s="244"/>
    </row>
    <row r="2143" spans="2:4" x14ac:dyDescent="0.25">
      <c r="B2143" s="213"/>
      <c r="C2143" s="213"/>
      <c r="D2143" s="244"/>
    </row>
    <row r="2144" spans="2:4" x14ac:dyDescent="0.25">
      <c r="B2144" s="213"/>
      <c r="C2144" s="213"/>
      <c r="D2144" s="244"/>
    </row>
    <row r="2145" spans="2:4" x14ac:dyDescent="0.25">
      <c r="B2145" s="213"/>
      <c r="C2145" s="213"/>
      <c r="D2145" s="244"/>
    </row>
    <row r="2146" spans="2:4" x14ac:dyDescent="0.25">
      <c r="B2146" s="213"/>
      <c r="C2146" s="213"/>
      <c r="D2146" s="244"/>
    </row>
    <row r="2147" spans="2:4" x14ac:dyDescent="0.25">
      <c r="B2147" s="213"/>
      <c r="C2147" s="213"/>
      <c r="D2147" s="244"/>
    </row>
    <row r="2148" spans="2:4" x14ac:dyDescent="0.25">
      <c r="B2148" s="213"/>
      <c r="C2148" s="213"/>
      <c r="D2148" s="244"/>
    </row>
    <row r="2149" spans="2:4" x14ac:dyDescent="0.25">
      <c r="B2149" s="213"/>
      <c r="C2149" s="213"/>
      <c r="D2149" s="244"/>
    </row>
    <row r="2150" spans="2:4" x14ac:dyDescent="0.25">
      <c r="B2150" s="213"/>
      <c r="C2150" s="213"/>
      <c r="D2150" s="244"/>
    </row>
    <row r="2151" spans="2:4" x14ac:dyDescent="0.25">
      <c r="B2151" s="213"/>
      <c r="C2151" s="213"/>
      <c r="D2151" s="244"/>
    </row>
    <row r="2152" spans="2:4" x14ac:dyDescent="0.25">
      <c r="B2152" s="213"/>
      <c r="C2152" s="213"/>
      <c r="D2152" s="244"/>
    </row>
    <row r="2153" spans="2:4" x14ac:dyDescent="0.25">
      <c r="B2153" s="213"/>
      <c r="C2153" s="213"/>
      <c r="D2153" s="244"/>
    </row>
    <row r="2154" spans="2:4" x14ac:dyDescent="0.25">
      <c r="B2154" s="213"/>
      <c r="C2154" s="213"/>
      <c r="D2154" s="244"/>
    </row>
    <row r="2155" spans="2:4" x14ac:dyDescent="0.25">
      <c r="B2155" s="213"/>
      <c r="C2155" s="213"/>
      <c r="D2155" s="244"/>
    </row>
    <row r="2156" spans="2:4" x14ac:dyDescent="0.25">
      <c r="B2156" s="213"/>
      <c r="C2156" s="213"/>
      <c r="D2156" s="244"/>
    </row>
    <row r="2157" spans="2:4" x14ac:dyDescent="0.25">
      <c r="B2157" s="213"/>
      <c r="C2157" s="213"/>
      <c r="D2157" s="244"/>
    </row>
    <row r="2158" spans="2:4" x14ac:dyDescent="0.25">
      <c r="B2158" s="213"/>
      <c r="C2158" s="213"/>
      <c r="D2158" s="244"/>
    </row>
    <row r="2159" spans="2:4" x14ac:dyDescent="0.25">
      <c r="B2159" s="213"/>
      <c r="C2159" s="213"/>
      <c r="D2159" s="244"/>
    </row>
    <row r="2160" spans="2:4" x14ac:dyDescent="0.25">
      <c r="B2160" s="213"/>
      <c r="C2160" s="213"/>
      <c r="D2160" s="244"/>
    </row>
    <row r="2161" spans="2:4" x14ac:dyDescent="0.25">
      <c r="B2161" s="213"/>
      <c r="C2161" s="213"/>
      <c r="D2161" s="244"/>
    </row>
    <row r="2162" spans="2:4" x14ac:dyDescent="0.25">
      <c r="B2162" s="213"/>
      <c r="C2162" s="213"/>
      <c r="D2162" s="244"/>
    </row>
    <row r="2163" spans="2:4" x14ac:dyDescent="0.25">
      <c r="B2163" s="213"/>
      <c r="C2163" s="213"/>
      <c r="D2163" s="244"/>
    </row>
    <row r="2164" spans="2:4" x14ac:dyDescent="0.25">
      <c r="B2164" s="213"/>
      <c r="C2164" s="213"/>
      <c r="D2164" s="244"/>
    </row>
    <row r="2165" spans="2:4" x14ac:dyDescent="0.25">
      <c r="B2165" s="213"/>
      <c r="C2165" s="213"/>
      <c r="D2165" s="244"/>
    </row>
    <row r="2166" spans="2:4" x14ac:dyDescent="0.25">
      <c r="B2166" s="213"/>
      <c r="C2166" s="213"/>
      <c r="D2166" s="244"/>
    </row>
    <row r="2167" spans="2:4" x14ac:dyDescent="0.25">
      <c r="B2167" s="213"/>
      <c r="C2167" s="213"/>
      <c r="D2167" s="244"/>
    </row>
    <row r="2168" spans="2:4" x14ac:dyDescent="0.25">
      <c r="B2168" s="213"/>
      <c r="C2168" s="213"/>
      <c r="D2168" s="244"/>
    </row>
    <row r="2169" spans="2:4" x14ac:dyDescent="0.25">
      <c r="B2169" s="213"/>
      <c r="C2169" s="213"/>
      <c r="D2169" s="244"/>
    </row>
    <row r="2170" spans="2:4" x14ac:dyDescent="0.25">
      <c r="B2170" s="213"/>
      <c r="C2170" s="213"/>
      <c r="D2170" s="244"/>
    </row>
    <row r="2171" spans="2:4" x14ac:dyDescent="0.25">
      <c r="B2171" s="213"/>
      <c r="C2171" s="213"/>
      <c r="D2171" s="244"/>
    </row>
    <row r="2172" spans="2:4" x14ac:dyDescent="0.25">
      <c r="B2172" s="213"/>
      <c r="C2172" s="213"/>
      <c r="D2172" s="244"/>
    </row>
    <row r="2173" spans="2:4" x14ac:dyDescent="0.25">
      <c r="B2173" s="213"/>
      <c r="C2173" s="213"/>
      <c r="D2173" s="244"/>
    </row>
    <row r="2174" spans="2:4" x14ac:dyDescent="0.25">
      <c r="B2174" s="213"/>
      <c r="C2174" s="213"/>
      <c r="D2174" s="244"/>
    </row>
    <row r="2175" spans="2:4" x14ac:dyDescent="0.25">
      <c r="B2175" s="213"/>
      <c r="C2175" s="213"/>
      <c r="D2175" s="244"/>
    </row>
    <row r="2176" spans="2:4" x14ac:dyDescent="0.25">
      <c r="B2176" s="213"/>
      <c r="C2176" s="213"/>
      <c r="D2176" s="244"/>
    </row>
    <row r="2177" spans="2:4" x14ac:dyDescent="0.25">
      <c r="B2177" s="213"/>
      <c r="C2177" s="213"/>
      <c r="D2177" s="244"/>
    </row>
    <row r="2178" spans="2:4" x14ac:dyDescent="0.25">
      <c r="B2178" s="213"/>
      <c r="C2178" s="213"/>
      <c r="D2178" s="244"/>
    </row>
    <row r="2179" spans="2:4" x14ac:dyDescent="0.25">
      <c r="B2179" s="213"/>
      <c r="C2179" s="213"/>
      <c r="D2179" s="244"/>
    </row>
    <row r="2180" spans="2:4" x14ac:dyDescent="0.25">
      <c r="B2180" s="213"/>
      <c r="C2180" s="213"/>
      <c r="D2180" s="244"/>
    </row>
    <row r="2181" spans="2:4" x14ac:dyDescent="0.25">
      <c r="B2181" s="213"/>
      <c r="C2181" s="213"/>
      <c r="D2181" s="244"/>
    </row>
    <row r="2182" spans="2:4" x14ac:dyDescent="0.25">
      <c r="B2182" s="213"/>
      <c r="C2182" s="213"/>
      <c r="D2182" s="244"/>
    </row>
    <row r="2183" spans="2:4" x14ac:dyDescent="0.25">
      <c r="B2183" s="213"/>
      <c r="C2183" s="213"/>
      <c r="D2183" s="244"/>
    </row>
    <row r="2184" spans="2:4" x14ac:dyDescent="0.25">
      <c r="B2184" s="213"/>
      <c r="C2184" s="213"/>
      <c r="D2184" s="244"/>
    </row>
    <row r="2185" spans="2:4" x14ac:dyDescent="0.25">
      <c r="B2185" s="213"/>
      <c r="C2185" s="213"/>
      <c r="D2185" s="244"/>
    </row>
    <row r="2186" spans="2:4" x14ac:dyDescent="0.25">
      <c r="B2186" s="213"/>
      <c r="C2186" s="213"/>
      <c r="D2186" s="244"/>
    </row>
    <row r="2187" spans="2:4" x14ac:dyDescent="0.25">
      <c r="B2187" s="213"/>
      <c r="C2187" s="213"/>
      <c r="D2187" s="244"/>
    </row>
    <row r="2188" spans="2:4" x14ac:dyDescent="0.25">
      <c r="B2188" s="213"/>
      <c r="C2188" s="213"/>
      <c r="D2188" s="244"/>
    </row>
    <row r="2189" spans="2:4" x14ac:dyDescent="0.25">
      <c r="B2189" s="213"/>
      <c r="C2189" s="213"/>
      <c r="D2189" s="244"/>
    </row>
    <row r="2190" spans="2:4" x14ac:dyDescent="0.25">
      <c r="B2190" s="213"/>
      <c r="C2190" s="213"/>
      <c r="D2190" s="244"/>
    </row>
    <row r="2191" spans="2:4" x14ac:dyDescent="0.25">
      <c r="B2191" s="213"/>
      <c r="C2191" s="213"/>
      <c r="D2191" s="244"/>
    </row>
    <row r="2192" spans="2:4" x14ac:dyDescent="0.25">
      <c r="B2192" s="213"/>
      <c r="C2192" s="213"/>
      <c r="D2192" s="244"/>
    </row>
    <row r="2193" spans="2:4" x14ac:dyDescent="0.25">
      <c r="B2193" s="213"/>
      <c r="C2193" s="213"/>
      <c r="D2193" s="244"/>
    </row>
    <row r="2194" spans="2:4" x14ac:dyDescent="0.25">
      <c r="B2194" s="213"/>
      <c r="C2194" s="213"/>
      <c r="D2194" s="244"/>
    </row>
    <row r="2195" spans="2:4" x14ac:dyDescent="0.25">
      <c r="B2195" s="213"/>
      <c r="C2195" s="213"/>
      <c r="D2195" s="244"/>
    </row>
    <row r="2196" spans="2:4" x14ac:dyDescent="0.25">
      <c r="B2196" s="213"/>
      <c r="C2196" s="213"/>
      <c r="D2196" s="244"/>
    </row>
    <row r="2197" spans="2:4" x14ac:dyDescent="0.25">
      <c r="B2197" s="213"/>
      <c r="C2197" s="213"/>
      <c r="D2197" s="244"/>
    </row>
    <row r="2198" spans="2:4" x14ac:dyDescent="0.25">
      <c r="B2198" s="213"/>
      <c r="C2198" s="213"/>
      <c r="D2198" s="244"/>
    </row>
    <row r="2199" spans="2:4" x14ac:dyDescent="0.25">
      <c r="B2199" s="213"/>
      <c r="C2199" s="213"/>
      <c r="D2199" s="244"/>
    </row>
    <row r="2200" spans="2:4" x14ac:dyDescent="0.25">
      <c r="B2200" s="213"/>
      <c r="C2200" s="213"/>
      <c r="D2200" s="244"/>
    </row>
    <row r="2201" spans="2:4" x14ac:dyDescent="0.25">
      <c r="B2201" s="213"/>
      <c r="C2201" s="213"/>
      <c r="D2201" s="244"/>
    </row>
    <row r="2202" spans="2:4" x14ac:dyDescent="0.25">
      <c r="B2202" s="213"/>
      <c r="C2202" s="213"/>
      <c r="D2202" s="244"/>
    </row>
    <row r="2203" spans="2:4" x14ac:dyDescent="0.25">
      <c r="B2203" s="213"/>
      <c r="C2203" s="213"/>
      <c r="D2203" s="244"/>
    </row>
    <row r="2204" spans="2:4" x14ac:dyDescent="0.25">
      <c r="B2204" s="213"/>
      <c r="C2204" s="213"/>
      <c r="D2204" s="244"/>
    </row>
    <row r="2205" spans="2:4" x14ac:dyDescent="0.25">
      <c r="B2205" s="213"/>
      <c r="C2205" s="213"/>
      <c r="D2205" s="244"/>
    </row>
    <row r="2206" spans="2:4" x14ac:dyDescent="0.25">
      <c r="B2206" s="213"/>
      <c r="C2206" s="213"/>
      <c r="D2206" s="244"/>
    </row>
    <row r="2207" spans="2:4" x14ac:dyDescent="0.25">
      <c r="B2207" s="213"/>
      <c r="C2207" s="213"/>
      <c r="D2207" s="244"/>
    </row>
    <row r="2208" spans="2:4" x14ac:dyDescent="0.25">
      <c r="B2208" s="213"/>
      <c r="C2208" s="213"/>
      <c r="D2208" s="244"/>
    </row>
    <row r="2209" spans="2:4" x14ac:dyDescent="0.25">
      <c r="B2209" s="213"/>
      <c r="C2209" s="213"/>
      <c r="D2209" s="244"/>
    </row>
    <row r="2210" spans="2:4" x14ac:dyDescent="0.25">
      <c r="B2210" s="213"/>
      <c r="C2210" s="213"/>
      <c r="D2210" s="244"/>
    </row>
    <row r="2211" spans="2:4" x14ac:dyDescent="0.25">
      <c r="B2211" s="213"/>
      <c r="C2211" s="213"/>
      <c r="D2211" s="244"/>
    </row>
    <row r="2212" spans="2:4" x14ac:dyDescent="0.25">
      <c r="B2212" s="213"/>
      <c r="C2212" s="213"/>
      <c r="D2212" s="244"/>
    </row>
    <row r="2213" spans="2:4" x14ac:dyDescent="0.25">
      <c r="B2213" s="213"/>
      <c r="C2213" s="213"/>
      <c r="D2213" s="244"/>
    </row>
    <row r="2214" spans="2:4" x14ac:dyDescent="0.25">
      <c r="B2214" s="213"/>
      <c r="C2214" s="213"/>
      <c r="D2214" s="244"/>
    </row>
    <row r="2215" spans="2:4" x14ac:dyDescent="0.25">
      <c r="B2215" s="213"/>
      <c r="C2215" s="213"/>
      <c r="D2215" s="244"/>
    </row>
    <row r="2216" spans="2:4" x14ac:dyDescent="0.25">
      <c r="B2216" s="213"/>
      <c r="C2216" s="213"/>
      <c r="D2216" s="244"/>
    </row>
    <row r="2217" spans="2:4" x14ac:dyDescent="0.25">
      <c r="B2217" s="213"/>
      <c r="C2217" s="213"/>
      <c r="D2217" s="244"/>
    </row>
    <row r="2218" spans="2:4" x14ac:dyDescent="0.25">
      <c r="B2218" s="213"/>
      <c r="C2218" s="213"/>
      <c r="D2218" s="244"/>
    </row>
    <row r="2219" spans="2:4" x14ac:dyDescent="0.25">
      <c r="B2219" s="213"/>
      <c r="C2219" s="213"/>
      <c r="D2219" s="244"/>
    </row>
    <row r="2220" spans="2:4" x14ac:dyDescent="0.25">
      <c r="B2220" s="213"/>
      <c r="C2220" s="213"/>
      <c r="D2220" s="244"/>
    </row>
    <row r="2221" spans="2:4" x14ac:dyDescent="0.25">
      <c r="B2221" s="213"/>
      <c r="C2221" s="213"/>
      <c r="D2221" s="244"/>
    </row>
    <row r="2222" spans="2:4" x14ac:dyDescent="0.25">
      <c r="B2222" s="213"/>
      <c r="C2222" s="213"/>
      <c r="D2222" s="244"/>
    </row>
    <row r="2223" spans="2:4" x14ac:dyDescent="0.25">
      <c r="B2223" s="213"/>
      <c r="C2223" s="213"/>
      <c r="D2223" s="244"/>
    </row>
    <row r="2224" spans="2:4" x14ac:dyDescent="0.25">
      <c r="B2224" s="213"/>
      <c r="C2224" s="213"/>
      <c r="D2224" s="244"/>
    </row>
    <row r="2225" spans="2:4" x14ac:dyDescent="0.25">
      <c r="B2225" s="213"/>
      <c r="C2225" s="213"/>
      <c r="D2225" s="244"/>
    </row>
    <row r="2226" spans="2:4" x14ac:dyDescent="0.25">
      <c r="B2226" s="213"/>
      <c r="C2226" s="213"/>
      <c r="D2226" s="244"/>
    </row>
    <row r="2227" spans="2:4" x14ac:dyDescent="0.25">
      <c r="B2227" s="213"/>
      <c r="C2227" s="213"/>
      <c r="D2227" s="244"/>
    </row>
    <row r="2228" spans="2:4" x14ac:dyDescent="0.25">
      <c r="B2228" s="213"/>
      <c r="C2228" s="213"/>
      <c r="D2228" s="244"/>
    </row>
    <row r="2229" spans="2:4" x14ac:dyDescent="0.25">
      <c r="B2229" s="213"/>
      <c r="C2229" s="213"/>
      <c r="D2229" s="244"/>
    </row>
    <row r="2230" spans="2:4" x14ac:dyDescent="0.25">
      <c r="B2230" s="213"/>
      <c r="C2230" s="213"/>
      <c r="D2230" s="244"/>
    </row>
    <row r="2231" spans="2:4" x14ac:dyDescent="0.25">
      <c r="B2231" s="213"/>
      <c r="C2231" s="213"/>
      <c r="D2231" s="244"/>
    </row>
    <row r="2232" spans="2:4" x14ac:dyDescent="0.25">
      <c r="B2232" s="213"/>
      <c r="C2232" s="213"/>
      <c r="D2232" s="244"/>
    </row>
    <row r="2233" spans="2:4" x14ac:dyDescent="0.25">
      <c r="B2233" s="213"/>
      <c r="C2233" s="213"/>
      <c r="D2233" s="244"/>
    </row>
    <row r="2234" spans="2:4" x14ac:dyDescent="0.25">
      <c r="B2234" s="213"/>
      <c r="C2234" s="213"/>
      <c r="D2234" s="244"/>
    </row>
    <row r="2235" spans="2:4" x14ac:dyDescent="0.25">
      <c r="B2235" s="213"/>
      <c r="C2235" s="213"/>
      <c r="D2235" s="244"/>
    </row>
    <row r="2236" spans="2:4" x14ac:dyDescent="0.25">
      <c r="B2236" s="213"/>
      <c r="C2236" s="213"/>
      <c r="D2236" s="244"/>
    </row>
    <row r="2237" spans="2:4" x14ac:dyDescent="0.25">
      <c r="B2237" s="213"/>
      <c r="C2237" s="213"/>
      <c r="D2237" s="244"/>
    </row>
    <row r="2238" spans="2:4" x14ac:dyDescent="0.25">
      <c r="B2238" s="213"/>
      <c r="C2238" s="213"/>
      <c r="D2238" s="244"/>
    </row>
    <row r="2239" spans="2:4" x14ac:dyDescent="0.25">
      <c r="B2239" s="213"/>
      <c r="C2239" s="213"/>
      <c r="D2239" s="244"/>
    </row>
    <row r="2240" spans="2:4" x14ac:dyDescent="0.25">
      <c r="B2240" s="213"/>
      <c r="C2240" s="213"/>
      <c r="D2240" s="244"/>
    </row>
    <row r="2241" spans="2:4" x14ac:dyDescent="0.25">
      <c r="B2241" s="213"/>
      <c r="C2241" s="213"/>
      <c r="D2241" s="244"/>
    </row>
    <row r="2242" spans="2:4" x14ac:dyDescent="0.25">
      <c r="B2242" s="213"/>
      <c r="C2242" s="213"/>
      <c r="D2242" s="244"/>
    </row>
    <row r="2243" spans="2:4" x14ac:dyDescent="0.25">
      <c r="B2243" s="213"/>
      <c r="C2243" s="213"/>
      <c r="D2243" s="244"/>
    </row>
    <row r="2244" spans="2:4" x14ac:dyDescent="0.25">
      <c r="B2244" s="213"/>
      <c r="C2244" s="213"/>
      <c r="D2244" s="244"/>
    </row>
    <row r="2245" spans="2:4" x14ac:dyDescent="0.25">
      <c r="B2245" s="213"/>
      <c r="C2245" s="213"/>
      <c r="D2245" s="244"/>
    </row>
    <row r="2246" spans="2:4" x14ac:dyDescent="0.25">
      <c r="B2246" s="213"/>
      <c r="C2246" s="213"/>
      <c r="D2246" s="244"/>
    </row>
    <row r="2247" spans="2:4" x14ac:dyDescent="0.25">
      <c r="B2247" s="213"/>
      <c r="C2247" s="213"/>
      <c r="D2247" s="244"/>
    </row>
    <row r="2248" spans="2:4" x14ac:dyDescent="0.25">
      <c r="B2248" s="213"/>
      <c r="C2248" s="213"/>
      <c r="D2248" s="244"/>
    </row>
    <row r="2249" spans="2:4" x14ac:dyDescent="0.25">
      <c r="B2249" s="213"/>
      <c r="C2249" s="213"/>
      <c r="D2249" s="244"/>
    </row>
    <row r="2250" spans="2:4" x14ac:dyDescent="0.25">
      <c r="B2250" s="213"/>
      <c r="C2250" s="213"/>
      <c r="D2250" s="244"/>
    </row>
    <row r="2251" spans="2:4" x14ac:dyDescent="0.25">
      <c r="B2251" s="213"/>
      <c r="C2251" s="213"/>
      <c r="D2251" s="244"/>
    </row>
    <row r="2252" spans="2:4" x14ac:dyDescent="0.25">
      <c r="B2252" s="213"/>
      <c r="C2252" s="213"/>
      <c r="D2252" s="244"/>
    </row>
    <row r="2253" spans="2:4" x14ac:dyDescent="0.25">
      <c r="B2253" s="213"/>
      <c r="C2253" s="213"/>
      <c r="D2253" s="244"/>
    </row>
    <row r="2254" spans="2:4" x14ac:dyDescent="0.25">
      <c r="B2254" s="213"/>
      <c r="C2254" s="213"/>
      <c r="D2254" s="244"/>
    </row>
    <row r="2255" spans="2:4" x14ac:dyDescent="0.25">
      <c r="B2255" s="213"/>
      <c r="C2255" s="213"/>
      <c r="D2255" s="244"/>
    </row>
    <row r="2256" spans="2:4" x14ac:dyDescent="0.25">
      <c r="B2256" s="213"/>
      <c r="C2256" s="213"/>
      <c r="D2256" s="244"/>
    </row>
    <row r="2257" spans="2:4" x14ac:dyDescent="0.25">
      <c r="B2257" s="213"/>
      <c r="C2257" s="213"/>
      <c r="D2257" s="244"/>
    </row>
    <row r="2258" spans="2:4" x14ac:dyDescent="0.25">
      <c r="B2258" s="213"/>
      <c r="C2258" s="213"/>
      <c r="D2258" s="244"/>
    </row>
    <row r="2259" spans="2:4" x14ac:dyDescent="0.25">
      <c r="B2259" s="213"/>
      <c r="C2259" s="213"/>
      <c r="D2259" s="244"/>
    </row>
    <row r="2260" spans="2:4" x14ac:dyDescent="0.25">
      <c r="B2260" s="213"/>
      <c r="C2260" s="213"/>
      <c r="D2260" s="244"/>
    </row>
    <row r="2261" spans="2:4" x14ac:dyDescent="0.25">
      <c r="B2261" s="213"/>
      <c r="C2261" s="213"/>
      <c r="D2261" s="244"/>
    </row>
    <row r="2262" spans="2:4" x14ac:dyDescent="0.25">
      <c r="B2262" s="213"/>
      <c r="C2262" s="213"/>
      <c r="D2262" s="244"/>
    </row>
    <row r="2263" spans="2:4" x14ac:dyDescent="0.25">
      <c r="B2263" s="213"/>
      <c r="C2263" s="213"/>
      <c r="D2263" s="244"/>
    </row>
    <row r="2264" spans="2:4" x14ac:dyDescent="0.25">
      <c r="B2264" s="213"/>
      <c r="C2264" s="213"/>
      <c r="D2264" s="244"/>
    </row>
    <row r="2265" spans="2:4" x14ac:dyDescent="0.25">
      <c r="B2265" s="213"/>
      <c r="C2265" s="213"/>
      <c r="D2265" s="244"/>
    </row>
    <row r="2266" spans="2:4" x14ac:dyDescent="0.25">
      <c r="B2266" s="213"/>
      <c r="C2266" s="213"/>
      <c r="D2266" s="244"/>
    </row>
    <row r="2267" spans="2:4" x14ac:dyDescent="0.25">
      <c r="B2267" s="213"/>
      <c r="C2267" s="213"/>
      <c r="D2267" s="244"/>
    </row>
    <row r="2268" spans="2:4" x14ac:dyDescent="0.25">
      <c r="B2268" s="213"/>
      <c r="C2268" s="213"/>
      <c r="D2268" s="244"/>
    </row>
    <row r="2269" spans="2:4" x14ac:dyDescent="0.25">
      <c r="B2269" s="213"/>
      <c r="C2269" s="213"/>
      <c r="D2269" s="244"/>
    </row>
    <row r="2270" spans="2:4" x14ac:dyDescent="0.25">
      <c r="B2270" s="213"/>
      <c r="C2270" s="213"/>
      <c r="D2270" s="244"/>
    </row>
    <row r="2271" spans="2:4" x14ac:dyDescent="0.25">
      <c r="B2271" s="213"/>
      <c r="C2271" s="213"/>
      <c r="D2271" s="244"/>
    </row>
    <row r="2272" spans="2:4" x14ac:dyDescent="0.25">
      <c r="B2272" s="213"/>
      <c r="C2272" s="213"/>
      <c r="D2272" s="244"/>
    </row>
    <row r="2273" spans="2:4" x14ac:dyDescent="0.25">
      <c r="B2273" s="213"/>
      <c r="C2273" s="213"/>
      <c r="D2273" s="244"/>
    </row>
    <row r="2274" spans="2:4" x14ac:dyDescent="0.25">
      <c r="B2274" s="213"/>
      <c r="C2274" s="213"/>
      <c r="D2274" s="244"/>
    </row>
    <row r="2275" spans="2:4" x14ac:dyDescent="0.25">
      <c r="B2275" s="213"/>
      <c r="C2275" s="213"/>
      <c r="D2275" s="244"/>
    </row>
    <row r="2276" spans="2:4" x14ac:dyDescent="0.25">
      <c r="B2276" s="213"/>
      <c r="C2276" s="213"/>
      <c r="D2276" s="244"/>
    </row>
    <row r="2277" spans="2:4" x14ac:dyDescent="0.25">
      <c r="B2277" s="213"/>
      <c r="C2277" s="213"/>
      <c r="D2277" s="244"/>
    </row>
    <row r="2278" spans="2:4" x14ac:dyDescent="0.25">
      <c r="B2278" s="213"/>
      <c r="C2278" s="213"/>
      <c r="D2278" s="244"/>
    </row>
    <row r="2279" spans="2:4" x14ac:dyDescent="0.25">
      <c r="B2279" s="213"/>
      <c r="C2279" s="213"/>
      <c r="D2279" s="244"/>
    </row>
    <row r="2280" spans="2:4" x14ac:dyDescent="0.25">
      <c r="B2280" s="213"/>
      <c r="C2280" s="213"/>
      <c r="D2280" s="244"/>
    </row>
    <row r="2281" spans="2:4" x14ac:dyDescent="0.25">
      <c r="B2281" s="213"/>
      <c r="C2281" s="213"/>
      <c r="D2281" s="244"/>
    </row>
    <row r="2282" spans="2:4" x14ac:dyDescent="0.25">
      <c r="B2282" s="213"/>
      <c r="C2282" s="213"/>
      <c r="D2282" s="244"/>
    </row>
    <row r="2283" spans="2:4" x14ac:dyDescent="0.25">
      <c r="B2283" s="213"/>
      <c r="C2283" s="213"/>
      <c r="D2283" s="244"/>
    </row>
    <row r="2284" spans="2:4" x14ac:dyDescent="0.25">
      <c r="B2284" s="213"/>
      <c r="C2284" s="213"/>
      <c r="D2284" s="244"/>
    </row>
    <row r="2285" spans="2:4" x14ac:dyDescent="0.25">
      <c r="B2285" s="213"/>
      <c r="C2285" s="213"/>
      <c r="D2285" s="244"/>
    </row>
    <row r="2286" spans="2:4" x14ac:dyDescent="0.25">
      <c r="B2286" s="213"/>
      <c r="C2286" s="213"/>
      <c r="D2286" s="244"/>
    </row>
    <row r="2287" spans="2:4" x14ac:dyDescent="0.25">
      <c r="B2287" s="213"/>
      <c r="C2287" s="213"/>
      <c r="D2287" s="244"/>
    </row>
    <row r="2288" spans="2:4" x14ac:dyDescent="0.25">
      <c r="B2288" s="213"/>
      <c r="C2288" s="213"/>
      <c r="D2288" s="244"/>
    </row>
    <row r="2289" spans="2:4" x14ac:dyDescent="0.25">
      <c r="B2289" s="213"/>
      <c r="C2289" s="213"/>
      <c r="D2289" s="244"/>
    </row>
    <row r="2290" spans="2:4" x14ac:dyDescent="0.25">
      <c r="B2290" s="213"/>
      <c r="C2290" s="213"/>
      <c r="D2290" s="244"/>
    </row>
    <row r="2291" spans="2:4" x14ac:dyDescent="0.25">
      <c r="B2291" s="213"/>
      <c r="C2291" s="213"/>
      <c r="D2291" s="244"/>
    </row>
    <row r="2292" spans="2:4" x14ac:dyDescent="0.25">
      <c r="B2292" s="213"/>
      <c r="C2292" s="213"/>
      <c r="D2292" s="244"/>
    </row>
    <row r="2293" spans="2:4" x14ac:dyDescent="0.25">
      <c r="B2293" s="213"/>
      <c r="C2293" s="213"/>
      <c r="D2293" s="244"/>
    </row>
    <row r="2294" spans="2:4" x14ac:dyDescent="0.25">
      <c r="B2294" s="213"/>
      <c r="C2294" s="213"/>
      <c r="D2294" s="244"/>
    </row>
    <row r="2295" spans="2:4" x14ac:dyDescent="0.25">
      <c r="B2295" s="213"/>
      <c r="C2295" s="213"/>
      <c r="D2295" s="244"/>
    </row>
    <row r="2296" spans="2:4" x14ac:dyDescent="0.25">
      <c r="B2296" s="213"/>
      <c r="C2296" s="213"/>
      <c r="D2296" s="244"/>
    </row>
    <row r="2297" spans="2:4" x14ac:dyDescent="0.25">
      <c r="B2297" s="213"/>
      <c r="C2297" s="213"/>
      <c r="D2297" s="244"/>
    </row>
    <row r="2298" spans="2:4" x14ac:dyDescent="0.25">
      <c r="B2298" s="213"/>
      <c r="C2298" s="213"/>
      <c r="D2298" s="244"/>
    </row>
    <row r="2299" spans="2:4" x14ac:dyDescent="0.25">
      <c r="B2299" s="213"/>
      <c r="C2299" s="213"/>
      <c r="D2299" s="244"/>
    </row>
    <row r="2300" spans="2:4" x14ac:dyDescent="0.25">
      <c r="B2300" s="213"/>
      <c r="C2300" s="213"/>
      <c r="D2300" s="244"/>
    </row>
    <row r="2301" spans="2:4" x14ac:dyDescent="0.25">
      <c r="B2301" s="213"/>
      <c r="C2301" s="213"/>
      <c r="D2301" s="244"/>
    </row>
    <row r="2302" spans="2:4" x14ac:dyDescent="0.25">
      <c r="B2302" s="213"/>
      <c r="C2302" s="213"/>
      <c r="D2302" s="244"/>
    </row>
    <row r="2303" spans="2:4" x14ac:dyDescent="0.25">
      <c r="B2303" s="213"/>
      <c r="C2303" s="213"/>
      <c r="D2303" s="244"/>
    </row>
    <row r="2304" spans="2:4" x14ac:dyDescent="0.25">
      <c r="B2304" s="213"/>
      <c r="C2304" s="213"/>
      <c r="D2304" s="244"/>
    </row>
    <row r="2305" spans="2:4" x14ac:dyDescent="0.25">
      <c r="B2305" s="213"/>
      <c r="C2305" s="213"/>
      <c r="D2305" s="244"/>
    </row>
    <row r="2306" spans="2:4" x14ac:dyDescent="0.25">
      <c r="B2306" s="213"/>
      <c r="C2306" s="213"/>
      <c r="D2306" s="244"/>
    </row>
    <row r="2307" spans="2:4" x14ac:dyDescent="0.25">
      <c r="B2307" s="213"/>
      <c r="C2307" s="213"/>
      <c r="D2307" s="244"/>
    </row>
    <row r="2308" spans="2:4" x14ac:dyDescent="0.25">
      <c r="B2308" s="213"/>
      <c r="C2308" s="213"/>
      <c r="D2308" s="244"/>
    </row>
    <row r="2309" spans="2:4" x14ac:dyDescent="0.25">
      <c r="B2309" s="213"/>
      <c r="C2309" s="213"/>
      <c r="D2309" s="244"/>
    </row>
    <row r="2310" spans="2:4" x14ac:dyDescent="0.25">
      <c r="B2310" s="213"/>
      <c r="C2310" s="213"/>
      <c r="D2310" s="244"/>
    </row>
    <row r="2311" spans="2:4" x14ac:dyDescent="0.25">
      <c r="B2311" s="213"/>
      <c r="C2311" s="213"/>
      <c r="D2311" s="244"/>
    </row>
    <row r="2312" spans="2:4" x14ac:dyDescent="0.25">
      <c r="B2312" s="213"/>
      <c r="C2312" s="213"/>
      <c r="D2312" s="244"/>
    </row>
    <row r="2313" spans="2:4" x14ac:dyDescent="0.25">
      <c r="B2313" s="213"/>
      <c r="C2313" s="213"/>
      <c r="D2313" s="244"/>
    </row>
    <row r="2314" spans="2:4" x14ac:dyDescent="0.25">
      <c r="B2314" s="213"/>
      <c r="C2314" s="213"/>
      <c r="D2314" s="244"/>
    </row>
    <row r="2315" spans="2:4" x14ac:dyDescent="0.25">
      <c r="B2315" s="213"/>
      <c r="C2315" s="213"/>
      <c r="D2315" s="244"/>
    </row>
    <row r="2316" spans="2:4" x14ac:dyDescent="0.25">
      <c r="B2316" s="213"/>
      <c r="C2316" s="213"/>
      <c r="D2316" s="244"/>
    </row>
    <row r="2317" spans="2:4" x14ac:dyDescent="0.25">
      <c r="B2317" s="213"/>
      <c r="C2317" s="213"/>
      <c r="D2317" s="244"/>
    </row>
    <row r="2318" spans="2:4" x14ac:dyDescent="0.25">
      <c r="B2318" s="213"/>
      <c r="C2318" s="213"/>
      <c r="D2318" s="244"/>
    </row>
    <row r="2319" spans="2:4" x14ac:dyDescent="0.25">
      <c r="B2319" s="213"/>
      <c r="C2319" s="213"/>
      <c r="D2319" s="244"/>
    </row>
    <row r="2320" spans="2:4" x14ac:dyDescent="0.25">
      <c r="B2320" s="213"/>
      <c r="C2320" s="213"/>
      <c r="D2320" s="244"/>
    </row>
    <row r="2321" spans="2:4" x14ac:dyDescent="0.25">
      <c r="B2321" s="213"/>
      <c r="C2321" s="213"/>
      <c r="D2321" s="244"/>
    </row>
    <row r="2322" spans="2:4" x14ac:dyDescent="0.25">
      <c r="B2322" s="213"/>
      <c r="C2322" s="213"/>
      <c r="D2322" s="244"/>
    </row>
    <row r="2323" spans="2:4" x14ac:dyDescent="0.25">
      <c r="B2323" s="213"/>
      <c r="C2323" s="213"/>
      <c r="D2323" s="244"/>
    </row>
    <row r="2324" spans="2:4" x14ac:dyDescent="0.25">
      <c r="B2324" s="213"/>
      <c r="C2324" s="213"/>
      <c r="D2324" s="244"/>
    </row>
    <row r="2325" spans="2:4" x14ac:dyDescent="0.25">
      <c r="B2325" s="213"/>
      <c r="C2325" s="213"/>
      <c r="D2325" s="244"/>
    </row>
    <row r="2326" spans="2:4" x14ac:dyDescent="0.25">
      <c r="B2326" s="213"/>
      <c r="C2326" s="213"/>
      <c r="D2326" s="244"/>
    </row>
    <row r="2327" spans="2:4" x14ac:dyDescent="0.25">
      <c r="B2327" s="213"/>
      <c r="C2327" s="213"/>
      <c r="D2327" s="244"/>
    </row>
    <row r="2328" spans="2:4" x14ac:dyDescent="0.25">
      <c r="B2328" s="213"/>
      <c r="C2328" s="213"/>
      <c r="D2328" s="244"/>
    </row>
    <row r="2329" spans="2:4" x14ac:dyDescent="0.25">
      <c r="B2329" s="213"/>
      <c r="C2329" s="213"/>
      <c r="D2329" s="244"/>
    </row>
    <row r="2330" spans="2:4" x14ac:dyDescent="0.25">
      <c r="B2330" s="213"/>
      <c r="C2330" s="213"/>
      <c r="D2330" s="244"/>
    </row>
    <row r="2331" spans="2:4" x14ac:dyDescent="0.25">
      <c r="B2331" s="213"/>
      <c r="C2331" s="213"/>
      <c r="D2331" s="244"/>
    </row>
    <row r="2332" spans="2:4" x14ac:dyDescent="0.25">
      <c r="B2332" s="213"/>
      <c r="C2332" s="213"/>
      <c r="D2332" s="244"/>
    </row>
    <row r="2333" spans="2:4" x14ac:dyDescent="0.25">
      <c r="B2333" s="213"/>
      <c r="C2333" s="213"/>
      <c r="D2333" s="244"/>
    </row>
    <row r="2334" spans="2:4" x14ac:dyDescent="0.25">
      <c r="B2334" s="213"/>
      <c r="C2334" s="213"/>
      <c r="D2334" s="244"/>
    </row>
    <row r="2335" spans="2:4" x14ac:dyDescent="0.25">
      <c r="B2335" s="213"/>
      <c r="C2335" s="213"/>
      <c r="D2335" s="244"/>
    </row>
    <row r="2336" spans="2:4" x14ac:dyDescent="0.25">
      <c r="B2336" s="213"/>
      <c r="C2336" s="213"/>
      <c r="D2336" s="244"/>
    </row>
    <row r="2337" spans="2:4" x14ac:dyDescent="0.25">
      <c r="B2337" s="213"/>
      <c r="C2337" s="213"/>
      <c r="D2337" s="244"/>
    </row>
    <row r="2338" spans="2:4" x14ac:dyDescent="0.25">
      <c r="B2338" s="213"/>
      <c r="C2338" s="213"/>
      <c r="D2338" s="244"/>
    </row>
    <row r="2339" spans="2:4" x14ac:dyDescent="0.25">
      <c r="B2339" s="213"/>
      <c r="C2339" s="213"/>
      <c r="D2339" s="244"/>
    </row>
    <row r="2340" spans="2:4" x14ac:dyDescent="0.25">
      <c r="B2340" s="213"/>
      <c r="C2340" s="213"/>
      <c r="D2340" s="244"/>
    </row>
    <row r="2341" spans="2:4" x14ac:dyDescent="0.25">
      <c r="B2341" s="213"/>
      <c r="C2341" s="213"/>
      <c r="D2341" s="244"/>
    </row>
    <row r="2342" spans="2:4" x14ac:dyDescent="0.25">
      <c r="B2342" s="213"/>
      <c r="C2342" s="213"/>
      <c r="D2342" s="244"/>
    </row>
    <row r="2343" spans="2:4" x14ac:dyDescent="0.25">
      <c r="B2343" s="213"/>
      <c r="C2343" s="213"/>
      <c r="D2343" s="244"/>
    </row>
    <row r="2344" spans="2:4" x14ac:dyDescent="0.25">
      <c r="B2344" s="213"/>
      <c r="C2344" s="213"/>
      <c r="D2344" s="244"/>
    </row>
    <row r="2345" spans="2:4" x14ac:dyDescent="0.25">
      <c r="B2345" s="213"/>
      <c r="C2345" s="213"/>
      <c r="D2345" s="244"/>
    </row>
    <row r="2346" spans="2:4" x14ac:dyDescent="0.25">
      <c r="B2346" s="213"/>
      <c r="C2346" s="213"/>
      <c r="D2346" s="244"/>
    </row>
    <row r="2347" spans="2:4" x14ac:dyDescent="0.25">
      <c r="B2347" s="213"/>
      <c r="C2347" s="213"/>
      <c r="D2347" s="244"/>
    </row>
    <row r="2348" spans="2:4" x14ac:dyDescent="0.25">
      <c r="B2348" s="213"/>
      <c r="C2348" s="213"/>
      <c r="D2348" s="244"/>
    </row>
    <row r="2349" spans="2:4" x14ac:dyDescent="0.25">
      <c r="B2349" s="213"/>
      <c r="C2349" s="213"/>
      <c r="D2349" s="244"/>
    </row>
    <row r="2350" spans="2:4" x14ac:dyDescent="0.25">
      <c r="B2350" s="213"/>
      <c r="C2350" s="213"/>
      <c r="D2350" s="244"/>
    </row>
    <row r="2351" spans="2:4" x14ac:dyDescent="0.25">
      <c r="B2351" s="213"/>
      <c r="C2351" s="213"/>
      <c r="D2351" s="244"/>
    </row>
    <row r="2352" spans="2:4" x14ac:dyDescent="0.25">
      <c r="B2352" s="213"/>
      <c r="C2352" s="213"/>
      <c r="D2352" s="244"/>
    </row>
    <row r="2353" spans="2:4" x14ac:dyDescent="0.25">
      <c r="B2353" s="213"/>
      <c r="C2353" s="213"/>
      <c r="D2353" s="244"/>
    </row>
    <row r="2354" spans="2:4" x14ac:dyDescent="0.25">
      <c r="B2354" s="213"/>
      <c r="C2354" s="213"/>
      <c r="D2354" s="244"/>
    </row>
    <row r="2355" spans="2:4" x14ac:dyDescent="0.25">
      <c r="B2355" s="213"/>
      <c r="C2355" s="213"/>
      <c r="D2355" s="244"/>
    </row>
    <row r="2356" spans="2:4" x14ac:dyDescent="0.25">
      <c r="B2356" s="213"/>
      <c r="C2356" s="213"/>
      <c r="D2356" s="244"/>
    </row>
    <row r="2357" spans="2:4" x14ac:dyDescent="0.25">
      <c r="B2357" s="213"/>
      <c r="C2357" s="213"/>
      <c r="D2357" s="244"/>
    </row>
    <row r="2358" spans="2:4" x14ac:dyDescent="0.25">
      <c r="B2358" s="213"/>
      <c r="C2358" s="213"/>
      <c r="D2358" s="244"/>
    </row>
    <row r="2359" spans="2:4" x14ac:dyDescent="0.25">
      <c r="B2359" s="213"/>
      <c r="C2359" s="213"/>
      <c r="D2359" s="244"/>
    </row>
    <row r="2360" spans="2:4" x14ac:dyDescent="0.25">
      <c r="B2360" s="213"/>
      <c r="C2360" s="213"/>
      <c r="D2360" s="244"/>
    </row>
    <row r="2361" spans="2:4" x14ac:dyDescent="0.25">
      <c r="B2361" s="213"/>
      <c r="C2361" s="213"/>
      <c r="D2361" s="244"/>
    </row>
    <row r="2362" spans="2:4" x14ac:dyDescent="0.25">
      <c r="B2362" s="213"/>
      <c r="C2362" s="213"/>
      <c r="D2362" s="244"/>
    </row>
    <row r="2363" spans="2:4" x14ac:dyDescent="0.25">
      <c r="B2363" s="213"/>
      <c r="C2363" s="213"/>
      <c r="D2363" s="244"/>
    </row>
    <row r="2364" spans="2:4" x14ac:dyDescent="0.25">
      <c r="B2364" s="213"/>
      <c r="C2364" s="213"/>
      <c r="D2364" s="244"/>
    </row>
    <row r="2365" spans="2:4" x14ac:dyDescent="0.25">
      <c r="B2365" s="213"/>
      <c r="C2365" s="213"/>
      <c r="D2365" s="244"/>
    </row>
    <row r="2366" spans="2:4" x14ac:dyDescent="0.25">
      <c r="B2366" s="213"/>
      <c r="C2366" s="213"/>
      <c r="D2366" s="244"/>
    </row>
    <row r="2367" spans="2:4" x14ac:dyDescent="0.25">
      <c r="B2367" s="213"/>
      <c r="C2367" s="213"/>
      <c r="D2367" s="244"/>
    </row>
    <row r="2368" spans="2:4" x14ac:dyDescent="0.25">
      <c r="B2368" s="213"/>
      <c r="C2368" s="213"/>
      <c r="D2368" s="244"/>
    </row>
    <row r="2369" spans="2:4" x14ac:dyDescent="0.25">
      <c r="B2369" s="213"/>
      <c r="C2369" s="213"/>
      <c r="D2369" s="244"/>
    </row>
    <row r="2370" spans="2:4" x14ac:dyDescent="0.25">
      <c r="B2370" s="213"/>
      <c r="C2370" s="213"/>
      <c r="D2370" s="244"/>
    </row>
    <row r="2371" spans="2:4" x14ac:dyDescent="0.25">
      <c r="B2371" s="213"/>
      <c r="C2371" s="213"/>
      <c r="D2371" s="244"/>
    </row>
    <row r="2372" spans="2:4" x14ac:dyDescent="0.25">
      <c r="B2372" s="213"/>
      <c r="C2372" s="213"/>
      <c r="D2372" s="244"/>
    </row>
    <row r="2373" spans="2:4" x14ac:dyDescent="0.25">
      <c r="B2373" s="213"/>
      <c r="C2373" s="213"/>
      <c r="D2373" s="244"/>
    </row>
    <row r="2374" spans="2:4" x14ac:dyDescent="0.25">
      <c r="B2374" s="213"/>
      <c r="C2374" s="213"/>
      <c r="D2374" s="244"/>
    </row>
    <row r="2375" spans="2:4" x14ac:dyDescent="0.25">
      <c r="B2375" s="213"/>
      <c r="C2375" s="213"/>
      <c r="D2375" s="244"/>
    </row>
    <row r="2376" spans="2:4" x14ac:dyDescent="0.25">
      <c r="B2376" s="213"/>
      <c r="C2376" s="213"/>
      <c r="D2376" s="244"/>
    </row>
    <row r="2377" spans="2:4" x14ac:dyDescent="0.25">
      <c r="B2377" s="213"/>
      <c r="C2377" s="213"/>
      <c r="D2377" s="244"/>
    </row>
    <row r="2378" spans="2:4" x14ac:dyDescent="0.25">
      <c r="B2378" s="213"/>
      <c r="C2378" s="213"/>
      <c r="D2378" s="244"/>
    </row>
    <row r="2379" spans="2:4" x14ac:dyDescent="0.25">
      <c r="B2379" s="213"/>
      <c r="C2379" s="213"/>
      <c r="D2379" s="244"/>
    </row>
    <row r="2380" spans="2:4" x14ac:dyDescent="0.25">
      <c r="B2380" s="213"/>
      <c r="C2380" s="213"/>
      <c r="D2380" s="244"/>
    </row>
    <row r="2381" spans="2:4" x14ac:dyDescent="0.25">
      <c r="B2381" s="213"/>
      <c r="C2381" s="213"/>
      <c r="D2381" s="244"/>
    </row>
    <row r="2382" spans="2:4" x14ac:dyDescent="0.25">
      <c r="B2382" s="213"/>
      <c r="C2382" s="213"/>
      <c r="D2382" s="244"/>
    </row>
    <row r="2383" spans="2:4" x14ac:dyDescent="0.25">
      <c r="B2383" s="213"/>
      <c r="C2383" s="213"/>
      <c r="D2383" s="244"/>
    </row>
    <row r="2384" spans="2:4" x14ac:dyDescent="0.25">
      <c r="B2384" s="213"/>
      <c r="C2384" s="213"/>
      <c r="D2384" s="244"/>
    </row>
    <row r="2385" spans="2:4" x14ac:dyDescent="0.25">
      <c r="B2385" s="213"/>
      <c r="C2385" s="213"/>
      <c r="D2385" s="244"/>
    </row>
    <row r="2386" spans="2:4" x14ac:dyDescent="0.25">
      <c r="B2386" s="213"/>
      <c r="C2386" s="213"/>
      <c r="D2386" s="244"/>
    </row>
    <row r="2387" spans="2:4" x14ac:dyDescent="0.25">
      <c r="B2387" s="213"/>
      <c r="C2387" s="213"/>
      <c r="D2387" s="244"/>
    </row>
    <row r="2388" spans="2:4" x14ac:dyDescent="0.25">
      <c r="B2388" s="213"/>
      <c r="C2388" s="213"/>
      <c r="D2388" s="244"/>
    </row>
    <row r="2389" spans="2:4" x14ac:dyDescent="0.25">
      <c r="B2389" s="213"/>
      <c r="C2389" s="213"/>
      <c r="D2389" s="244"/>
    </row>
    <row r="2390" spans="2:4" x14ac:dyDescent="0.25">
      <c r="B2390" s="213"/>
      <c r="C2390" s="213"/>
      <c r="D2390" s="244"/>
    </row>
    <row r="2391" spans="2:4" x14ac:dyDescent="0.25">
      <c r="B2391" s="213"/>
      <c r="C2391" s="213"/>
      <c r="D2391" s="244"/>
    </row>
    <row r="2392" spans="2:4" x14ac:dyDescent="0.25">
      <c r="B2392" s="213"/>
      <c r="C2392" s="213"/>
      <c r="D2392" s="244"/>
    </row>
    <row r="2393" spans="2:4" x14ac:dyDescent="0.25">
      <c r="B2393" s="213"/>
      <c r="C2393" s="213"/>
      <c r="D2393" s="244"/>
    </row>
    <row r="2394" spans="2:4" x14ac:dyDescent="0.25">
      <c r="B2394" s="213"/>
      <c r="C2394" s="213"/>
      <c r="D2394" s="244"/>
    </row>
    <row r="2395" spans="2:4" x14ac:dyDescent="0.25">
      <c r="B2395" s="213"/>
      <c r="C2395" s="213"/>
      <c r="D2395" s="244"/>
    </row>
    <row r="2396" spans="2:4" x14ac:dyDescent="0.25">
      <c r="B2396" s="213"/>
      <c r="C2396" s="213"/>
      <c r="D2396" s="244"/>
    </row>
    <row r="2397" spans="2:4" x14ac:dyDescent="0.25">
      <c r="B2397" s="213"/>
      <c r="C2397" s="213"/>
      <c r="D2397" s="244"/>
    </row>
    <row r="2398" spans="2:4" x14ac:dyDescent="0.25">
      <c r="B2398" s="213"/>
      <c r="C2398" s="213"/>
      <c r="D2398" s="244"/>
    </row>
    <row r="2399" spans="2:4" x14ac:dyDescent="0.25">
      <c r="B2399" s="213"/>
      <c r="C2399" s="213"/>
      <c r="D2399" s="244"/>
    </row>
    <row r="2400" spans="2:4" x14ac:dyDescent="0.25">
      <c r="B2400" s="213"/>
      <c r="C2400" s="213"/>
      <c r="D2400" s="244"/>
    </row>
    <row r="2401" spans="2:4" x14ac:dyDescent="0.25">
      <c r="B2401" s="213"/>
      <c r="C2401" s="213"/>
      <c r="D2401" s="244"/>
    </row>
    <row r="2402" spans="2:4" x14ac:dyDescent="0.25">
      <c r="B2402" s="213"/>
      <c r="C2402" s="213"/>
      <c r="D2402" s="244"/>
    </row>
    <row r="2403" spans="2:4" x14ac:dyDescent="0.25">
      <c r="B2403" s="213"/>
      <c r="C2403" s="213"/>
      <c r="D2403" s="244"/>
    </row>
    <row r="2404" spans="2:4" x14ac:dyDescent="0.25">
      <c r="B2404" s="213"/>
      <c r="C2404" s="213"/>
      <c r="D2404" s="244"/>
    </row>
    <row r="2405" spans="2:4" x14ac:dyDescent="0.25">
      <c r="B2405" s="213"/>
      <c r="C2405" s="213"/>
      <c r="D2405" s="244"/>
    </row>
    <row r="2406" spans="2:4" x14ac:dyDescent="0.25">
      <c r="B2406" s="213"/>
      <c r="C2406" s="213"/>
      <c r="D2406" s="244"/>
    </row>
    <row r="2407" spans="2:4" x14ac:dyDescent="0.25">
      <c r="B2407" s="213"/>
      <c r="C2407" s="213"/>
      <c r="D2407" s="244"/>
    </row>
    <row r="2408" spans="2:4" x14ac:dyDescent="0.25">
      <c r="B2408" s="213"/>
      <c r="C2408" s="213"/>
      <c r="D2408" s="244"/>
    </row>
    <row r="2409" spans="2:4" x14ac:dyDescent="0.25">
      <c r="B2409" s="213"/>
      <c r="C2409" s="213"/>
      <c r="D2409" s="244"/>
    </row>
    <row r="2410" spans="2:4" x14ac:dyDescent="0.25">
      <c r="B2410" s="213"/>
      <c r="C2410" s="213"/>
      <c r="D2410" s="244"/>
    </row>
    <row r="2411" spans="2:4" x14ac:dyDescent="0.25">
      <c r="B2411" s="213"/>
      <c r="C2411" s="213"/>
      <c r="D2411" s="244"/>
    </row>
    <row r="2412" spans="2:4" x14ac:dyDescent="0.25">
      <c r="B2412" s="213"/>
      <c r="C2412" s="213"/>
      <c r="D2412" s="244"/>
    </row>
    <row r="2413" spans="2:4" x14ac:dyDescent="0.25">
      <c r="B2413" s="213"/>
      <c r="C2413" s="213"/>
      <c r="D2413" s="244"/>
    </row>
    <row r="2414" spans="2:4" x14ac:dyDescent="0.25">
      <c r="B2414" s="213"/>
      <c r="C2414" s="213"/>
      <c r="D2414" s="244"/>
    </row>
    <row r="2415" spans="2:4" x14ac:dyDescent="0.25">
      <c r="B2415" s="213"/>
      <c r="C2415" s="213"/>
      <c r="D2415" s="244"/>
    </row>
    <row r="2416" spans="2:4" x14ac:dyDescent="0.25">
      <c r="B2416" s="213"/>
      <c r="C2416" s="213"/>
      <c r="D2416" s="244"/>
    </row>
    <row r="2417" spans="2:4" x14ac:dyDescent="0.25">
      <c r="B2417" s="213"/>
      <c r="C2417" s="213"/>
      <c r="D2417" s="244"/>
    </row>
    <row r="2418" spans="2:4" x14ac:dyDescent="0.25">
      <c r="B2418" s="213"/>
      <c r="C2418" s="213"/>
      <c r="D2418" s="244"/>
    </row>
    <row r="2419" spans="2:4" x14ac:dyDescent="0.25">
      <c r="B2419" s="213"/>
      <c r="C2419" s="213"/>
      <c r="D2419" s="244"/>
    </row>
    <row r="2420" spans="2:4" x14ac:dyDescent="0.25">
      <c r="B2420" s="213"/>
      <c r="C2420" s="213"/>
      <c r="D2420" s="244"/>
    </row>
    <row r="2421" spans="2:4" x14ac:dyDescent="0.25">
      <c r="B2421" s="213"/>
      <c r="C2421" s="213"/>
      <c r="D2421" s="244"/>
    </row>
    <row r="2422" spans="2:4" x14ac:dyDescent="0.25">
      <c r="B2422" s="213"/>
      <c r="C2422" s="213"/>
      <c r="D2422" s="244"/>
    </row>
    <row r="2423" spans="2:4" x14ac:dyDescent="0.25">
      <c r="B2423" s="213"/>
      <c r="C2423" s="213"/>
      <c r="D2423" s="244"/>
    </row>
    <row r="2424" spans="2:4" x14ac:dyDescent="0.25">
      <c r="B2424" s="213"/>
      <c r="C2424" s="213"/>
      <c r="D2424" s="244"/>
    </row>
    <row r="2425" spans="2:4" x14ac:dyDescent="0.25">
      <c r="B2425" s="213"/>
      <c r="C2425" s="213"/>
      <c r="D2425" s="244"/>
    </row>
    <row r="2426" spans="2:4" x14ac:dyDescent="0.25">
      <c r="B2426" s="213"/>
      <c r="C2426" s="213"/>
      <c r="D2426" s="244"/>
    </row>
    <row r="2427" spans="2:4" x14ac:dyDescent="0.25">
      <c r="B2427" s="213"/>
      <c r="C2427" s="213"/>
      <c r="D2427" s="244"/>
    </row>
    <row r="2428" spans="2:4" x14ac:dyDescent="0.25">
      <c r="B2428" s="213"/>
      <c r="C2428" s="213"/>
      <c r="D2428" s="244"/>
    </row>
    <row r="2429" spans="2:4" x14ac:dyDescent="0.25">
      <c r="B2429" s="213"/>
      <c r="C2429" s="213"/>
      <c r="D2429" s="244"/>
    </row>
    <row r="2430" spans="2:4" x14ac:dyDescent="0.25">
      <c r="B2430" s="213"/>
      <c r="C2430" s="213"/>
      <c r="D2430" s="244"/>
    </row>
    <row r="2431" spans="2:4" x14ac:dyDescent="0.25">
      <c r="B2431" s="213"/>
      <c r="C2431" s="213"/>
      <c r="D2431" s="244"/>
    </row>
    <row r="2432" spans="2:4" x14ac:dyDescent="0.25">
      <c r="B2432" s="213"/>
      <c r="C2432" s="213"/>
      <c r="D2432" s="244"/>
    </row>
    <row r="2433" spans="2:4" x14ac:dyDescent="0.25">
      <c r="B2433" s="213"/>
      <c r="C2433" s="213"/>
      <c r="D2433" s="244"/>
    </row>
    <row r="2434" spans="2:4" x14ac:dyDescent="0.25">
      <c r="B2434" s="213"/>
      <c r="C2434" s="213"/>
      <c r="D2434" s="244"/>
    </row>
    <row r="2435" spans="2:4" x14ac:dyDescent="0.25">
      <c r="B2435" s="213"/>
      <c r="C2435" s="213"/>
      <c r="D2435" s="244"/>
    </row>
    <row r="2436" spans="2:4" x14ac:dyDescent="0.25">
      <c r="B2436" s="213"/>
      <c r="C2436" s="213"/>
      <c r="D2436" s="244"/>
    </row>
    <row r="2437" spans="2:4" x14ac:dyDescent="0.25">
      <c r="B2437" s="213"/>
      <c r="C2437" s="213"/>
      <c r="D2437" s="244"/>
    </row>
    <row r="2438" spans="2:4" x14ac:dyDescent="0.25">
      <c r="B2438" s="213"/>
      <c r="C2438" s="213"/>
      <c r="D2438" s="244"/>
    </row>
    <row r="2439" spans="2:4" x14ac:dyDescent="0.25">
      <c r="B2439" s="213"/>
      <c r="C2439" s="213"/>
      <c r="D2439" s="244"/>
    </row>
    <row r="2440" spans="2:4" x14ac:dyDescent="0.25">
      <c r="B2440" s="213"/>
      <c r="C2440" s="213"/>
      <c r="D2440" s="244"/>
    </row>
    <row r="2441" spans="2:4" x14ac:dyDescent="0.25">
      <c r="B2441" s="213"/>
      <c r="C2441" s="213"/>
      <c r="D2441" s="244"/>
    </row>
    <row r="2442" spans="2:4" x14ac:dyDescent="0.25">
      <c r="B2442" s="213"/>
      <c r="C2442" s="213"/>
      <c r="D2442" s="244"/>
    </row>
    <row r="2443" spans="2:4" x14ac:dyDescent="0.25">
      <c r="B2443" s="213"/>
      <c r="C2443" s="213"/>
      <c r="D2443" s="244"/>
    </row>
    <row r="2444" spans="2:4" x14ac:dyDescent="0.25">
      <c r="B2444" s="213"/>
      <c r="C2444" s="213"/>
      <c r="D2444" s="244"/>
    </row>
    <row r="2445" spans="2:4" x14ac:dyDescent="0.25">
      <c r="B2445" s="213"/>
      <c r="C2445" s="213"/>
      <c r="D2445" s="244"/>
    </row>
    <row r="2446" spans="2:4" x14ac:dyDescent="0.25">
      <c r="B2446" s="213"/>
      <c r="C2446" s="213"/>
      <c r="D2446" s="244"/>
    </row>
    <row r="2447" spans="2:4" x14ac:dyDescent="0.25">
      <c r="B2447" s="213"/>
      <c r="C2447" s="213"/>
      <c r="D2447" s="244"/>
    </row>
    <row r="2448" spans="2:4" x14ac:dyDescent="0.25">
      <c r="B2448" s="213"/>
      <c r="C2448" s="213"/>
      <c r="D2448" s="244"/>
    </row>
    <row r="2449" spans="2:4" x14ac:dyDescent="0.25">
      <c r="B2449" s="213"/>
      <c r="C2449" s="213"/>
      <c r="D2449" s="244"/>
    </row>
    <row r="2450" spans="2:4" x14ac:dyDescent="0.25">
      <c r="B2450" s="213"/>
      <c r="C2450" s="213"/>
      <c r="D2450" s="244"/>
    </row>
    <row r="2451" spans="2:4" x14ac:dyDescent="0.25">
      <c r="B2451" s="213"/>
      <c r="C2451" s="213"/>
      <c r="D2451" s="244"/>
    </row>
    <row r="2452" spans="2:4" x14ac:dyDescent="0.25">
      <c r="B2452" s="213"/>
      <c r="C2452" s="213"/>
      <c r="D2452" s="244"/>
    </row>
    <row r="2453" spans="2:4" x14ac:dyDescent="0.25">
      <c r="B2453" s="213"/>
      <c r="C2453" s="213"/>
      <c r="D2453" s="244"/>
    </row>
    <row r="2454" spans="2:4" x14ac:dyDescent="0.25">
      <c r="B2454" s="213"/>
      <c r="C2454" s="213"/>
      <c r="D2454" s="244"/>
    </row>
    <row r="2455" spans="2:4" x14ac:dyDescent="0.25">
      <c r="B2455" s="213"/>
      <c r="C2455" s="213"/>
      <c r="D2455" s="244"/>
    </row>
    <row r="2456" spans="2:4" x14ac:dyDescent="0.25">
      <c r="B2456" s="213"/>
      <c r="C2456" s="213"/>
      <c r="D2456" s="244"/>
    </row>
    <row r="2457" spans="2:4" x14ac:dyDescent="0.25">
      <c r="B2457" s="213"/>
      <c r="C2457" s="213"/>
      <c r="D2457" s="244"/>
    </row>
    <row r="2458" spans="2:4" x14ac:dyDescent="0.25">
      <c r="B2458" s="213"/>
      <c r="C2458" s="213"/>
      <c r="D2458" s="244"/>
    </row>
    <row r="2459" spans="2:4" x14ac:dyDescent="0.25">
      <c r="B2459" s="213"/>
      <c r="C2459" s="213"/>
      <c r="D2459" s="244"/>
    </row>
    <row r="2460" spans="2:4" x14ac:dyDescent="0.25">
      <c r="B2460" s="213"/>
      <c r="C2460" s="213"/>
      <c r="D2460" s="244"/>
    </row>
    <row r="2461" spans="2:4" x14ac:dyDescent="0.25">
      <c r="B2461" s="213"/>
      <c r="C2461" s="213"/>
      <c r="D2461" s="244"/>
    </row>
    <row r="2462" spans="2:4" x14ac:dyDescent="0.25">
      <c r="B2462" s="213"/>
      <c r="C2462" s="213"/>
      <c r="D2462" s="244"/>
    </row>
    <row r="2463" spans="2:4" x14ac:dyDescent="0.25">
      <c r="B2463" s="213"/>
      <c r="C2463" s="213"/>
      <c r="D2463" s="244"/>
    </row>
    <row r="2464" spans="2:4" x14ac:dyDescent="0.25">
      <c r="B2464" s="213"/>
      <c r="C2464" s="213"/>
      <c r="D2464" s="244"/>
    </row>
    <row r="2465" spans="2:4" x14ac:dyDescent="0.25">
      <c r="B2465" s="213"/>
      <c r="C2465" s="213"/>
      <c r="D2465" s="244"/>
    </row>
    <row r="2466" spans="2:4" x14ac:dyDescent="0.25">
      <c r="B2466" s="213"/>
      <c r="C2466" s="213"/>
      <c r="D2466" s="244"/>
    </row>
    <row r="2467" spans="2:4" x14ac:dyDescent="0.25">
      <c r="B2467" s="213"/>
      <c r="C2467" s="213"/>
      <c r="D2467" s="244"/>
    </row>
    <row r="2468" spans="2:4" x14ac:dyDescent="0.25">
      <c r="B2468" s="213"/>
      <c r="C2468" s="213"/>
      <c r="D2468" s="244"/>
    </row>
    <row r="2469" spans="2:4" x14ac:dyDescent="0.25">
      <c r="B2469" s="213"/>
      <c r="C2469" s="213"/>
      <c r="D2469" s="244"/>
    </row>
    <row r="2470" spans="2:4" x14ac:dyDescent="0.25">
      <c r="B2470" s="213"/>
      <c r="C2470" s="213"/>
      <c r="D2470" s="244"/>
    </row>
    <row r="2471" spans="2:4" x14ac:dyDescent="0.25">
      <c r="B2471" s="213"/>
      <c r="C2471" s="213"/>
      <c r="D2471" s="244"/>
    </row>
    <row r="2472" spans="2:4" x14ac:dyDescent="0.25">
      <c r="B2472" s="213"/>
      <c r="C2472" s="213"/>
      <c r="D2472" s="244"/>
    </row>
    <row r="2473" spans="2:4" x14ac:dyDescent="0.25">
      <c r="B2473" s="213"/>
      <c r="C2473" s="213"/>
      <c r="D2473" s="244"/>
    </row>
    <row r="2474" spans="2:4" x14ac:dyDescent="0.25">
      <c r="B2474" s="213"/>
      <c r="C2474" s="213"/>
      <c r="D2474" s="244"/>
    </row>
    <row r="2475" spans="2:4" x14ac:dyDescent="0.25">
      <c r="B2475" s="213"/>
      <c r="C2475" s="213"/>
      <c r="D2475" s="244"/>
    </row>
    <row r="2476" spans="2:4" x14ac:dyDescent="0.25">
      <c r="B2476" s="213"/>
      <c r="C2476" s="213"/>
      <c r="D2476" s="244"/>
    </row>
    <row r="2477" spans="2:4" x14ac:dyDescent="0.25">
      <c r="B2477" s="213"/>
      <c r="C2477" s="213"/>
      <c r="D2477" s="244"/>
    </row>
    <row r="2478" spans="2:4" x14ac:dyDescent="0.25">
      <c r="B2478" s="213"/>
      <c r="C2478" s="213"/>
      <c r="D2478" s="244"/>
    </row>
    <row r="2479" spans="2:4" x14ac:dyDescent="0.25">
      <c r="B2479" s="213"/>
      <c r="C2479" s="213"/>
      <c r="D2479" s="244"/>
    </row>
    <row r="2480" spans="2:4" x14ac:dyDescent="0.25">
      <c r="B2480" s="213"/>
      <c r="C2480" s="213"/>
      <c r="D2480" s="244"/>
    </row>
    <row r="2481" spans="2:4" x14ac:dyDescent="0.25">
      <c r="B2481" s="213"/>
      <c r="C2481" s="213"/>
      <c r="D2481" s="244"/>
    </row>
    <row r="2482" spans="2:4" x14ac:dyDescent="0.25">
      <c r="B2482" s="213"/>
      <c r="C2482" s="213"/>
      <c r="D2482" s="244"/>
    </row>
    <row r="2483" spans="2:4" x14ac:dyDescent="0.25">
      <c r="B2483" s="213"/>
      <c r="C2483" s="213"/>
      <c r="D2483" s="244"/>
    </row>
    <row r="2484" spans="2:4" x14ac:dyDescent="0.25">
      <c r="B2484" s="213"/>
      <c r="C2484" s="213"/>
      <c r="D2484" s="244"/>
    </row>
    <row r="2485" spans="2:4" x14ac:dyDescent="0.25">
      <c r="B2485" s="213"/>
      <c r="C2485" s="213"/>
      <c r="D2485" s="244"/>
    </row>
    <row r="2486" spans="2:4" x14ac:dyDescent="0.25">
      <c r="B2486" s="213"/>
      <c r="C2486" s="213"/>
      <c r="D2486" s="244"/>
    </row>
    <row r="2487" spans="2:4" x14ac:dyDescent="0.25">
      <c r="B2487" s="213"/>
      <c r="C2487" s="213"/>
      <c r="D2487" s="244"/>
    </row>
    <row r="2488" spans="2:4" x14ac:dyDescent="0.25">
      <c r="B2488" s="213"/>
      <c r="C2488" s="213"/>
      <c r="D2488" s="244"/>
    </row>
    <row r="2489" spans="2:4" x14ac:dyDescent="0.25">
      <c r="B2489" s="213"/>
      <c r="C2489" s="213"/>
      <c r="D2489" s="244"/>
    </row>
    <row r="2490" spans="2:4" x14ac:dyDescent="0.25">
      <c r="B2490" s="213"/>
      <c r="C2490" s="213"/>
      <c r="D2490" s="244"/>
    </row>
    <row r="2491" spans="2:4" x14ac:dyDescent="0.25">
      <c r="B2491" s="213"/>
      <c r="C2491" s="213"/>
      <c r="D2491" s="244"/>
    </row>
    <row r="2492" spans="2:4" x14ac:dyDescent="0.25">
      <c r="B2492" s="213"/>
      <c r="C2492" s="213"/>
      <c r="D2492" s="244"/>
    </row>
    <row r="2493" spans="2:4" x14ac:dyDescent="0.25">
      <c r="B2493" s="213"/>
      <c r="C2493" s="213"/>
      <c r="D2493" s="244"/>
    </row>
    <row r="2494" spans="2:4" x14ac:dyDescent="0.25">
      <c r="B2494" s="213"/>
      <c r="C2494" s="213"/>
      <c r="D2494" s="244"/>
    </row>
    <row r="2495" spans="2:4" x14ac:dyDescent="0.25">
      <c r="B2495" s="213"/>
      <c r="C2495" s="213"/>
      <c r="D2495" s="244"/>
    </row>
    <row r="2496" spans="2:4" x14ac:dyDescent="0.25">
      <c r="B2496" s="213"/>
      <c r="C2496" s="213"/>
      <c r="D2496" s="244"/>
    </row>
    <row r="2497" spans="2:4" x14ac:dyDescent="0.25">
      <c r="B2497" s="213"/>
      <c r="C2497" s="213"/>
      <c r="D2497" s="244"/>
    </row>
    <row r="2498" spans="2:4" x14ac:dyDescent="0.25">
      <c r="B2498" s="213"/>
      <c r="C2498" s="213"/>
      <c r="D2498" s="244"/>
    </row>
    <row r="2499" spans="2:4" x14ac:dyDescent="0.25">
      <c r="B2499" s="213"/>
      <c r="C2499" s="213"/>
      <c r="D2499" s="244"/>
    </row>
    <row r="2500" spans="2:4" x14ac:dyDescent="0.25">
      <c r="B2500" s="213"/>
      <c r="C2500" s="213"/>
      <c r="D2500" s="244"/>
    </row>
    <row r="2501" spans="2:4" x14ac:dyDescent="0.25">
      <c r="B2501" s="213"/>
      <c r="C2501" s="213"/>
      <c r="D2501" s="244"/>
    </row>
    <row r="2502" spans="2:4" x14ac:dyDescent="0.25">
      <c r="B2502" s="213"/>
      <c r="C2502" s="213"/>
      <c r="D2502" s="244"/>
    </row>
    <row r="2503" spans="2:4" x14ac:dyDescent="0.25">
      <c r="B2503" s="213"/>
      <c r="C2503" s="213"/>
      <c r="D2503" s="244"/>
    </row>
    <row r="2504" spans="2:4" x14ac:dyDescent="0.25">
      <c r="B2504" s="213"/>
      <c r="C2504" s="213"/>
      <c r="D2504" s="244"/>
    </row>
    <row r="2505" spans="2:4" x14ac:dyDescent="0.25">
      <c r="B2505" s="213"/>
      <c r="C2505" s="213"/>
      <c r="D2505" s="244"/>
    </row>
    <row r="2506" spans="2:4" x14ac:dyDescent="0.25">
      <c r="B2506" s="213"/>
      <c r="C2506" s="213"/>
      <c r="D2506" s="244"/>
    </row>
    <row r="2507" spans="2:4" x14ac:dyDescent="0.25">
      <c r="B2507" s="213"/>
      <c r="C2507" s="213"/>
      <c r="D2507" s="244"/>
    </row>
    <row r="2508" spans="2:4" x14ac:dyDescent="0.25">
      <c r="B2508" s="213"/>
      <c r="C2508" s="213"/>
      <c r="D2508" s="244"/>
    </row>
    <row r="2509" spans="2:4" x14ac:dyDescent="0.25">
      <c r="B2509" s="213"/>
      <c r="C2509" s="213"/>
      <c r="D2509" s="244"/>
    </row>
    <row r="2510" spans="2:4" x14ac:dyDescent="0.25">
      <c r="B2510" s="213"/>
      <c r="C2510" s="213"/>
      <c r="D2510" s="244"/>
    </row>
    <row r="2511" spans="2:4" x14ac:dyDescent="0.25">
      <c r="B2511" s="213"/>
      <c r="C2511" s="213"/>
      <c r="D2511" s="244"/>
    </row>
    <row r="2512" spans="2:4" x14ac:dyDescent="0.25">
      <c r="B2512" s="213"/>
      <c r="C2512" s="213"/>
      <c r="D2512" s="244"/>
    </row>
    <row r="2513" spans="2:4" x14ac:dyDescent="0.25">
      <c r="B2513" s="213"/>
      <c r="C2513" s="213"/>
      <c r="D2513" s="244"/>
    </row>
    <row r="2514" spans="2:4" x14ac:dyDescent="0.25">
      <c r="B2514" s="213"/>
      <c r="C2514" s="213"/>
      <c r="D2514" s="244"/>
    </row>
    <row r="2515" spans="2:4" x14ac:dyDescent="0.25">
      <c r="B2515" s="213"/>
      <c r="C2515" s="213"/>
      <c r="D2515" s="244"/>
    </row>
    <row r="2516" spans="2:4" x14ac:dyDescent="0.25">
      <c r="B2516" s="213"/>
      <c r="C2516" s="213"/>
      <c r="D2516" s="244"/>
    </row>
    <row r="2517" spans="2:4" x14ac:dyDescent="0.25">
      <c r="B2517" s="213"/>
      <c r="C2517" s="213"/>
      <c r="D2517" s="244"/>
    </row>
    <row r="2518" spans="2:4" x14ac:dyDescent="0.25">
      <c r="B2518" s="213"/>
      <c r="C2518" s="213"/>
      <c r="D2518" s="244"/>
    </row>
    <row r="2519" spans="2:4" x14ac:dyDescent="0.25">
      <c r="B2519" s="213"/>
      <c r="C2519" s="213"/>
      <c r="D2519" s="244"/>
    </row>
    <row r="2520" spans="2:4" x14ac:dyDescent="0.25">
      <c r="B2520" s="213"/>
      <c r="C2520" s="213"/>
      <c r="D2520" s="244"/>
    </row>
    <row r="2521" spans="2:4" x14ac:dyDescent="0.25">
      <c r="B2521" s="213"/>
      <c r="C2521" s="213"/>
      <c r="D2521" s="244"/>
    </row>
    <row r="2522" spans="2:4" x14ac:dyDescent="0.25">
      <c r="B2522" s="213"/>
      <c r="C2522" s="213"/>
      <c r="D2522" s="244"/>
    </row>
    <row r="2523" spans="2:4" x14ac:dyDescent="0.25">
      <c r="B2523" s="213"/>
      <c r="C2523" s="213"/>
      <c r="D2523" s="244"/>
    </row>
    <row r="2524" spans="2:4" x14ac:dyDescent="0.25">
      <c r="B2524" s="213"/>
      <c r="C2524" s="213"/>
      <c r="D2524" s="244"/>
    </row>
    <row r="2525" spans="2:4" x14ac:dyDescent="0.25">
      <c r="B2525" s="213"/>
      <c r="C2525" s="213"/>
      <c r="D2525" s="244"/>
    </row>
    <row r="2526" spans="2:4" x14ac:dyDescent="0.25">
      <c r="B2526" s="213"/>
      <c r="C2526" s="213"/>
      <c r="D2526" s="244"/>
    </row>
    <row r="2527" spans="2:4" x14ac:dyDescent="0.25">
      <c r="B2527" s="213"/>
      <c r="C2527" s="213"/>
      <c r="D2527" s="244"/>
    </row>
    <row r="2528" spans="2:4" x14ac:dyDescent="0.25">
      <c r="B2528" s="213"/>
      <c r="C2528" s="213"/>
      <c r="D2528" s="244"/>
    </row>
    <row r="2529" spans="2:4" x14ac:dyDescent="0.25">
      <c r="B2529" s="213"/>
      <c r="C2529" s="213"/>
      <c r="D2529" s="244"/>
    </row>
    <row r="2530" spans="2:4" x14ac:dyDescent="0.25">
      <c r="B2530" s="213"/>
      <c r="C2530" s="213"/>
      <c r="D2530" s="244"/>
    </row>
    <row r="2531" spans="2:4" x14ac:dyDescent="0.25">
      <c r="B2531" s="213"/>
      <c r="C2531" s="213"/>
      <c r="D2531" s="244"/>
    </row>
    <row r="2532" spans="2:4" x14ac:dyDescent="0.25">
      <c r="B2532" s="213"/>
      <c r="C2532" s="213"/>
      <c r="D2532" s="244"/>
    </row>
    <row r="2533" spans="2:4" x14ac:dyDescent="0.25">
      <c r="B2533" s="213"/>
      <c r="C2533" s="213"/>
      <c r="D2533" s="244"/>
    </row>
    <row r="2534" spans="2:4" x14ac:dyDescent="0.25">
      <c r="B2534" s="213"/>
      <c r="C2534" s="213"/>
      <c r="D2534" s="244"/>
    </row>
    <row r="2535" spans="2:4" x14ac:dyDescent="0.25">
      <c r="B2535" s="213"/>
      <c r="C2535" s="213"/>
      <c r="D2535" s="244"/>
    </row>
    <row r="2536" spans="2:4" x14ac:dyDescent="0.25">
      <c r="B2536" s="213"/>
      <c r="C2536" s="213"/>
      <c r="D2536" s="244"/>
    </row>
    <row r="2537" spans="2:4" x14ac:dyDescent="0.25">
      <c r="B2537" s="213"/>
      <c r="C2537" s="213"/>
      <c r="D2537" s="244"/>
    </row>
    <row r="2538" spans="2:4" x14ac:dyDescent="0.25">
      <c r="B2538" s="213"/>
      <c r="C2538" s="213"/>
      <c r="D2538" s="244"/>
    </row>
    <row r="2539" spans="2:4" x14ac:dyDescent="0.25">
      <c r="B2539" s="213"/>
      <c r="C2539" s="213"/>
      <c r="D2539" s="244"/>
    </row>
    <row r="2540" spans="2:4" x14ac:dyDescent="0.25">
      <c r="B2540" s="213"/>
      <c r="C2540" s="213"/>
      <c r="D2540" s="244"/>
    </row>
    <row r="2541" spans="2:4" x14ac:dyDescent="0.25">
      <c r="B2541" s="213"/>
      <c r="C2541" s="213"/>
      <c r="D2541" s="244"/>
    </row>
    <row r="2542" spans="2:4" x14ac:dyDescent="0.25">
      <c r="B2542" s="213"/>
      <c r="C2542" s="213"/>
      <c r="D2542" s="244"/>
    </row>
    <row r="2543" spans="2:4" x14ac:dyDescent="0.25">
      <c r="B2543" s="213"/>
      <c r="C2543" s="213"/>
      <c r="D2543" s="244"/>
    </row>
    <row r="2544" spans="2:4" x14ac:dyDescent="0.25">
      <c r="B2544" s="213"/>
      <c r="C2544" s="213"/>
      <c r="D2544" s="244"/>
    </row>
    <row r="2545" spans="2:4" x14ac:dyDescent="0.25">
      <c r="B2545" s="213"/>
      <c r="C2545" s="213"/>
      <c r="D2545" s="244"/>
    </row>
    <row r="2546" spans="2:4" x14ac:dyDescent="0.25">
      <c r="B2546" s="213"/>
      <c r="C2546" s="213"/>
      <c r="D2546" s="244"/>
    </row>
    <row r="2547" spans="2:4" x14ac:dyDescent="0.25">
      <c r="B2547" s="213"/>
      <c r="C2547" s="213"/>
      <c r="D2547" s="244"/>
    </row>
    <row r="2548" spans="2:4" x14ac:dyDescent="0.25">
      <c r="B2548" s="213"/>
      <c r="C2548" s="213"/>
      <c r="D2548" s="244"/>
    </row>
    <row r="2549" spans="2:4" x14ac:dyDescent="0.25">
      <c r="B2549" s="213"/>
      <c r="C2549" s="213"/>
      <c r="D2549" s="244"/>
    </row>
    <row r="2550" spans="2:4" x14ac:dyDescent="0.25">
      <c r="B2550" s="213"/>
      <c r="C2550" s="213"/>
      <c r="D2550" s="244"/>
    </row>
    <row r="2551" spans="2:4" x14ac:dyDescent="0.25">
      <c r="B2551" s="213"/>
      <c r="C2551" s="213"/>
      <c r="D2551" s="244"/>
    </row>
    <row r="2552" spans="2:4" x14ac:dyDescent="0.25">
      <c r="B2552" s="213"/>
      <c r="C2552" s="213"/>
      <c r="D2552" s="244"/>
    </row>
    <row r="2553" spans="2:4" x14ac:dyDescent="0.25">
      <c r="B2553" s="213"/>
      <c r="C2553" s="213"/>
      <c r="D2553" s="244"/>
    </row>
    <row r="2554" spans="2:4" x14ac:dyDescent="0.25">
      <c r="B2554" s="213"/>
      <c r="C2554" s="213"/>
      <c r="D2554" s="244"/>
    </row>
    <row r="2555" spans="2:4" x14ac:dyDescent="0.25">
      <c r="B2555" s="213"/>
      <c r="C2555" s="213"/>
      <c r="D2555" s="244"/>
    </row>
    <row r="2556" spans="2:4" x14ac:dyDescent="0.25">
      <c r="B2556" s="213"/>
      <c r="C2556" s="213"/>
      <c r="D2556" s="244"/>
    </row>
    <row r="2557" spans="2:4" x14ac:dyDescent="0.25">
      <c r="B2557" s="213"/>
      <c r="C2557" s="213"/>
      <c r="D2557" s="244"/>
    </row>
    <row r="2558" spans="2:4" x14ac:dyDescent="0.25">
      <c r="B2558" s="213"/>
      <c r="C2558" s="213"/>
      <c r="D2558" s="244"/>
    </row>
    <row r="2559" spans="2:4" x14ac:dyDescent="0.25">
      <c r="B2559" s="213"/>
      <c r="C2559" s="213"/>
      <c r="D2559" s="244"/>
    </row>
    <row r="2560" spans="2:4" x14ac:dyDescent="0.25">
      <c r="B2560" s="213"/>
      <c r="C2560" s="213"/>
      <c r="D2560" s="244"/>
    </row>
    <row r="2561" spans="2:4" x14ac:dyDescent="0.25">
      <c r="B2561" s="213"/>
      <c r="C2561" s="213"/>
      <c r="D2561" s="244"/>
    </row>
    <row r="2562" spans="2:4" x14ac:dyDescent="0.25">
      <c r="B2562" s="213"/>
      <c r="C2562" s="213"/>
      <c r="D2562" s="244"/>
    </row>
    <row r="2563" spans="2:4" x14ac:dyDescent="0.25">
      <c r="B2563" s="213"/>
      <c r="C2563" s="213"/>
      <c r="D2563" s="244"/>
    </row>
    <row r="2564" spans="2:4" x14ac:dyDescent="0.25">
      <c r="B2564" s="213"/>
      <c r="C2564" s="213"/>
      <c r="D2564" s="244"/>
    </row>
    <row r="2565" spans="2:4" x14ac:dyDescent="0.25">
      <c r="B2565" s="213"/>
      <c r="C2565" s="213"/>
      <c r="D2565" s="244"/>
    </row>
    <row r="2566" spans="2:4" x14ac:dyDescent="0.25">
      <c r="B2566" s="213"/>
      <c r="C2566" s="213"/>
      <c r="D2566" s="244"/>
    </row>
    <row r="2567" spans="2:4" x14ac:dyDescent="0.25">
      <c r="B2567" s="213"/>
      <c r="C2567" s="213"/>
      <c r="D2567" s="244"/>
    </row>
    <row r="2568" spans="2:4" x14ac:dyDescent="0.25">
      <c r="B2568" s="213"/>
      <c r="C2568" s="213"/>
      <c r="D2568" s="244"/>
    </row>
    <row r="2569" spans="2:4" x14ac:dyDescent="0.25">
      <c r="B2569" s="213"/>
      <c r="C2569" s="213"/>
      <c r="D2569" s="244"/>
    </row>
    <row r="2570" spans="2:4" x14ac:dyDescent="0.25">
      <c r="B2570" s="213"/>
      <c r="C2570" s="213"/>
      <c r="D2570" s="244"/>
    </row>
    <row r="2571" spans="2:4" x14ac:dyDescent="0.25">
      <c r="B2571" s="213"/>
      <c r="C2571" s="213"/>
      <c r="D2571" s="244"/>
    </row>
    <row r="2572" spans="2:4" x14ac:dyDescent="0.25">
      <c r="B2572" s="213"/>
      <c r="C2572" s="213"/>
      <c r="D2572" s="244"/>
    </row>
    <row r="2573" spans="2:4" x14ac:dyDescent="0.25">
      <c r="B2573" s="213"/>
      <c r="C2573" s="213"/>
      <c r="D2573" s="244"/>
    </row>
    <row r="2574" spans="2:4" x14ac:dyDescent="0.25">
      <c r="B2574" s="213"/>
      <c r="C2574" s="213"/>
      <c r="D2574" s="244"/>
    </row>
    <row r="2575" spans="2:4" x14ac:dyDescent="0.25">
      <c r="B2575" s="213"/>
      <c r="C2575" s="213"/>
      <c r="D2575" s="244"/>
    </row>
    <row r="2576" spans="2:4" x14ac:dyDescent="0.25">
      <c r="B2576" s="213"/>
      <c r="C2576" s="213"/>
      <c r="D2576" s="244"/>
    </row>
    <row r="2577" spans="2:4" x14ac:dyDescent="0.25">
      <c r="B2577" s="213"/>
      <c r="C2577" s="213"/>
      <c r="D2577" s="244"/>
    </row>
    <row r="2578" spans="2:4" x14ac:dyDescent="0.25">
      <c r="B2578" s="213"/>
      <c r="C2578" s="213"/>
      <c r="D2578" s="244"/>
    </row>
    <row r="2579" spans="2:4" x14ac:dyDescent="0.25">
      <c r="B2579" s="213"/>
      <c r="C2579" s="213"/>
      <c r="D2579" s="244"/>
    </row>
    <row r="2580" spans="2:4" x14ac:dyDescent="0.25">
      <c r="B2580" s="213"/>
      <c r="C2580" s="213"/>
      <c r="D2580" s="244"/>
    </row>
    <row r="2581" spans="2:4" x14ac:dyDescent="0.25">
      <c r="B2581" s="213"/>
      <c r="C2581" s="213"/>
      <c r="D2581" s="244"/>
    </row>
    <row r="2582" spans="2:4" x14ac:dyDescent="0.25">
      <c r="B2582" s="213"/>
      <c r="C2582" s="213"/>
      <c r="D2582" s="244"/>
    </row>
    <row r="2583" spans="2:4" x14ac:dyDescent="0.25">
      <c r="B2583" s="213"/>
      <c r="C2583" s="213"/>
      <c r="D2583" s="244"/>
    </row>
    <row r="2584" spans="2:4" x14ac:dyDescent="0.25">
      <c r="B2584" s="213"/>
      <c r="C2584" s="213"/>
      <c r="D2584" s="244"/>
    </row>
    <row r="2585" spans="2:4" x14ac:dyDescent="0.25">
      <c r="B2585" s="213"/>
      <c r="C2585" s="213"/>
      <c r="D2585" s="244"/>
    </row>
    <row r="2586" spans="2:4" x14ac:dyDescent="0.25">
      <c r="B2586" s="213"/>
      <c r="C2586" s="213"/>
      <c r="D2586" s="244"/>
    </row>
    <row r="2587" spans="2:4" x14ac:dyDescent="0.25">
      <c r="B2587" s="213"/>
      <c r="C2587" s="213"/>
      <c r="D2587" s="244"/>
    </row>
    <row r="2588" spans="2:4" x14ac:dyDescent="0.25">
      <c r="B2588" s="213"/>
      <c r="C2588" s="213"/>
      <c r="D2588" s="244"/>
    </row>
    <row r="2589" spans="2:4" x14ac:dyDescent="0.25">
      <c r="B2589" s="213"/>
      <c r="C2589" s="213"/>
      <c r="D2589" s="244"/>
    </row>
    <row r="2590" spans="2:4" x14ac:dyDescent="0.25">
      <c r="B2590" s="213"/>
      <c r="C2590" s="213"/>
      <c r="D2590" s="244"/>
    </row>
    <row r="2591" spans="2:4" x14ac:dyDescent="0.25">
      <c r="B2591" s="213"/>
      <c r="C2591" s="213"/>
      <c r="D2591" s="244"/>
    </row>
    <row r="2592" spans="2:4" x14ac:dyDescent="0.25">
      <c r="B2592" s="213"/>
      <c r="C2592" s="213"/>
      <c r="D2592" s="244"/>
    </row>
    <row r="2593" spans="2:4" x14ac:dyDescent="0.25">
      <c r="B2593" s="213"/>
      <c r="C2593" s="213"/>
      <c r="D2593" s="244"/>
    </row>
    <row r="2594" spans="2:4" x14ac:dyDescent="0.25">
      <c r="B2594" s="213"/>
      <c r="C2594" s="213"/>
      <c r="D2594" s="244"/>
    </row>
    <row r="2595" spans="2:4" x14ac:dyDescent="0.25">
      <c r="B2595" s="213"/>
      <c r="C2595" s="213"/>
      <c r="D2595" s="244"/>
    </row>
    <row r="2596" spans="2:4" x14ac:dyDescent="0.25">
      <c r="B2596" s="213"/>
      <c r="C2596" s="213"/>
      <c r="D2596" s="244"/>
    </row>
    <row r="2597" spans="2:4" x14ac:dyDescent="0.25">
      <c r="B2597" s="213"/>
      <c r="C2597" s="213"/>
      <c r="D2597" s="244"/>
    </row>
    <row r="2598" spans="2:4" x14ac:dyDescent="0.25">
      <c r="B2598" s="213"/>
      <c r="C2598" s="213"/>
      <c r="D2598" s="244"/>
    </row>
    <row r="2599" spans="2:4" x14ac:dyDescent="0.25">
      <c r="B2599" s="213"/>
      <c r="C2599" s="213"/>
      <c r="D2599" s="244"/>
    </row>
    <row r="2600" spans="2:4" x14ac:dyDescent="0.25">
      <c r="B2600" s="213"/>
      <c r="C2600" s="213"/>
      <c r="D2600" s="244"/>
    </row>
    <row r="2601" spans="2:4" x14ac:dyDescent="0.25">
      <c r="B2601" s="213"/>
      <c r="C2601" s="213"/>
      <c r="D2601" s="244"/>
    </row>
    <row r="2602" spans="2:4" x14ac:dyDescent="0.25">
      <c r="B2602" s="213"/>
      <c r="C2602" s="213"/>
      <c r="D2602" s="244"/>
    </row>
    <row r="2603" spans="2:4" x14ac:dyDescent="0.25">
      <c r="B2603" s="213"/>
      <c r="C2603" s="213"/>
      <c r="D2603" s="244"/>
    </row>
    <row r="2604" spans="2:4" x14ac:dyDescent="0.25">
      <c r="B2604" s="213"/>
      <c r="C2604" s="213"/>
      <c r="D2604" s="244"/>
    </row>
    <row r="2605" spans="2:4" x14ac:dyDescent="0.25">
      <c r="B2605" s="213"/>
      <c r="C2605" s="213"/>
      <c r="D2605" s="244"/>
    </row>
    <row r="2606" spans="2:4" x14ac:dyDescent="0.25">
      <c r="B2606" s="213"/>
      <c r="C2606" s="213"/>
      <c r="D2606" s="244"/>
    </row>
    <row r="2607" spans="2:4" x14ac:dyDescent="0.25">
      <c r="B2607" s="213"/>
      <c r="C2607" s="213"/>
      <c r="D2607" s="244"/>
    </row>
    <row r="2608" spans="2:4" x14ac:dyDescent="0.25">
      <c r="B2608" s="213"/>
      <c r="C2608" s="213"/>
      <c r="D2608" s="244"/>
    </row>
    <row r="2609" spans="2:4" x14ac:dyDescent="0.25">
      <c r="B2609" s="213"/>
      <c r="C2609" s="213"/>
      <c r="D2609" s="244"/>
    </row>
    <row r="2610" spans="2:4" x14ac:dyDescent="0.25">
      <c r="B2610" s="213"/>
      <c r="C2610" s="213"/>
      <c r="D2610" s="244"/>
    </row>
    <row r="2611" spans="2:4" x14ac:dyDescent="0.25">
      <c r="B2611" s="213"/>
      <c r="C2611" s="213"/>
      <c r="D2611" s="244"/>
    </row>
    <row r="2612" spans="2:4" x14ac:dyDescent="0.25">
      <c r="B2612" s="213"/>
      <c r="C2612" s="213"/>
      <c r="D2612" s="244"/>
    </row>
    <row r="2613" spans="2:4" x14ac:dyDescent="0.25">
      <c r="B2613" s="213"/>
      <c r="C2613" s="213"/>
      <c r="D2613" s="244"/>
    </row>
    <row r="2614" spans="2:4" x14ac:dyDescent="0.25">
      <c r="B2614" s="213"/>
      <c r="C2614" s="213"/>
      <c r="D2614" s="244"/>
    </row>
    <row r="2615" spans="2:4" x14ac:dyDescent="0.25">
      <c r="B2615" s="213"/>
      <c r="C2615" s="213"/>
      <c r="D2615" s="244"/>
    </row>
    <row r="2616" spans="2:4" x14ac:dyDescent="0.25">
      <c r="B2616" s="213"/>
      <c r="C2616" s="213"/>
      <c r="D2616" s="244"/>
    </row>
    <row r="2617" spans="2:4" x14ac:dyDescent="0.25">
      <c r="B2617" s="213"/>
      <c r="C2617" s="213"/>
      <c r="D2617" s="244"/>
    </row>
    <row r="2618" spans="2:4" x14ac:dyDescent="0.25">
      <c r="B2618" s="213"/>
      <c r="C2618" s="213"/>
      <c r="D2618" s="244"/>
    </row>
    <row r="2619" spans="2:4" x14ac:dyDescent="0.25">
      <c r="B2619" s="213"/>
      <c r="C2619" s="213"/>
      <c r="D2619" s="244"/>
    </row>
    <row r="2620" spans="2:4" x14ac:dyDescent="0.25">
      <c r="B2620" s="213"/>
      <c r="C2620" s="213"/>
      <c r="D2620" s="244"/>
    </row>
    <row r="2621" spans="2:4" x14ac:dyDescent="0.25">
      <c r="B2621" s="213"/>
      <c r="C2621" s="213"/>
      <c r="D2621" s="244"/>
    </row>
    <row r="2622" spans="2:4" x14ac:dyDescent="0.25">
      <c r="B2622" s="213"/>
      <c r="C2622" s="213"/>
      <c r="D2622" s="244"/>
    </row>
    <row r="2623" spans="2:4" x14ac:dyDescent="0.25">
      <c r="B2623" s="213"/>
      <c r="C2623" s="213"/>
      <c r="D2623" s="244"/>
    </row>
    <row r="2624" spans="2:4" x14ac:dyDescent="0.25">
      <c r="B2624" s="213"/>
      <c r="C2624" s="213"/>
      <c r="D2624" s="244"/>
    </row>
    <row r="2625" spans="2:4" x14ac:dyDescent="0.25">
      <c r="B2625" s="213"/>
      <c r="C2625" s="213"/>
      <c r="D2625" s="244"/>
    </row>
    <row r="2626" spans="2:4" x14ac:dyDescent="0.25">
      <c r="B2626" s="213"/>
      <c r="C2626" s="213"/>
      <c r="D2626" s="244"/>
    </row>
    <row r="2627" spans="2:4" x14ac:dyDescent="0.25">
      <c r="B2627" s="213"/>
      <c r="C2627" s="213"/>
      <c r="D2627" s="244"/>
    </row>
    <row r="2628" spans="2:4" x14ac:dyDescent="0.25">
      <c r="B2628" s="213"/>
      <c r="C2628" s="213"/>
      <c r="D2628" s="244"/>
    </row>
    <row r="2629" spans="2:4" x14ac:dyDescent="0.25">
      <c r="B2629" s="213"/>
      <c r="C2629" s="213"/>
      <c r="D2629" s="244"/>
    </row>
    <row r="2630" spans="2:4" x14ac:dyDescent="0.25">
      <c r="B2630" s="213"/>
      <c r="C2630" s="213"/>
      <c r="D2630" s="244"/>
    </row>
    <row r="2631" spans="2:4" x14ac:dyDescent="0.25">
      <c r="B2631" s="213"/>
      <c r="C2631" s="213"/>
      <c r="D2631" s="244"/>
    </row>
    <row r="2632" spans="2:4" x14ac:dyDescent="0.25">
      <c r="B2632" s="213"/>
      <c r="C2632" s="213"/>
      <c r="D2632" s="244"/>
    </row>
    <row r="2633" spans="2:4" x14ac:dyDescent="0.25">
      <c r="B2633" s="213"/>
      <c r="C2633" s="213"/>
      <c r="D2633" s="244"/>
    </row>
    <row r="2634" spans="2:4" x14ac:dyDescent="0.25">
      <c r="B2634" s="213"/>
      <c r="C2634" s="213"/>
      <c r="D2634" s="244"/>
    </row>
    <row r="2635" spans="2:4" x14ac:dyDescent="0.25">
      <c r="B2635" s="213"/>
      <c r="C2635" s="213"/>
      <c r="D2635" s="244"/>
    </row>
    <row r="2636" spans="2:4" x14ac:dyDescent="0.25">
      <c r="B2636" s="213"/>
      <c r="C2636" s="213"/>
      <c r="D2636" s="244"/>
    </row>
    <row r="2637" spans="2:4" x14ac:dyDescent="0.25">
      <c r="B2637" s="213"/>
      <c r="C2637" s="213"/>
      <c r="D2637" s="244"/>
    </row>
    <row r="2638" spans="2:4" x14ac:dyDescent="0.25">
      <c r="B2638" s="213"/>
      <c r="C2638" s="213"/>
      <c r="D2638" s="244"/>
    </row>
    <row r="2639" spans="2:4" x14ac:dyDescent="0.25">
      <c r="B2639" s="213"/>
      <c r="C2639" s="213"/>
      <c r="D2639" s="244"/>
    </row>
    <row r="2640" spans="2:4" x14ac:dyDescent="0.25">
      <c r="B2640" s="213"/>
      <c r="C2640" s="213"/>
      <c r="D2640" s="244"/>
    </row>
    <row r="2641" spans="2:4" x14ac:dyDescent="0.25">
      <c r="B2641" s="213"/>
      <c r="C2641" s="213"/>
      <c r="D2641" s="244"/>
    </row>
    <row r="2642" spans="2:4" x14ac:dyDescent="0.25">
      <c r="B2642" s="213"/>
      <c r="C2642" s="213"/>
      <c r="D2642" s="244"/>
    </row>
    <row r="2643" spans="2:4" x14ac:dyDescent="0.25">
      <c r="B2643" s="213"/>
      <c r="C2643" s="213"/>
      <c r="D2643" s="244"/>
    </row>
    <row r="2644" spans="2:4" x14ac:dyDescent="0.25">
      <c r="B2644" s="213"/>
      <c r="C2644" s="213"/>
      <c r="D2644" s="244"/>
    </row>
    <row r="2645" spans="2:4" x14ac:dyDescent="0.25">
      <c r="B2645" s="213"/>
      <c r="C2645" s="213"/>
      <c r="D2645" s="244"/>
    </row>
    <row r="2646" spans="2:4" x14ac:dyDescent="0.25">
      <c r="B2646" s="213"/>
      <c r="C2646" s="213"/>
      <c r="D2646" s="244"/>
    </row>
    <row r="2647" spans="2:4" x14ac:dyDescent="0.25">
      <c r="B2647" s="213"/>
      <c r="C2647" s="213"/>
      <c r="D2647" s="244"/>
    </row>
    <row r="2648" spans="2:4" x14ac:dyDescent="0.25">
      <c r="B2648" s="213"/>
      <c r="C2648" s="213"/>
      <c r="D2648" s="244"/>
    </row>
    <row r="2649" spans="2:4" x14ac:dyDescent="0.25">
      <c r="B2649" s="213"/>
      <c r="C2649" s="213"/>
      <c r="D2649" s="244"/>
    </row>
    <row r="2650" spans="2:4" x14ac:dyDescent="0.25">
      <c r="B2650" s="213"/>
      <c r="C2650" s="213"/>
      <c r="D2650" s="244"/>
    </row>
    <row r="2651" spans="2:4" x14ac:dyDescent="0.25">
      <c r="B2651" s="213"/>
      <c r="C2651" s="213"/>
      <c r="D2651" s="244"/>
    </row>
    <row r="2652" spans="2:4" x14ac:dyDescent="0.25">
      <c r="B2652" s="213"/>
      <c r="C2652" s="213"/>
      <c r="D2652" s="244"/>
    </row>
    <row r="2653" spans="2:4" x14ac:dyDescent="0.25">
      <c r="B2653" s="213"/>
      <c r="C2653" s="213"/>
      <c r="D2653" s="244"/>
    </row>
    <row r="2654" spans="2:4" x14ac:dyDescent="0.25">
      <c r="B2654" s="213"/>
      <c r="C2654" s="213"/>
      <c r="D2654" s="244"/>
    </row>
    <row r="2655" spans="2:4" x14ac:dyDescent="0.25">
      <c r="B2655" s="213"/>
      <c r="C2655" s="213"/>
      <c r="D2655" s="244"/>
    </row>
    <row r="2656" spans="2:4" x14ac:dyDescent="0.25">
      <c r="B2656" s="213"/>
      <c r="C2656" s="213"/>
      <c r="D2656" s="244"/>
    </row>
    <row r="2657" spans="2:4" x14ac:dyDescent="0.25">
      <c r="B2657" s="213"/>
      <c r="C2657" s="213"/>
      <c r="D2657" s="244"/>
    </row>
    <row r="2658" spans="2:4" x14ac:dyDescent="0.25">
      <c r="B2658" s="213"/>
      <c r="C2658" s="213"/>
      <c r="D2658" s="244"/>
    </row>
    <row r="2659" spans="2:4" x14ac:dyDescent="0.25">
      <c r="B2659" s="213"/>
      <c r="C2659" s="213"/>
      <c r="D2659" s="244"/>
    </row>
    <row r="2660" spans="2:4" x14ac:dyDescent="0.25">
      <c r="B2660" s="213"/>
      <c r="C2660" s="213"/>
      <c r="D2660" s="244"/>
    </row>
    <row r="2661" spans="2:4" x14ac:dyDescent="0.25">
      <c r="B2661" s="213"/>
      <c r="C2661" s="213"/>
      <c r="D2661" s="244"/>
    </row>
    <row r="2662" spans="2:4" x14ac:dyDescent="0.25">
      <c r="B2662" s="213"/>
      <c r="C2662" s="213"/>
      <c r="D2662" s="244"/>
    </row>
    <row r="2663" spans="2:4" x14ac:dyDescent="0.25">
      <c r="B2663" s="213"/>
      <c r="C2663" s="213"/>
      <c r="D2663" s="244"/>
    </row>
    <row r="2664" spans="2:4" x14ac:dyDescent="0.25">
      <c r="B2664" s="213"/>
      <c r="C2664" s="213"/>
      <c r="D2664" s="244"/>
    </row>
    <row r="2665" spans="2:4" x14ac:dyDescent="0.25">
      <c r="B2665" s="213"/>
      <c r="C2665" s="213"/>
      <c r="D2665" s="244"/>
    </row>
    <row r="2666" spans="2:4" x14ac:dyDescent="0.25">
      <c r="B2666" s="213"/>
      <c r="C2666" s="213"/>
      <c r="D2666" s="244"/>
    </row>
    <row r="2667" spans="2:4" x14ac:dyDescent="0.25">
      <c r="B2667" s="213"/>
      <c r="C2667" s="213"/>
      <c r="D2667" s="244"/>
    </row>
    <row r="2668" spans="2:4" x14ac:dyDescent="0.25">
      <c r="B2668" s="213"/>
      <c r="C2668" s="213"/>
      <c r="D2668" s="244"/>
    </row>
    <row r="2669" spans="2:4" x14ac:dyDescent="0.25">
      <c r="B2669" s="213"/>
      <c r="C2669" s="213"/>
      <c r="D2669" s="244"/>
    </row>
    <row r="2670" spans="2:4" x14ac:dyDescent="0.25">
      <c r="B2670" s="213"/>
      <c r="C2670" s="213"/>
      <c r="D2670" s="244"/>
    </row>
    <row r="2671" spans="2:4" x14ac:dyDescent="0.25">
      <c r="B2671" s="213"/>
      <c r="C2671" s="213"/>
      <c r="D2671" s="244"/>
    </row>
    <row r="2672" spans="2:4" x14ac:dyDescent="0.25">
      <c r="B2672" s="213"/>
      <c r="C2672" s="213"/>
      <c r="D2672" s="244"/>
    </row>
    <row r="2673" spans="2:4" x14ac:dyDescent="0.25">
      <c r="B2673" s="213"/>
      <c r="C2673" s="213"/>
      <c r="D2673" s="244"/>
    </row>
    <row r="2674" spans="2:4" x14ac:dyDescent="0.25">
      <c r="B2674" s="213"/>
      <c r="C2674" s="213"/>
      <c r="D2674" s="244"/>
    </row>
    <row r="2675" spans="2:4" x14ac:dyDescent="0.25">
      <c r="B2675" s="213"/>
      <c r="C2675" s="213"/>
      <c r="D2675" s="244"/>
    </row>
    <row r="2676" spans="2:4" x14ac:dyDescent="0.25">
      <c r="B2676" s="213"/>
      <c r="C2676" s="213"/>
      <c r="D2676" s="244"/>
    </row>
    <row r="2677" spans="2:4" x14ac:dyDescent="0.25">
      <c r="B2677" s="213"/>
      <c r="C2677" s="213"/>
      <c r="D2677" s="244"/>
    </row>
    <row r="2678" spans="2:4" x14ac:dyDescent="0.25">
      <c r="B2678" s="213"/>
      <c r="C2678" s="213"/>
      <c r="D2678" s="244"/>
    </row>
    <row r="2679" spans="2:4" x14ac:dyDescent="0.25">
      <c r="B2679" s="213"/>
      <c r="C2679" s="213"/>
      <c r="D2679" s="244"/>
    </row>
    <row r="2680" spans="2:4" x14ac:dyDescent="0.25">
      <c r="B2680" s="213"/>
      <c r="C2680" s="213"/>
      <c r="D2680" s="244"/>
    </row>
    <row r="2681" spans="2:4" x14ac:dyDescent="0.25">
      <c r="B2681" s="213"/>
      <c r="C2681" s="213"/>
      <c r="D2681" s="244"/>
    </row>
    <row r="2682" spans="2:4" x14ac:dyDescent="0.25">
      <c r="B2682" s="213"/>
      <c r="C2682" s="213"/>
      <c r="D2682" s="244"/>
    </row>
    <row r="2683" spans="2:4" x14ac:dyDescent="0.25">
      <c r="B2683" s="213"/>
      <c r="C2683" s="213"/>
      <c r="D2683" s="244"/>
    </row>
    <row r="2684" spans="2:4" x14ac:dyDescent="0.25">
      <c r="B2684" s="213"/>
      <c r="C2684" s="213"/>
      <c r="D2684" s="244"/>
    </row>
    <row r="2685" spans="2:4" x14ac:dyDescent="0.25">
      <c r="B2685" s="213"/>
      <c r="C2685" s="213"/>
      <c r="D2685" s="244"/>
    </row>
    <row r="2686" spans="2:4" x14ac:dyDescent="0.25">
      <c r="B2686" s="213"/>
      <c r="C2686" s="213"/>
      <c r="D2686" s="244"/>
    </row>
    <row r="2687" spans="2:4" x14ac:dyDescent="0.25">
      <c r="B2687" s="213"/>
      <c r="C2687" s="213"/>
      <c r="D2687" s="244"/>
    </row>
    <row r="2688" spans="2:4" x14ac:dyDescent="0.25">
      <c r="B2688" s="213"/>
      <c r="C2688" s="213"/>
      <c r="D2688" s="244"/>
    </row>
    <row r="2689" spans="2:4" x14ac:dyDescent="0.25">
      <c r="B2689" s="213"/>
      <c r="C2689" s="213"/>
      <c r="D2689" s="244"/>
    </row>
    <row r="2690" spans="2:4" x14ac:dyDescent="0.25">
      <c r="B2690" s="213"/>
      <c r="C2690" s="213"/>
      <c r="D2690" s="244"/>
    </row>
    <row r="2691" spans="2:4" x14ac:dyDescent="0.25">
      <c r="B2691" s="213"/>
      <c r="C2691" s="213"/>
      <c r="D2691" s="244"/>
    </row>
    <row r="2692" spans="2:4" x14ac:dyDescent="0.25">
      <c r="B2692" s="213"/>
      <c r="C2692" s="213"/>
      <c r="D2692" s="244"/>
    </row>
    <row r="2693" spans="2:4" x14ac:dyDescent="0.25">
      <c r="B2693" s="213"/>
      <c r="C2693" s="213"/>
      <c r="D2693" s="244"/>
    </row>
    <row r="2694" spans="2:4" x14ac:dyDescent="0.25">
      <c r="B2694" s="213"/>
      <c r="C2694" s="213"/>
      <c r="D2694" s="244"/>
    </row>
    <row r="2695" spans="2:4" x14ac:dyDescent="0.25">
      <c r="B2695" s="213"/>
      <c r="C2695" s="213"/>
      <c r="D2695" s="244"/>
    </row>
    <row r="2696" spans="2:4" x14ac:dyDescent="0.25">
      <c r="B2696" s="213"/>
      <c r="C2696" s="213"/>
      <c r="D2696" s="244"/>
    </row>
    <row r="2697" spans="2:4" x14ac:dyDescent="0.25">
      <c r="B2697" s="213"/>
      <c r="C2697" s="213"/>
      <c r="D2697" s="244"/>
    </row>
    <row r="2698" spans="2:4" x14ac:dyDescent="0.25">
      <c r="B2698" s="213"/>
      <c r="C2698" s="213"/>
      <c r="D2698" s="244"/>
    </row>
    <row r="2699" spans="2:4" x14ac:dyDescent="0.25">
      <c r="B2699" s="213"/>
      <c r="C2699" s="213"/>
      <c r="D2699" s="244"/>
    </row>
    <row r="2700" spans="2:4" x14ac:dyDescent="0.25">
      <c r="B2700" s="213"/>
      <c r="C2700" s="213"/>
      <c r="D2700" s="244"/>
    </row>
    <row r="2701" spans="2:4" x14ac:dyDescent="0.25">
      <c r="B2701" s="213"/>
      <c r="C2701" s="213"/>
      <c r="D2701" s="244"/>
    </row>
    <row r="2702" spans="2:4" x14ac:dyDescent="0.25">
      <c r="B2702" s="213"/>
      <c r="C2702" s="213"/>
      <c r="D2702" s="244"/>
    </row>
    <row r="2703" spans="2:4" x14ac:dyDescent="0.25">
      <c r="B2703" s="213"/>
      <c r="C2703" s="213"/>
      <c r="D2703" s="244"/>
    </row>
    <row r="2704" spans="2:4" x14ac:dyDescent="0.25">
      <c r="B2704" s="213"/>
      <c r="C2704" s="213"/>
      <c r="D2704" s="244"/>
    </row>
    <row r="2705" spans="2:4" x14ac:dyDescent="0.25">
      <c r="B2705" s="213"/>
      <c r="C2705" s="213"/>
      <c r="D2705" s="244"/>
    </row>
    <row r="2706" spans="2:4" x14ac:dyDescent="0.25">
      <c r="B2706" s="213"/>
      <c r="C2706" s="213"/>
      <c r="D2706" s="244"/>
    </row>
    <row r="2707" spans="2:4" x14ac:dyDescent="0.25">
      <c r="B2707" s="213"/>
      <c r="C2707" s="213"/>
      <c r="D2707" s="244"/>
    </row>
    <row r="2708" spans="2:4" x14ac:dyDescent="0.25">
      <c r="B2708" s="213"/>
      <c r="C2708" s="213"/>
      <c r="D2708" s="244"/>
    </row>
    <row r="2709" spans="2:4" x14ac:dyDescent="0.25">
      <c r="B2709" s="213"/>
      <c r="C2709" s="213"/>
      <c r="D2709" s="244"/>
    </row>
    <row r="2710" spans="2:4" x14ac:dyDescent="0.25">
      <c r="B2710" s="213"/>
      <c r="C2710" s="213"/>
      <c r="D2710" s="244"/>
    </row>
    <row r="2711" spans="2:4" x14ac:dyDescent="0.25">
      <c r="B2711" s="213"/>
      <c r="C2711" s="213"/>
      <c r="D2711" s="244"/>
    </row>
    <row r="2712" spans="2:4" x14ac:dyDescent="0.25">
      <c r="B2712" s="213"/>
      <c r="C2712" s="213"/>
      <c r="D2712" s="244"/>
    </row>
    <row r="2713" spans="2:4" x14ac:dyDescent="0.25">
      <c r="B2713" s="213"/>
      <c r="C2713" s="213"/>
      <c r="D2713" s="244"/>
    </row>
    <row r="2714" spans="2:4" x14ac:dyDescent="0.25">
      <c r="B2714" s="213"/>
      <c r="C2714" s="213"/>
      <c r="D2714" s="244"/>
    </row>
    <row r="2715" spans="2:4" x14ac:dyDescent="0.25">
      <c r="B2715" s="213"/>
      <c r="C2715" s="213"/>
      <c r="D2715" s="244"/>
    </row>
    <row r="2716" spans="2:4" x14ac:dyDescent="0.25">
      <c r="B2716" s="213"/>
      <c r="C2716" s="213"/>
      <c r="D2716" s="244"/>
    </row>
    <row r="2717" spans="2:4" x14ac:dyDescent="0.25">
      <c r="B2717" s="213"/>
      <c r="C2717" s="213"/>
      <c r="D2717" s="244"/>
    </row>
    <row r="2718" spans="2:4" x14ac:dyDescent="0.25">
      <c r="B2718" s="213"/>
      <c r="C2718" s="213"/>
      <c r="D2718" s="244"/>
    </row>
    <row r="2719" spans="2:4" x14ac:dyDescent="0.25">
      <c r="B2719" s="213"/>
      <c r="C2719" s="213"/>
      <c r="D2719" s="244"/>
    </row>
    <row r="2720" spans="2:4" x14ac:dyDescent="0.25">
      <c r="B2720" s="213"/>
      <c r="C2720" s="213"/>
      <c r="D2720" s="244"/>
    </row>
    <row r="2721" spans="2:4" x14ac:dyDescent="0.25">
      <c r="B2721" s="213"/>
      <c r="C2721" s="213"/>
      <c r="D2721" s="244"/>
    </row>
    <row r="2722" spans="2:4" x14ac:dyDescent="0.25">
      <c r="B2722" s="213"/>
      <c r="C2722" s="213"/>
      <c r="D2722" s="244"/>
    </row>
    <row r="2723" spans="2:4" x14ac:dyDescent="0.25">
      <c r="B2723" s="213"/>
      <c r="C2723" s="213"/>
      <c r="D2723" s="244"/>
    </row>
    <row r="2724" spans="2:4" x14ac:dyDescent="0.25">
      <c r="B2724" s="213"/>
      <c r="C2724" s="213"/>
      <c r="D2724" s="244"/>
    </row>
    <row r="2725" spans="2:4" x14ac:dyDescent="0.25">
      <c r="B2725" s="213"/>
      <c r="C2725" s="213"/>
      <c r="D2725" s="244"/>
    </row>
    <row r="2726" spans="2:4" x14ac:dyDescent="0.25">
      <c r="B2726" s="213"/>
      <c r="C2726" s="213"/>
      <c r="D2726" s="244"/>
    </row>
    <row r="2727" spans="2:4" x14ac:dyDescent="0.25">
      <c r="B2727" s="213"/>
      <c r="C2727" s="213"/>
      <c r="D2727" s="244"/>
    </row>
    <row r="2728" spans="2:4" x14ac:dyDescent="0.25">
      <c r="B2728" s="213"/>
      <c r="C2728" s="213"/>
      <c r="D2728" s="244"/>
    </row>
    <row r="2729" spans="2:4" x14ac:dyDescent="0.25">
      <c r="B2729" s="213"/>
      <c r="C2729" s="213"/>
      <c r="D2729" s="244"/>
    </row>
    <row r="2730" spans="2:4" x14ac:dyDescent="0.25">
      <c r="B2730" s="213"/>
      <c r="C2730" s="213"/>
      <c r="D2730" s="244"/>
    </row>
    <row r="2731" spans="2:4" x14ac:dyDescent="0.25">
      <c r="B2731" s="213"/>
      <c r="C2731" s="213"/>
      <c r="D2731" s="244"/>
    </row>
    <row r="2732" spans="2:4" x14ac:dyDescent="0.25">
      <c r="B2732" s="213"/>
      <c r="C2732" s="213"/>
      <c r="D2732" s="244"/>
    </row>
    <row r="2733" spans="2:4" x14ac:dyDescent="0.25">
      <c r="B2733" s="213"/>
      <c r="C2733" s="213"/>
      <c r="D2733" s="244"/>
    </row>
    <row r="2734" spans="2:4" x14ac:dyDescent="0.25">
      <c r="B2734" s="213"/>
      <c r="C2734" s="213"/>
      <c r="D2734" s="244"/>
    </row>
    <row r="2735" spans="2:4" x14ac:dyDescent="0.25">
      <c r="B2735" s="213"/>
      <c r="C2735" s="213"/>
      <c r="D2735" s="244"/>
    </row>
    <row r="2736" spans="2:4" x14ac:dyDescent="0.25">
      <c r="B2736" s="213"/>
      <c r="C2736" s="213"/>
      <c r="D2736" s="244"/>
    </row>
    <row r="2737" spans="2:4" x14ac:dyDescent="0.25">
      <c r="B2737" s="213"/>
      <c r="C2737" s="213"/>
      <c r="D2737" s="244"/>
    </row>
    <row r="2738" spans="2:4" x14ac:dyDescent="0.25">
      <c r="B2738" s="213"/>
      <c r="C2738" s="213"/>
      <c r="D2738" s="244"/>
    </row>
    <row r="2739" spans="2:4" x14ac:dyDescent="0.25">
      <c r="B2739" s="213"/>
      <c r="C2739" s="213"/>
      <c r="D2739" s="244"/>
    </row>
    <row r="2740" spans="2:4" x14ac:dyDescent="0.25">
      <c r="B2740" s="213"/>
      <c r="C2740" s="213"/>
      <c r="D2740" s="244"/>
    </row>
    <row r="2741" spans="2:4" x14ac:dyDescent="0.25">
      <c r="B2741" s="213"/>
      <c r="C2741" s="213"/>
      <c r="D2741" s="244"/>
    </row>
    <row r="2742" spans="2:4" x14ac:dyDescent="0.25">
      <c r="B2742" s="213"/>
      <c r="C2742" s="213"/>
      <c r="D2742" s="244"/>
    </row>
    <row r="2743" spans="2:4" x14ac:dyDescent="0.25">
      <c r="B2743" s="213"/>
      <c r="C2743" s="213"/>
      <c r="D2743" s="244"/>
    </row>
    <row r="2744" spans="2:4" x14ac:dyDescent="0.25">
      <c r="B2744" s="213"/>
      <c r="C2744" s="213"/>
      <c r="D2744" s="244"/>
    </row>
    <row r="2745" spans="2:4" x14ac:dyDescent="0.25">
      <c r="B2745" s="213"/>
      <c r="C2745" s="213"/>
      <c r="D2745" s="244"/>
    </row>
    <row r="2746" spans="2:4" x14ac:dyDescent="0.25">
      <c r="B2746" s="213"/>
      <c r="C2746" s="213"/>
      <c r="D2746" s="244"/>
    </row>
    <row r="2747" spans="2:4" x14ac:dyDescent="0.25">
      <c r="B2747" s="213"/>
      <c r="C2747" s="213"/>
      <c r="D2747" s="244"/>
    </row>
    <row r="2748" spans="2:4" x14ac:dyDescent="0.25">
      <c r="B2748" s="213"/>
      <c r="C2748" s="213"/>
      <c r="D2748" s="244"/>
    </row>
    <row r="2749" spans="2:4" x14ac:dyDescent="0.25">
      <c r="B2749" s="213"/>
      <c r="C2749" s="213"/>
      <c r="D2749" s="244"/>
    </row>
    <row r="2750" spans="2:4" x14ac:dyDescent="0.25">
      <c r="B2750" s="213"/>
      <c r="C2750" s="213"/>
      <c r="D2750" s="244"/>
    </row>
    <row r="2751" spans="2:4" x14ac:dyDescent="0.25">
      <c r="B2751" s="213"/>
      <c r="C2751" s="213"/>
      <c r="D2751" s="244"/>
    </row>
    <row r="2752" spans="2:4" x14ac:dyDescent="0.25">
      <c r="B2752" s="213"/>
      <c r="C2752" s="213"/>
      <c r="D2752" s="244"/>
    </row>
    <row r="2753" spans="2:4" x14ac:dyDescent="0.25">
      <c r="B2753" s="213"/>
      <c r="C2753" s="213"/>
      <c r="D2753" s="244"/>
    </row>
    <row r="2754" spans="2:4" x14ac:dyDescent="0.25">
      <c r="B2754" s="213"/>
      <c r="C2754" s="213"/>
      <c r="D2754" s="244"/>
    </row>
    <row r="2755" spans="2:4" x14ac:dyDescent="0.25">
      <c r="B2755" s="213"/>
      <c r="C2755" s="213"/>
      <c r="D2755" s="244"/>
    </row>
    <row r="2756" spans="2:4" x14ac:dyDescent="0.25">
      <c r="B2756" s="213"/>
      <c r="C2756" s="213"/>
      <c r="D2756" s="244"/>
    </row>
    <row r="2757" spans="2:4" x14ac:dyDescent="0.25">
      <c r="B2757" s="213"/>
      <c r="C2757" s="213"/>
      <c r="D2757" s="244"/>
    </row>
    <row r="2758" spans="2:4" x14ac:dyDescent="0.25">
      <c r="B2758" s="213"/>
      <c r="C2758" s="213"/>
      <c r="D2758" s="244"/>
    </row>
    <row r="2759" spans="2:4" x14ac:dyDescent="0.25">
      <c r="B2759" s="213"/>
      <c r="C2759" s="213"/>
      <c r="D2759" s="244"/>
    </row>
    <row r="2760" spans="2:4" x14ac:dyDescent="0.25">
      <c r="B2760" s="213"/>
      <c r="C2760" s="213"/>
      <c r="D2760" s="244"/>
    </row>
    <row r="2761" spans="2:4" x14ac:dyDescent="0.25">
      <c r="B2761" s="213"/>
      <c r="C2761" s="213"/>
      <c r="D2761" s="244"/>
    </row>
    <row r="2762" spans="2:4" x14ac:dyDescent="0.25">
      <c r="B2762" s="213"/>
      <c r="C2762" s="213"/>
      <c r="D2762" s="244"/>
    </row>
    <row r="2763" spans="2:4" x14ac:dyDescent="0.25">
      <c r="B2763" s="213"/>
      <c r="C2763" s="213"/>
      <c r="D2763" s="244"/>
    </row>
    <row r="2764" spans="2:4" x14ac:dyDescent="0.25">
      <c r="B2764" s="213"/>
      <c r="C2764" s="213"/>
      <c r="D2764" s="244"/>
    </row>
    <row r="2765" spans="2:4" x14ac:dyDescent="0.25">
      <c r="B2765" s="213"/>
      <c r="C2765" s="213"/>
      <c r="D2765" s="244"/>
    </row>
    <row r="2766" spans="2:4" x14ac:dyDescent="0.25">
      <c r="B2766" s="213"/>
      <c r="C2766" s="213"/>
      <c r="D2766" s="244"/>
    </row>
    <row r="2767" spans="2:4" x14ac:dyDescent="0.25">
      <c r="B2767" s="213"/>
      <c r="C2767" s="213"/>
      <c r="D2767" s="244"/>
    </row>
    <row r="2768" spans="2:4" x14ac:dyDescent="0.25">
      <c r="B2768" s="213"/>
      <c r="C2768" s="213"/>
      <c r="D2768" s="244"/>
    </row>
    <row r="2769" spans="2:4" x14ac:dyDescent="0.25">
      <c r="B2769" s="213"/>
      <c r="C2769" s="213"/>
      <c r="D2769" s="244"/>
    </row>
    <row r="2770" spans="2:4" x14ac:dyDescent="0.25">
      <c r="B2770" s="213"/>
      <c r="C2770" s="213"/>
      <c r="D2770" s="244"/>
    </row>
    <row r="2771" spans="2:4" x14ac:dyDescent="0.25">
      <c r="B2771" s="213"/>
      <c r="C2771" s="213"/>
      <c r="D2771" s="244"/>
    </row>
    <row r="2772" spans="2:4" x14ac:dyDescent="0.25">
      <c r="B2772" s="213"/>
      <c r="C2772" s="213"/>
      <c r="D2772" s="244"/>
    </row>
    <row r="2773" spans="2:4" x14ac:dyDescent="0.25">
      <c r="B2773" s="213"/>
      <c r="C2773" s="213"/>
      <c r="D2773" s="244"/>
    </row>
    <row r="2774" spans="2:4" x14ac:dyDescent="0.25">
      <c r="B2774" s="213"/>
      <c r="C2774" s="213"/>
      <c r="D2774" s="244"/>
    </row>
    <row r="2775" spans="2:4" x14ac:dyDescent="0.25">
      <c r="B2775" s="213"/>
      <c r="C2775" s="213"/>
      <c r="D2775" s="244"/>
    </row>
    <row r="2776" spans="2:4" x14ac:dyDescent="0.25">
      <c r="B2776" s="213"/>
      <c r="C2776" s="213"/>
      <c r="D2776" s="244"/>
    </row>
    <row r="2777" spans="2:4" x14ac:dyDescent="0.25">
      <c r="B2777" s="213"/>
      <c r="C2777" s="213"/>
      <c r="D2777" s="244"/>
    </row>
    <row r="2778" spans="2:4" x14ac:dyDescent="0.25">
      <c r="B2778" s="213"/>
      <c r="C2778" s="213"/>
      <c r="D2778" s="244"/>
    </row>
    <row r="2779" spans="2:4" x14ac:dyDescent="0.25">
      <c r="B2779" s="213"/>
      <c r="C2779" s="213"/>
      <c r="D2779" s="244"/>
    </row>
    <row r="2780" spans="2:4" x14ac:dyDescent="0.25">
      <c r="B2780" s="213"/>
      <c r="C2780" s="213"/>
      <c r="D2780" s="244"/>
    </row>
    <row r="2781" spans="2:4" x14ac:dyDescent="0.25">
      <c r="B2781" s="213"/>
      <c r="C2781" s="213"/>
      <c r="D2781" s="244"/>
    </row>
    <row r="2782" spans="2:4" x14ac:dyDescent="0.25">
      <c r="B2782" s="213"/>
      <c r="C2782" s="213"/>
      <c r="D2782" s="244"/>
    </row>
    <row r="2783" spans="2:4" x14ac:dyDescent="0.25">
      <c r="B2783" s="213"/>
      <c r="C2783" s="213"/>
      <c r="D2783" s="244"/>
    </row>
    <row r="2784" spans="2:4" x14ac:dyDescent="0.25">
      <c r="B2784" s="213"/>
      <c r="C2784" s="213"/>
      <c r="D2784" s="244"/>
    </row>
    <row r="2785" spans="2:4" x14ac:dyDescent="0.25">
      <c r="B2785" s="213"/>
      <c r="C2785" s="213"/>
      <c r="D2785" s="244"/>
    </row>
    <row r="2786" spans="2:4" x14ac:dyDescent="0.25">
      <c r="B2786" s="213"/>
      <c r="C2786" s="213"/>
      <c r="D2786" s="244"/>
    </row>
    <row r="2787" spans="2:4" x14ac:dyDescent="0.25">
      <c r="B2787" s="213"/>
      <c r="C2787" s="213"/>
      <c r="D2787" s="244"/>
    </row>
    <row r="2788" spans="2:4" x14ac:dyDescent="0.25">
      <c r="B2788" s="213"/>
      <c r="C2788" s="213"/>
      <c r="D2788" s="244"/>
    </row>
    <row r="2789" spans="2:4" x14ac:dyDescent="0.25">
      <c r="B2789" s="213"/>
      <c r="C2789" s="213"/>
      <c r="D2789" s="244"/>
    </row>
    <row r="2790" spans="2:4" x14ac:dyDescent="0.25">
      <c r="B2790" s="213"/>
      <c r="C2790" s="213"/>
      <c r="D2790" s="244"/>
    </row>
    <row r="2791" spans="2:4" x14ac:dyDescent="0.25">
      <c r="B2791" s="213"/>
      <c r="C2791" s="213"/>
      <c r="D2791" s="244"/>
    </row>
    <row r="2792" spans="2:4" x14ac:dyDescent="0.25">
      <c r="B2792" s="213"/>
      <c r="C2792" s="213"/>
      <c r="D2792" s="244"/>
    </row>
    <row r="2793" spans="2:4" x14ac:dyDescent="0.25">
      <c r="B2793" s="213"/>
      <c r="C2793" s="213"/>
      <c r="D2793" s="244"/>
    </row>
    <row r="2794" spans="2:4" x14ac:dyDescent="0.25">
      <c r="B2794" s="213"/>
      <c r="C2794" s="213"/>
      <c r="D2794" s="244"/>
    </row>
    <row r="2795" spans="2:4" x14ac:dyDescent="0.25">
      <c r="B2795" s="213"/>
      <c r="C2795" s="213"/>
      <c r="D2795" s="244"/>
    </row>
    <row r="2796" spans="2:4" x14ac:dyDescent="0.25">
      <c r="B2796" s="213"/>
      <c r="C2796" s="213"/>
      <c r="D2796" s="244"/>
    </row>
    <row r="2797" spans="2:4" x14ac:dyDescent="0.25">
      <c r="B2797" s="213"/>
      <c r="C2797" s="213"/>
      <c r="D2797" s="244"/>
    </row>
    <row r="2798" spans="2:4" x14ac:dyDescent="0.25">
      <c r="B2798" s="213"/>
      <c r="C2798" s="213"/>
      <c r="D2798" s="244"/>
    </row>
    <row r="2799" spans="2:4" x14ac:dyDescent="0.25">
      <c r="B2799" s="213"/>
      <c r="C2799" s="213"/>
      <c r="D2799" s="244"/>
    </row>
    <row r="2800" spans="2:4" x14ac:dyDescent="0.25">
      <c r="B2800" s="213"/>
      <c r="C2800" s="213"/>
      <c r="D2800" s="244"/>
    </row>
    <row r="2801" spans="2:4" x14ac:dyDescent="0.25">
      <c r="B2801" s="213"/>
      <c r="C2801" s="213"/>
      <c r="D2801" s="244"/>
    </row>
    <row r="2802" spans="2:4" x14ac:dyDescent="0.25">
      <c r="B2802" s="213"/>
      <c r="C2802" s="213"/>
      <c r="D2802" s="244"/>
    </row>
    <row r="2803" spans="2:4" x14ac:dyDescent="0.25">
      <c r="B2803" s="213"/>
      <c r="C2803" s="213"/>
      <c r="D2803" s="244"/>
    </row>
    <row r="2804" spans="2:4" x14ac:dyDescent="0.25">
      <c r="B2804" s="213"/>
      <c r="C2804" s="213"/>
      <c r="D2804" s="244"/>
    </row>
    <row r="2805" spans="2:4" x14ac:dyDescent="0.25">
      <c r="B2805" s="213"/>
      <c r="C2805" s="213"/>
      <c r="D2805" s="244"/>
    </row>
    <row r="2806" spans="2:4" x14ac:dyDescent="0.25">
      <c r="B2806" s="213"/>
      <c r="C2806" s="213"/>
      <c r="D2806" s="244"/>
    </row>
    <row r="2807" spans="2:4" x14ac:dyDescent="0.25">
      <c r="B2807" s="213"/>
      <c r="C2807" s="213"/>
      <c r="D2807" s="244"/>
    </row>
    <row r="2808" spans="2:4" x14ac:dyDescent="0.25">
      <c r="B2808" s="213"/>
      <c r="C2808" s="213"/>
      <c r="D2808" s="244"/>
    </row>
    <row r="2809" spans="2:4" x14ac:dyDescent="0.25">
      <c r="B2809" s="213"/>
      <c r="C2809" s="213"/>
      <c r="D2809" s="244"/>
    </row>
    <row r="2810" spans="2:4" x14ac:dyDescent="0.25">
      <c r="B2810" s="213"/>
      <c r="C2810" s="213"/>
      <c r="D2810" s="244"/>
    </row>
    <row r="2811" spans="2:4" x14ac:dyDescent="0.25">
      <c r="B2811" s="213"/>
      <c r="C2811" s="213"/>
      <c r="D2811" s="244"/>
    </row>
    <row r="2812" spans="2:4" x14ac:dyDescent="0.25">
      <c r="B2812" s="213"/>
      <c r="C2812" s="213"/>
      <c r="D2812" s="244"/>
    </row>
    <row r="2813" spans="2:4" x14ac:dyDescent="0.25">
      <c r="B2813" s="213"/>
      <c r="C2813" s="213"/>
      <c r="D2813" s="244"/>
    </row>
    <row r="2814" spans="2:4" x14ac:dyDescent="0.25">
      <c r="B2814" s="213"/>
      <c r="C2814" s="213"/>
      <c r="D2814" s="244"/>
    </row>
    <row r="2815" spans="2:4" x14ac:dyDescent="0.25">
      <c r="B2815" s="213"/>
      <c r="C2815" s="213"/>
      <c r="D2815" s="244"/>
    </row>
    <row r="2816" spans="2:4" x14ac:dyDescent="0.25">
      <c r="B2816" s="213"/>
      <c r="C2816" s="213"/>
      <c r="D2816" s="244"/>
    </row>
    <row r="2817" spans="2:4" x14ac:dyDescent="0.25">
      <c r="B2817" s="213"/>
      <c r="C2817" s="213"/>
      <c r="D2817" s="244"/>
    </row>
    <row r="2818" spans="2:4" x14ac:dyDescent="0.25">
      <c r="B2818" s="213"/>
      <c r="C2818" s="213"/>
      <c r="D2818" s="244"/>
    </row>
    <row r="2819" spans="2:4" x14ac:dyDescent="0.25">
      <c r="B2819" s="213"/>
      <c r="C2819" s="213"/>
      <c r="D2819" s="244"/>
    </row>
    <row r="2820" spans="2:4" x14ac:dyDescent="0.25">
      <c r="B2820" s="213"/>
      <c r="C2820" s="213"/>
      <c r="D2820" s="244"/>
    </row>
    <row r="2821" spans="2:4" x14ac:dyDescent="0.25">
      <c r="B2821" s="213"/>
      <c r="C2821" s="213"/>
      <c r="D2821" s="244"/>
    </row>
    <row r="2822" spans="2:4" x14ac:dyDescent="0.25">
      <c r="B2822" s="213"/>
      <c r="C2822" s="213"/>
      <c r="D2822" s="244"/>
    </row>
    <row r="2823" spans="2:4" x14ac:dyDescent="0.25">
      <c r="B2823" s="213"/>
      <c r="C2823" s="213"/>
      <c r="D2823" s="244"/>
    </row>
    <row r="2824" spans="2:4" x14ac:dyDescent="0.25">
      <c r="B2824" s="213"/>
      <c r="C2824" s="213"/>
      <c r="D2824" s="244"/>
    </row>
    <row r="2825" spans="2:4" x14ac:dyDescent="0.25">
      <c r="B2825" s="213"/>
      <c r="C2825" s="213"/>
      <c r="D2825" s="244"/>
    </row>
    <row r="2826" spans="2:4" x14ac:dyDescent="0.25">
      <c r="B2826" s="213"/>
      <c r="C2826" s="213"/>
      <c r="D2826" s="244"/>
    </row>
    <row r="2827" spans="2:4" x14ac:dyDescent="0.25">
      <c r="B2827" s="213"/>
      <c r="C2827" s="213"/>
      <c r="D2827" s="244"/>
    </row>
    <row r="2828" spans="2:4" x14ac:dyDescent="0.25">
      <c r="B2828" s="213"/>
      <c r="C2828" s="213"/>
      <c r="D2828" s="244"/>
    </row>
    <row r="2829" spans="2:4" x14ac:dyDescent="0.25">
      <c r="B2829" s="213"/>
      <c r="C2829" s="213"/>
      <c r="D2829" s="244"/>
    </row>
    <row r="2830" spans="2:4" x14ac:dyDescent="0.25">
      <c r="B2830" s="213"/>
      <c r="C2830" s="213"/>
      <c r="D2830" s="244"/>
    </row>
    <row r="2831" spans="2:4" x14ac:dyDescent="0.25">
      <c r="B2831" s="213"/>
      <c r="C2831" s="213"/>
      <c r="D2831" s="244"/>
    </row>
    <row r="2832" spans="2:4" x14ac:dyDescent="0.25">
      <c r="B2832" s="213"/>
      <c r="C2832" s="213"/>
      <c r="D2832" s="244"/>
    </row>
    <row r="2833" spans="2:4" x14ac:dyDescent="0.25">
      <c r="B2833" s="213"/>
      <c r="C2833" s="213"/>
      <c r="D2833" s="244"/>
    </row>
    <row r="2834" spans="2:4" x14ac:dyDescent="0.25">
      <c r="B2834" s="213"/>
      <c r="C2834" s="213"/>
      <c r="D2834" s="244"/>
    </row>
    <row r="2835" spans="2:4" x14ac:dyDescent="0.25">
      <c r="B2835" s="213"/>
      <c r="C2835" s="213"/>
      <c r="D2835" s="244"/>
    </row>
    <row r="2836" spans="2:4" x14ac:dyDescent="0.25">
      <c r="B2836" s="213"/>
      <c r="C2836" s="213"/>
      <c r="D2836" s="244"/>
    </row>
    <row r="2837" spans="2:4" x14ac:dyDescent="0.25">
      <c r="B2837" s="213"/>
      <c r="C2837" s="213"/>
      <c r="D2837" s="244"/>
    </row>
    <row r="2838" spans="2:4" x14ac:dyDescent="0.25">
      <c r="B2838" s="213"/>
      <c r="C2838" s="213"/>
      <c r="D2838" s="244"/>
    </row>
    <row r="2839" spans="2:4" x14ac:dyDescent="0.25">
      <c r="B2839" s="213"/>
      <c r="C2839" s="213"/>
      <c r="D2839" s="244"/>
    </row>
    <row r="2840" spans="2:4" x14ac:dyDescent="0.25">
      <c r="B2840" s="213"/>
      <c r="C2840" s="213"/>
      <c r="D2840" s="244"/>
    </row>
    <row r="2841" spans="2:4" x14ac:dyDescent="0.25">
      <c r="B2841" s="213"/>
      <c r="C2841" s="213"/>
      <c r="D2841" s="244"/>
    </row>
    <row r="2842" spans="2:4" x14ac:dyDescent="0.25">
      <c r="B2842" s="213"/>
      <c r="C2842" s="213"/>
      <c r="D2842" s="244"/>
    </row>
    <row r="2843" spans="2:4" x14ac:dyDescent="0.25">
      <c r="B2843" s="213"/>
      <c r="C2843" s="213"/>
      <c r="D2843" s="244"/>
    </row>
    <row r="2844" spans="2:4" x14ac:dyDescent="0.25">
      <c r="B2844" s="213"/>
      <c r="C2844" s="213"/>
      <c r="D2844" s="244"/>
    </row>
    <row r="2845" spans="2:4" x14ac:dyDescent="0.25">
      <c r="B2845" s="213"/>
      <c r="C2845" s="213"/>
      <c r="D2845" s="244"/>
    </row>
    <row r="2846" spans="2:4" x14ac:dyDescent="0.25">
      <c r="B2846" s="213"/>
      <c r="C2846" s="213"/>
      <c r="D2846" s="244"/>
    </row>
    <row r="2847" spans="2:4" x14ac:dyDescent="0.25">
      <c r="B2847" s="213"/>
      <c r="C2847" s="213"/>
      <c r="D2847" s="244"/>
    </row>
    <row r="2848" spans="2:4" x14ac:dyDescent="0.25">
      <c r="B2848" s="213"/>
      <c r="C2848" s="213"/>
      <c r="D2848" s="244"/>
    </row>
    <row r="2849" spans="2:4" x14ac:dyDescent="0.25">
      <c r="B2849" s="213"/>
      <c r="C2849" s="213"/>
      <c r="D2849" s="244"/>
    </row>
    <row r="2850" spans="2:4" x14ac:dyDescent="0.25">
      <c r="B2850" s="213"/>
      <c r="C2850" s="213"/>
      <c r="D2850" s="244"/>
    </row>
    <row r="2851" spans="2:4" x14ac:dyDescent="0.25">
      <c r="B2851" s="213"/>
      <c r="C2851" s="213"/>
      <c r="D2851" s="244"/>
    </row>
    <row r="2852" spans="2:4" x14ac:dyDescent="0.25">
      <c r="B2852" s="213"/>
      <c r="C2852" s="213"/>
      <c r="D2852" s="244"/>
    </row>
    <row r="2853" spans="2:4" x14ac:dyDescent="0.25">
      <c r="B2853" s="213"/>
      <c r="C2853" s="213"/>
      <c r="D2853" s="244"/>
    </row>
    <row r="2854" spans="2:4" x14ac:dyDescent="0.25">
      <c r="B2854" s="213"/>
      <c r="C2854" s="213"/>
      <c r="D2854" s="244"/>
    </row>
    <row r="2855" spans="2:4" x14ac:dyDescent="0.25">
      <c r="B2855" s="213"/>
      <c r="C2855" s="213"/>
      <c r="D2855" s="244"/>
    </row>
    <row r="2856" spans="2:4" x14ac:dyDescent="0.25">
      <c r="B2856" s="213"/>
      <c r="C2856" s="213"/>
      <c r="D2856" s="244"/>
    </row>
    <row r="2857" spans="2:4" x14ac:dyDescent="0.25">
      <c r="B2857" s="213"/>
      <c r="C2857" s="213"/>
      <c r="D2857" s="244"/>
    </row>
    <row r="2858" spans="2:4" x14ac:dyDescent="0.25">
      <c r="B2858" s="213"/>
      <c r="C2858" s="213"/>
      <c r="D2858" s="244"/>
    </row>
    <row r="2859" spans="2:4" x14ac:dyDescent="0.25">
      <c r="B2859" s="213"/>
      <c r="C2859" s="213"/>
      <c r="D2859" s="244"/>
    </row>
    <row r="2860" spans="2:4" x14ac:dyDescent="0.25">
      <c r="B2860" s="213"/>
      <c r="C2860" s="213"/>
      <c r="D2860" s="244"/>
    </row>
    <row r="2861" spans="2:4" x14ac:dyDescent="0.25">
      <c r="B2861" s="213"/>
      <c r="C2861" s="213"/>
      <c r="D2861" s="244"/>
    </row>
    <row r="2862" spans="2:4" x14ac:dyDescent="0.25">
      <c r="B2862" s="213"/>
      <c r="C2862" s="213"/>
      <c r="D2862" s="244"/>
    </row>
    <row r="2863" spans="2:4" x14ac:dyDescent="0.25">
      <c r="B2863" s="213"/>
      <c r="C2863" s="213"/>
      <c r="D2863" s="244"/>
    </row>
    <row r="2864" spans="2:4" x14ac:dyDescent="0.25">
      <c r="B2864" s="213"/>
      <c r="C2864" s="213"/>
      <c r="D2864" s="244"/>
    </row>
    <row r="2865" spans="2:4" x14ac:dyDescent="0.25">
      <c r="B2865" s="213"/>
      <c r="C2865" s="213"/>
      <c r="D2865" s="244"/>
    </row>
    <row r="2866" spans="2:4" x14ac:dyDescent="0.25">
      <c r="B2866" s="213"/>
      <c r="C2866" s="213"/>
      <c r="D2866" s="244"/>
    </row>
    <row r="2867" spans="2:4" x14ac:dyDescent="0.25">
      <c r="B2867" s="213"/>
      <c r="C2867" s="213"/>
      <c r="D2867" s="244"/>
    </row>
    <row r="2868" spans="2:4" x14ac:dyDescent="0.25">
      <c r="B2868" s="213"/>
      <c r="C2868" s="213"/>
      <c r="D2868" s="244"/>
    </row>
    <row r="2869" spans="2:4" x14ac:dyDescent="0.25">
      <c r="B2869" s="213"/>
      <c r="C2869" s="213"/>
      <c r="D2869" s="244"/>
    </row>
    <row r="2870" spans="2:4" x14ac:dyDescent="0.25">
      <c r="B2870" s="213"/>
      <c r="C2870" s="213"/>
      <c r="D2870" s="244"/>
    </row>
    <row r="2871" spans="2:4" x14ac:dyDescent="0.25">
      <c r="B2871" s="213"/>
      <c r="C2871" s="213"/>
      <c r="D2871" s="244"/>
    </row>
    <row r="2872" spans="2:4" x14ac:dyDescent="0.25">
      <c r="B2872" s="213"/>
      <c r="C2872" s="213"/>
      <c r="D2872" s="244"/>
    </row>
    <row r="2873" spans="2:4" x14ac:dyDescent="0.25">
      <c r="B2873" s="213"/>
      <c r="C2873" s="213"/>
      <c r="D2873" s="244"/>
    </row>
    <row r="2874" spans="2:4" x14ac:dyDescent="0.25">
      <c r="B2874" s="213"/>
      <c r="C2874" s="213"/>
      <c r="D2874" s="244"/>
    </row>
    <row r="2875" spans="2:4" x14ac:dyDescent="0.25">
      <c r="B2875" s="213"/>
      <c r="C2875" s="213"/>
      <c r="D2875" s="244"/>
    </row>
    <row r="2876" spans="2:4" x14ac:dyDescent="0.25">
      <c r="B2876" s="213"/>
      <c r="C2876" s="213"/>
      <c r="D2876" s="244"/>
    </row>
    <row r="2877" spans="2:4" x14ac:dyDescent="0.25">
      <c r="B2877" s="213"/>
      <c r="C2877" s="213"/>
      <c r="D2877" s="244"/>
    </row>
    <row r="2878" spans="2:4" x14ac:dyDescent="0.25">
      <c r="B2878" s="213"/>
      <c r="C2878" s="213"/>
      <c r="D2878" s="244"/>
    </row>
    <row r="2879" spans="2:4" x14ac:dyDescent="0.25">
      <c r="B2879" s="213"/>
      <c r="C2879" s="213"/>
      <c r="D2879" s="244"/>
    </row>
    <row r="2880" spans="2:4" x14ac:dyDescent="0.25">
      <c r="B2880" s="213"/>
      <c r="C2880" s="213"/>
      <c r="D2880" s="244"/>
    </row>
    <row r="2881" spans="2:4" x14ac:dyDescent="0.25">
      <c r="B2881" s="213"/>
      <c r="C2881" s="213"/>
      <c r="D2881" s="244"/>
    </row>
    <row r="2882" spans="2:4" x14ac:dyDescent="0.25">
      <c r="B2882" s="213"/>
      <c r="C2882" s="213"/>
      <c r="D2882" s="244"/>
    </row>
    <row r="2883" spans="2:4" x14ac:dyDescent="0.25">
      <c r="B2883" s="213"/>
      <c r="C2883" s="213"/>
      <c r="D2883" s="244"/>
    </row>
    <row r="2884" spans="2:4" x14ac:dyDescent="0.25">
      <c r="B2884" s="213"/>
      <c r="C2884" s="213"/>
      <c r="D2884" s="244"/>
    </row>
    <row r="2885" spans="2:4" x14ac:dyDescent="0.25">
      <c r="B2885" s="213"/>
      <c r="C2885" s="213"/>
      <c r="D2885" s="244"/>
    </row>
    <row r="2886" spans="2:4" x14ac:dyDescent="0.25">
      <c r="B2886" s="213"/>
      <c r="C2886" s="213"/>
      <c r="D2886" s="244"/>
    </row>
    <row r="2887" spans="2:4" x14ac:dyDescent="0.25">
      <c r="B2887" s="213"/>
      <c r="C2887" s="213"/>
      <c r="D2887" s="244"/>
    </row>
    <row r="2888" spans="2:4" x14ac:dyDescent="0.25">
      <c r="B2888" s="213"/>
      <c r="C2888" s="213"/>
      <c r="D2888" s="244"/>
    </row>
    <row r="2889" spans="2:4" x14ac:dyDescent="0.25">
      <c r="B2889" s="213"/>
      <c r="C2889" s="213"/>
      <c r="D2889" s="244"/>
    </row>
    <row r="2890" spans="2:4" x14ac:dyDescent="0.25">
      <c r="B2890" s="213"/>
      <c r="C2890" s="213"/>
      <c r="D2890" s="244"/>
    </row>
    <row r="2891" spans="2:4" x14ac:dyDescent="0.25">
      <c r="B2891" s="213"/>
      <c r="C2891" s="213"/>
      <c r="D2891" s="244"/>
    </row>
    <row r="2892" spans="2:4" x14ac:dyDescent="0.25">
      <c r="B2892" s="213"/>
      <c r="C2892" s="213"/>
      <c r="D2892" s="244"/>
    </row>
    <row r="2893" spans="2:4" x14ac:dyDescent="0.25">
      <c r="B2893" s="213"/>
      <c r="C2893" s="213"/>
      <c r="D2893" s="244"/>
    </row>
    <row r="2894" spans="2:4" x14ac:dyDescent="0.25">
      <c r="B2894" s="213"/>
      <c r="C2894" s="213"/>
      <c r="D2894" s="244"/>
    </row>
    <row r="2895" spans="2:4" x14ac:dyDescent="0.25">
      <c r="B2895" s="213"/>
      <c r="C2895" s="213"/>
      <c r="D2895" s="244"/>
    </row>
    <row r="2896" spans="2:4" x14ac:dyDescent="0.25">
      <c r="B2896" s="213"/>
      <c r="C2896" s="213"/>
      <c r="D2896" s="244"/>
    </row>
    <row r="2897" spans="2:4" x14ac:dyDescent="0.25">
      <c r="B2897" s="213"/>
      <c r="C2897" s="213"/>
      <c r="D2897" s="244"/>
    </row>
    <row r="2898" spans="2:4" x14ac:dyDescent="0.25">
      <c r="B2898" s="213"/>
      <c r="C2898" s="213"/>
      <c r="D2898" s="244"/>
    </row>
    <row r="2899" spans="2:4" x14ac:dyDescent="0.25">
      <c r="B2899" s="213"/>
      <c r="C2899" s="213"/>
      <c r="D2899" s="244"/>
    </row>
    <row r="2900" spans="2:4" x14ac:dyDescent="0.25">
      <c r="B2900" s="213"/>
      <c r="C2900" s="213"/>
      <c r="D2900" s="244"/>
    </row>
    <row r="2901" spans="2:4" x14ac:dyDescent="0.25">
      <c r="B2901" s="213"/>
      <c r="C2901" s="213"/>
      <c r="D2901" s="244"/>
    </row>
    <row r="2902" spans="2:4" x14ac:dyDescent="0.25">
      <c r="B2902" s="213"/>
      <c r="C2902" s="213"/>
      <c r="D2902" s="244"/>
    </row>
    <row r="2903" spans="2:4" x14ac:dyDescent="0.25">
      <c r="B2903" s="213"/>
      <c r="C2903" s="213"/>
      <c r="D2903" s="244"/>
    </row>
    <row r="2904" spans="2:4" x14ac:dyDescent="0.25">
      <c r="B2904" s="213"/>
      <c r="C2904" s="213"/>
      <c r="D2904" s="244"/>
    </row>
    <row r="2905" spans="2:4" x14ac:dyDescent="0.25">
      <c r="B2905" s="213"/>
      <c r="C2905" s="213"/>
      <c r="D2905" s="244"/>
    </row>
    <row r="2906" spans="2:4" x14ac:dyDescent="0.25">
      <c r="B2906" s="213"/>
      <c r="C2906" s="213"/>
      <c r="D2906" s="244"/>
    </row>
    <row r="2907" spans="2:4" x14ac:dyDescent="0.25">
      <c r="B2907" s="213"/>
      <c r="C2907" s="213"/>
      <c r="D2907" s="244"/>
    </row>
    <row r="2908" spans="2:4" x14ac:dyDescent="0.25">
      <c r="B2908" s="213"/>
      <c r="C2908" s="213"/>
      <c r="D2908" s="244"/>
    </row>
    <row r="2909" spans="2:4" x14ac:dyDescent="0.25">
      <c r="B2909" s="213"/>
      <c r="C2909" s="213"/>
      <c r="D2909" s="244"/>
    </row>
    <row r="2910" spans="2:4" x14ac:dyDescent="0.25">
      <c r="B2910" s="213"/>
      <c r="C2910" s="213"/>
      <c r="D2910" s="244"/>
    </row>
    <row r="2911" spans="2:4" x14ac:dyDescent="0.25">
      <c r="B2911" s="213"/>
      <c r="C2911" s="213"/>
      <c r="D2911" s="244"/>
    </row>
    <row r="2912" spans="2:4" x14ac:dyDescent="0.25">
      <c r="B2912" s="213"/>
      <c r="C2912" s="213"/>
      <c r="D2912" s="244"/>
    </row>
    <row r="2913" spans="2:4" x14ac:dyDescent="0.25">
      <c r="B2913" s="213"/>
      <c r="C2913" s="213"/>
      <c r="D2913" s="244"/>
    </row>
    <row r="2914" spans="2:4" x14ac:dyDescent="0.25">
      <c r="B2914" s="213"/>
      <c r="C2914" s="213"/>
      <c r="D2914" s="244"/>
    </row>
    <row r="2915" spans="2:4" x14ac:dyDescent="0.25">
      <c r="B2915" s="213"/>
      <c r="C2915" s="213"/>
      <c r="D2915" s="244"/>
    </row>
    <row r="2916" spans="2:4" x14ac:dyDescent="0.25">
      <c r="B2916" s="213"/>
      <c r="C2916" s="213"/>
      <c r="D2916" s="244"/>
    </row>
    <row r="2917" spans="2:4" x14ac:dyDescent="0.25">
      <c r="B2917" s="213"/>
      <c r="C2917" s="213"/>
      <c r="D2917" s="244"/>
    </row>
    <row r="2918" spans="2:4" x14ac:dyDescent="0.25">
      <c r="B2918" s="213"/>
      <c r="C2918" s="213"/>
      <c r="D2918" s="244"/>
    </row>
    <row r="2919" spans="2:4" x14ac:dyDescent="0.25">
      <c r="B2919" s="213"/>
      <c r="C2919" s="213"/>
      <c r="D2919" s="244"/>
    </row>
    <row r="2920" spans="2:4" x14ac:dyDescent="0.25">
      <c r="B2920" s="213"/>
      <c r="C2920" s="213"/>
      <c r="D2920" s="244"/>
    </row>
    <row r="2921" spans="2:4" x14ac:dyDescent="0.25">
      <c r="B2921" s="213"/>
      <c r="C2921" s="213"/>
      <c r="D2921" s="244"/>
    </row>
    <row r="2922" spans="2:4" x14ac:dyDescent="0.25">
      <c r="B2922" s="213"/>
      <c r="C2922" s="213"/>
      <c r="D2922" s="244"/>
    </row>
    <row r="2923" spans="2:4" x14ac:dyDescent="0.25">
      <c r="B2923" s="213"/>
      <c r="C2923" s="213"/>
      <c r="D2923" s="244"/>
    </row>
    <row r="2924" spans="2:4" x14ac:dyDescent="0.25">
      <c r="B2924" s="213"/>
      <c r="C2924" s="213"/>
      <c r="D2924" s="244"/>
    </row>
    <row r="2925" spans="2:4" x14ac:dyDescent="0.25">
      <c r="B2925" s="213"/>
      <c r="C2925" s="213"/>
      <c r="D2925" s="244"/>
    </row>
    <row r="2926" spans="2:4" x14ac:dyDescent="0.25">
      <c r="B2926" s="213"/>
      <c r="C2926" s="213"/>
      <c r="D2926" s="244"/>
    </row>
    <row r="2927" spans="2:4" x14ac:dyDescent="0.25">
      <c r="B2927" s="213"/>
      <c r="C2927" s="213"/>
      <c r="D2927" s="244"/>
    </row>
    <row r="2928" spans="2:4" x14ac:dyDescent="0.25">
      <c r="B2928" s="213"/>
      <c r="C2928" s="213"/>
      <c r="D2928" s="244"/>
    </row>
    <row r="2929" spans="2:4" x14ac:dyDescent="0.25">
      <c r="B2929" s="213"/>
      <c r="C2929" s="213"/>
      <c r="D2929" s="244"/>
    </row>
    <row r="2930" spans="2:4" x14ac:dyDescent="0.25">
      <c r="B2930" s="213"/>
      <c r="C2930" s="213"/>
      <c r="D2930" s="244"/>
    </row>
    <row r="2931" spans="2:4" x14ac:dyDescent="0.25">
      <c r="B2931" s="213"/>
      <c r="C2931" s="213"/>
      <c r="D2931" s="244"/>
    </row>
    <row r="2932" spans="2:4" x14ac:dyDescent="0.25">
      <c r="B2932" s="213"/>
      <c r="C2932" s="213"/>
      <c r="D2932" s="244"/>
    </row>
    <row r="2933" spans="2:4" x14ac:dyDescent="0.25">
      <c r="B2933" s="213"/>
      <c r="C2933" s="213"/>
      <c r="D2933" s="244"/>
    </row>
    <row r="2934" spans="2:4" x14ac:dyDescent="0.25">
      <c r="B2934" s="213"/>
      <c r="C2934" s="213"/>
      <c r="D2934" s="244"/>
    </row>
    <row r="2935" spans="2:4" x14ac:dyDescent="0.25">
      <c r="B2935" s="213"/>
      <c r="C2935" s="213"/>
      <c r="D2935" s="244"/>
    </row>
    <row r="2936" spans="2:4" x14ac:dyDescent="0.25">
      <c r="B2936" s="213"/>
      <c r="C2936" s="213"/>
      <c r="D2936" s="244"/>
    </row>
    <row r="2937" spans="2:4" x14ac:dyDescent="0.25">
      <c r="B2937" s="213"/>
      <c r="C2937" s="213"/>
      <c r="D2937" s="244"/>
    </row>
    <row r="2938" spans="2:4" x14ac:dyDescent="0.25">
      <c r="B2938" s="213"/>
      <c r="C2938" s="213"/>
      <c r="D2938" s="244"/>
    </row>
    <row r="2939" spans="2:4" x14ac:dyDescent="0.25">
      <c r="B2939" s="213"/>
      <c r="C2939" s="213"/>
      <c r="D2939" s="244"/>
    </row>
    <row r="2940" spans="2:4" x14ac:dyDescent="0.25">
      <c r="B2940" s="213"/>
      <c r="C2940" s="213"/>
      <c r="D2940" s="244"/>
    </row>
    <row r="2941" spans="2:4" x14ac:dyDescent="0.25">
      <c r="B2941" s="213"/>
      <c r="C2941" s="213"/>
      <c r="D2941" s="244"/>
    </row>
    <row r="2942" spans="2:4" x14ac:dyDescent="0.25">
      <c r="B2942" s="213"/>
      <c r="C2942" s="213"/>
      <c r="D2942" s="244"/>
    </row>
    <row r="2943" spans="2:4" x14ac:dyDescent="0.25">
      <c r="B2943" s="213"/>
      <c r="C2943" s="213"/>
      <c r="D2943" s="244"/>
    </row>
    <row r="2944" spans="2:4" x14ac:dyDescent="0.25">
      <c r="B2944" s="213"/>
      <c r="C2944" s="213"/>
      <c r="D2944" s="244"/>
    </row>
    <row r="2945" spans="2:4" x14ac:dyDescent="0.25">
      <c r="B2945" s="213"/>
      <c r="C2945" s="213"/>
      <c r="D2945" s="244"/>
    </row>
    <row r="2946" spans="2:4" x14ac:dyDescent="0.25">
      <c r="B2946" s="213"/>
      <c r="C2946" s="213"/>
      <c r="D2946" s="244"/>
    </row>
    <row r="2947" spans="2:4" x14ac:dyDescent="0.25">
      <c r="B2947" s="213"/>
      <c r="C2947" s="213"/>
      <c r="D2947" s="244"/>
    </row>
    <row r="2948" spans="2:4" x14ac:dyDescent="0.25">
      <c r="B2948" s="213"/>
      <c r="C2948" s="213"/>
      <c r="D2948" s="244"/>
    </row>
    <row r="2949" spans="2:4" x14ac:dyDescent="0.25">
      <c r="B2949" s="213"/>
      <c r="C2949" s="213"/>
      <c r="D2949" s="244"/>
    </row>
    <row r="2950" spans="2:4" x14ac:dyDescent="0.25">
      <c r="B2950" s="213"/>
      <c r="C2950" s="213"/>
      <c r="D2950" s="244"/>
    </row>
    <row r="2951" spans="2:4" x14ac:dyDescent="0.25">
      <c r="B2951" s="213"/>
      <c r="C2951" s="213"/>
      <c r="D2951" s="244"/>
    </row>
    <row r="2952" spans="2:4" x14ac:dyDescent="0.25">
      <c r="B2952" s="213"/>
      <c r="C2952" s="213"/>
      <c r="D2952" s="244"/>
    </row>
    <row r="2953" spans="2:4" x14ac:dyDescent="0.25">
      <c r="B2953" s="213"/>
      <c r="C2953" s="213"/>
      <c r="D2953" s="244"/>
    </row>
    <row r="2954" spans="2:4" x14ac:dyDescent="0.25">
      <c r="B2954" s="213"/>
      <c r="C2954" s="213"/>
      <c r="D2954" s="244"/>
    </row>
    <row r="2955" spans="2:4" x14ac:dyDescent="0.25">
      <c r="B2955" s="213"/>
      <c r="C2955" s="213"/>
      <c r="D2955" s="244"/>
    </row>
    <row r="2956" spans="2:4" x14ac:dyDescent="0.25">
      <c r="B2956" s="213"/>
      <c r="C2956" s="213"/>
      <c r="D2956" s="244"/>
    </row>
    <row r="2957" spans="2:4" x14ac:dyDescent="0.25">
      <c r="B2957" s="213"/>
      <c r="C2957" s="213"/>
      <c r="D2957" s="244"/>
    </row>
    <row r="2958" spans="2:4" x14ac:dyDescent="0.25">
      <c r="B2958" s="213"/>
      <c r="C2958" s="213"/>
      <c r="D2958" s="244"/>
    </row>
    <row r="2959" spans="2:4" x14ac:dyDescent="0.25">
      <c r="B2959" s="213"/>
      <c r="C2959" s="213"/>
      <c r="D2959" s="244"/>
    </row>
    <row r="2960" spans="2:4" x14ac:dyDescent="0.25">
      <c r="B2960" s="213"/>
      <c r="C2960" s="213"/>
      <c r="D2960" s="244"/>
    </row>
    <row r="2961" spans="2:4" x14ac:dyDescent="0.25">
      <c r="B2961" s="213"/>
      <c r="C2961" s="213"/>
      <c r="D2961" s="244"/>
    </row>
    <row r="2962" spans="2:4" x14ac:dyDescent="0.25">
      <c r="B2962" s="213"/>
      <c r="C2962" s="213"/>
      <c r="D2962" s="244"/>
    </row>
    <row r="2963" spans="2:4" x14ac:dyDescent="0.25">
      <c r="B2963" s="213"/>
      <c r="C2963" s="213"/>
      <c r="D2963" s="244"/>
    </row>
    <row r="2964" spans="2:4" x14ac:dyDescent="0.25">
      <c r="B2964" s="213"/>
      <c r="C2964" s="213"/>
      <c r="D2964" s="244"/>
    </row>
    <row r="2965" spans="2:4" x14ac:dyDescent="0.25">
      <c r="B2965" s="213"/>
      <c r="C2965" s="213"/>
      <c r="D2965" s="244"/>
    </row>
    <row r="2966" spans="2:4" x14ac:dyDescent="0.25">
      <c r="B2966" s="213"/>
      <c r="C2966" s="213"/>
      <c r="D2966" s="244"/>
    </row>
    <row r="2967" spans="2:4" x14ac:dyDescent="0.25">
      <c r="B2967" s="213"/>
      <c r="C2967" s="213"/>
      <c r="D2967" s="244"/>
    </row>
    <row r="2968" spans="2:4" x14ac:dyDescent="0.25">
      <c r="B2968" s="213"/>
      <c r="C2968" s="213"/>
      <c r="D2968" s="244"/>
    </row>
    <row r="2969" spans="2:4" x14ac:dyDescent="0.25">
      <c r="B2969" s="213"/>
      <c r="C2969" s="213"/>
      <c r="D2969" s="244"/>
    </row>
    <row r="2970" spans="2:4" x14ac:dyDescent="0.25">
      <c r="B2970" s="213"/>
      <c r="C2970" s="213"/>
      <c r="D2970" s="244"/>
    </row>
    <row r="2971" spans="2:4" x14ac:dyDescent="0.25">
      <c r="B2971" s="213"/>
      <c r="C2971" s="213"/>
      <c r="D2971" s="244"/>
    </row>
    <row r="2972" spans="2:4" x14ac:dyDescent="0.25">
      <c r="B2972" s="213"/>
      <c r="C2972" s="213"/>
      <c r="D2972" s="244"/>
    </row>
    <row r="2973" spans="2:4" x14ac:dyDescent="0.25">
      <c r="B2973" s="213"/>
      <c r="C2973" s="213"/>
      <c r="D2973" s="244"/>
    </row>
    <row r="2974" spans="2:4" x14ac:dyDescent="0.25">
      <c r="B2974" s="213"/>
      <c r="C2974" s="213"/>
      <c r="D2974" s="244"/>
    </row>
    <row r="2975" spans="2:4" x14ac:dyDescent="0.25">
      <c r="B2975" s="213"/>
      <c r="C2975" s="213"/>
      <c r="D2975" s="244"/>
    </row>
    <row r="2976" spans="2:4" x14ac:dyDescent="0.25">
      <c r="B2976" s="213"/>
      <c r="C2976" s="213"/>
      <c r="D2976" s="244"/>
    </row>
    <row r="2977" spans="2:4" x14ac:dyDescent="0.25">
      <c r="B2977" s="213"/>
      <c r="C2977" s="213"/>
      <c r="D2977" s="244"/>
    </row>
    <row r="2978" spans="2:4" x14ac:dyDescent="0.25">
      <c r="B2978" s="213"/>
      <c r="C2978" s="213"/>
      <c r="D2978" s="244"/>
    </row>
    <row r="2979" spans="2:4" x14ac:dyDescent="0.25">
      <c r="B2979" s="213"/>
      <c r="C2979" s="213"/>
      <c r="D2979" s="244"/>
    </row>
    <row r="2980" spans="2:4" x14ac:dyDescent="0.25">
      <c r="B2980" s="213"/>
      <c r="C2980" s="213"/>
      <c r="D2980" s="244"/>
    </row>
    <row r="2981" spans="2:4" x14ac:dyDescent="0.25">
      <c r="B2981" s="213"/>
      <c r="C2981" s="213"/>
      <c r="D2981" s="244"/>
    </row>
    <row r="2982" spans="2:4" x14ac:dyDescent="0.25">
      <c r="B2982" s="213"/>
      <c r="C2982" s="213"/>
      <c r="D2982" s="244"/>
    </row>
    <row r="2983" spans="2:4" x14ac:dyDescent="0.25">
      <c r="B2983" s="213"/>
      <c r="C2983" s="213"/>
      <c r="D2983" s="244"/>
    </row>
    <row r="2984" spans="2:4" x14ac:dyDescent="0.25">
      <c r="B2984" s="213"/>
      <c r="C2984" s="213"/>
      <c r="D2984" s="244"/>
    </row>
    <row r="2985" spans="2:4" x14ac:dyDescent="0.25">
      <c r="B2985" s="213"/>
      <c r="C2985" s="213"/>
      <c r="D2985" s="244"/>
    </row>
    <row r="2986" spans="2:4" x14ac:dyDescent="0.25">
      <c r="B2986" s="213"/>
      <c r="C2986" s="213"/>
      <c r="D2986" s="244"/>
    </row>
    <row r="2987" spans="2:4" x14ac:dyDescent="0.25">
      <c r="B2987" s="213"/>
      <c r="C2987" s="213"/>
      <c r="D2987" s="244"/>
    </row>
    <row r="2988" spans="2:4" x14ac:dyDescent="0.25">
      <c r="B2988" s="213"/>
      <c r="C2988" s="213"/>
      <c r="D2988" s="244"/>
    </row>
    <row r="2989" spans="2:4" x14ac:dyDescent="0.25">
      <c r="B2989" s="213"/>
      <c r="C2989" s="213"/>
      <c r="D2989" s="244"/>
    </row>
    <row r="2990" spans="2:4" x14ac:dyDescent="0.25">
      <c r="B2990" s="213"/>
      <c r="C2990" s="213"/>
      <c r="D2990" s="244"/>
    </row>
    <row r="2991" spans="2:4" x14ac:dyDescent="0.25">
      <c r="B2991" s="213"/>
      <c r="C2991" s="213"/>
      <c r="D2991" s="244"/>
    </row>
    <row r="2992" spans="2:4" x14ac:dyDescent="0.25">
      <c r="B2992" s="213"/>
      <c r="C2992" s="213"/>
      <c r="D2992" s="244"/>
    </row>
    <row r="2993" spans="2:4" x14ac:dyDescent="0.25">
      <c r="B2993" s="213"/>
      <c r="C2993" s="213"/>
      <c r="D2993" s="244"/>
    </row>
    <row r="2994" spans="2:4" x14ac:dyDescent="0.25">
      <c r="B2994" s="213"/>
      <c r="C2994" s="213"/>
      <c r="D2994" s="244"/>
    </row>
    <row r="2995" spans="2:4" x14ac:dyDescent="0.25">
      <c r="B2995" s="213"/>
      <c r="C2995" s="213"/>
      <c r="D2995" s="244"/>
    </row>
    <row r="2996" spans="2:4" x14ac:dyDescent="0.25">
      <c r="B2996" s="213"/>
      <c r="C2996" s="213"/>
      <c r="D2996" s="244"/>
    </row>
    <row r="2997" spans="2:4" x14ac:dyDescent="0.25">
      <c r="B2997" s="213"/>
      <c r="C2997" s="213"/>
      <c r="D2997" s="244"/>
    </row>
    <row r="2998" spans="2:4" x14ac:dyDescent="0.25">
      <c r="B2998" s="213"/>
      <c r="C2998" s="213"/>
      <c r="D2998" s="244"/>
    </row>
    <row r="2999" spans="2:4" x14ac:dyDescent="0.25">
      <c r="B2999" s="213"/>
      <c r="C2999" s="213"/>
      <c r="D2999" s="244"/>
    </row>
    <row r="3000" spans="2:4" x14ac:dyDescent="0.25">
      <c r="B3000" s="213"/>
      <c r="C3000" s="213"/>
      <c r="D3000" s="244"/>
    </row>
    <row r="3001" spans="2:4" x14ac:dyDescent="0.25">
      <c r="B3001" s="213"/>
      <c r="C3001" s="213"/>
      <c r="D3001" s="244"/>
    </row>
    <row r="3002" spans="2:4" x14ac:dyDescent="0.25">
      <c r="B3002" s="213"/>
      <c r="C3002" s="213"/>
      <c r="D3002" s="244"/>
    </row>
    <row r="3003" spans="2:4" x14ac:dyDescent="0.25">
      <c r="B3003" s="213"/>
      <c r="C3003" s="213"/>
      <c r="D3003" s="244"/>
    </row>
    <row r="3004" spans="2:4" x14ac:dyDescent="0.25">
      <c r="B3004" s="213"/>
      <c r="C3004" s="213"/>
      <c r="D3004" s="244"/>
    </row>
    <row r="3005" spans="2:4" x14ac:dyDescent="0.25">
      <c r="B3005" s="213"/>
      <c r="C3005" s="213"/>
      <c r="D3005" s="244"/>
    </row>
    <row r="3006" spans="2:4" x14ac:dyDescent="0.25">
      <c r="B3006" s="213"/>
      <c r="C3006" s="213"/>
      <c r="D3006" s="244"/>
    </row>
    <row r="3007" spans="2:4" x14ac:dyDescent="0.25">
      <c r="B3007" s="213"/>
      <c r="C3007" s="213"/>
      <c r="D3007" s="244"/>
    </row>
    <row r="3008" spans="2:4" x14ac:dyDescent="0.25">
      <c r="B3008" s="213"/>
      <c r="C3008" s="213"/>
      <c r="D3008" s="244"/>
    </row>
    <row r="3009" spans="2:4" x14ac:dyDescent="0.25">
      <c r="B3009" s="213"/>
      <c r="C3009" s="213"/>
      <c r="D3009" s="244"/>
    </row>
    <row r="3010" spans="2:4" x14ac:dyDescent="0.25">
      <c r="B3010" s="213"/>
      <c r="C3010" s="213"/>
      <c r="D3010" s="244"/>
    </row>
    <row r="3011" spans="2:4" x14ac:dyDescent="0.25">
      <c r="B3011" s="213"/>
      <c r="C3011" s="213"/>
      <c r="D3011" s="244"/>
    </row>
    <row r="3012" spans="2:4" x14ac:dyDescent="0.25">
      <c r="B3012" s="213"/>
      <c r="C3012" s="213"/>
      <c r="D3012" s="244"/>
    </row>
    <row r="3013" spans="2:4" x14ac:dyDescent="0.25">
      <c r="B3013" s="213"/>
      <c r="C3013" s="213"/>
      <c r="D3013" s="244"/>
    </row>
    <row r="3014" spans="2:4" x14ac:dyDescent="0.25">
      <c r="B3014" s="213"/>
      <c r="C3014" s="213"/>
      <c r="D3014" s="244"/>
    </row>
    <row r="3015" spans="2:4" x14ac:dyDescent="0.25">
      <c r="B3015" s="213"/>
      <c r="C3015" s="213"/>
      <c r="D3015" s="244"/>
    </row>
    <row r="3016" spans="2:4" x14ac:dyDescent="0.25">
      <c r="B3016" s="213"/>
      <c r="C3016" s="213"/>
      <c r="D3016" s="244"/>
    </row>
    <row r="3017" spans="2:4" x14ac:dyDescent="0.25">
      <c r="B3017" s="213"/>
      <c r="C3017" s="213"/>
      <c r="D3017" s="244"/>
    </row>
    <row r="3018" spans="2:4" x14ac:dyDescent="0.25">
      <c r="B3018" s="213"/>
      <c r="C3018" s="213"/>
      <c r="D3018" s="244"/>
    </row>
    <row r="3019" spans="2:4" x14ac:dyDescent="0.25">
      <c r="B3019" s="213"/>
      <c r="C3019" s="213"/>
      <c r="D3019" s="244"/>
    </row>
    <row r="3020" spans="2:4" x14ac:dyDescent="0.25">
      <c r="B3020" s="213"/>
      <c r="C3020" s="213"/>
      <c r="D3020" s="244"/>
    </row>
    <row r="3021" spans="2:4" x14ac:dyDescent="0.25">
      <c r="B3021" s="213"/>
      <c r="C3021" s="213"/>
      <c r="D3021" s="244"/>
    </row>
    <row r="3022" spans="2:4" x14ac:dyDescent="0.25">
      <c r="B3022" s="213"/>
      <c r="C3022" s="213"/>
      <c r="D3022" s="244"/>
    </row>
    <row r="3023" spans="2:4" x14ac:dyDescent="0.25">
      <c r="B3023" s="213"/>
      <c r="C3023" s="213"/>
      <c r="D3023" s="244"/>
    </row>
    <row r="3024" spans="2:4" x14ac:dyDescent="0.25">
      <c r="B3024" s="213"/>
      <c r="C3024" s="213"/>
      <c r="D3024" s="244"/>
    </row>
    <row r="3025" spans="2:4" x14ac:dyDescent="0.25">
      <c r="B3025" s="213"/>
      <c r="C3025" s="213"/>
      <c r="D3025" s="244"/>
    </row>
    <row r="3026" spans="2:4" x14ac:dyDescent="0.25">
      <c r="B3026" s="213"/>
      <c r="C3026" s="213"/>
      <c r="D3026" s="244"/>
    </row>
    <row r="3027" spans="2:4" x14ac:dyDescent="0.25">
      <c r="B3027" s="213"/>
      <c r="C3027" s="213"/>
      <c r="D3027" s="244"/>
    </row>
    <row r="3028" spans="2:4" x14ac:dyDescent="0.25">
      <c r="B3028" s="213"/>
      <c r="C3028" s="213"/>
      <c r="D3028" s="244"/>
    </row>
    <row r="3029" spans="2:4" x14ac:dyDescent="0.25">
      <c r="B3029" s="213"/>
      <c r="C3029" s="213"/>
      <c r="D3029" s="244"/>
    </row>
    <row r="3030" spans="2:4" x14ac:dyDescent="0.25">
      <c r="B3030" s="213"/>
      <c r="C3030" s="213"/>
      <c r="D3030" s="244"/>
    </row>
    <row r="3031" spans="2:4" x14ac:dyDescent="0.25">
      <c r="B3031" s="213"/>
      <c r="C3031" s="213"/>
      <c r="D3031" s="244"/>
    </row>
    <row r="3032" spans="2:4" x14ac:dyDescent="0.25">
      <c r="B3032" s="213"/>
      <c r="C3032" s="213"/>
      <c r="D3032" s="244"/>
    </row>
    <row r="3033" spans="2:4" x14ac:dyDescent="0.25">
      <c r="B3033" s="213"/>
      <c r="C3033" s="213"/>
      <c r="D3033" s="244"/>
    </row>
    <row r="3034" spans="2:4" x14ac:dyDescent="0.25">
      <c r="B3034" s="213"/>
      <c r="C3034" s="213"/>
      <c r="D3034" s="244"/>
    </row>
    <row r="3035" spans="2:4" x14ac:dyDescent="0.25">
      <c r="B3035" s="213"/>
      <c r="C3035" s="213"/>
      <c r="D3035" s="244"/>
    </row>
    <row r="3036" spans="2:4" x14ac:dyDescent="0.25">
      <c r="B3036" s="213"/>
      <c r="C3036" s="213"/>
      <c r="D3036" s="244"/>
    </row>
    <row r="3037" spans="2:4" x14ac:dyDescent="0.25">
      <c r="B3037" s="213"/>
      <c r="C3037" s="213"/>
      <c r="D3037" s="244"/>
    </row>
    <row r="3038" spans="2:4" x14ac:dyDescent="0.25">
      <c r="B3038" s="213"/>
      <c r="C3038" s="213"/>
      <c r="D3038" s="244"/>
    </row>
    <row r="3039" spans="2:4" x14ac:dyDescent="0.25">
      <c r="B3039" s="213"/>
      <c r="C3039" s="213"/>
      <c r="D3039" s="244"/>
    </row>
    <row r="3040" spans="2:4" x14ac:dyDescent="0.25">
      <c r="B3040" s="213"/>
      <c r="C3040" s="213"/>
      <c r="D3040" s="244"/>
    </row>
    <row r="3041" spans="2:4" x14ac:dyDescent="0.25">
      <c r="B3041" s="213"/>
      <c r="C3041" s="213"/>
      <c r="D3041" s="244"/>
    </row>
    <row r="3042" spans="2:4" x14ac:dyDescent="0.25">
      <c r="B3042" s="213"/>
      <c r="C3042" s="213"/>
      <c r="D3042" s="244"/>
    </row>
    <row r="3043" spans="2:4" x14ac:dyDescent="0.25">
      <c r="B3043" s="213"/>
      <c r="C3043" s="213"/>
      <c r="D3043" s="244"/>
    </row>
    <row r="3044" spans="2:4" x14ac:dyDescent="0.25">
      <c r="B3044" s="213"/>
      <c r="C3044" s="213"/>
      <c r="D3044" s="244"/>
    </row>
    <row r="3045" spans="2:4" x14ac:dyDescent="0.25">
      <c r="B3045" s="213"/>
      <c r="C3045" s="213"/>
      <c r="D3045" s="244"/>
    </row>
    <row r="3046" spans="2:4" x14ac:dyDescent="0.25">
      <c r="B3046" s="213"/>
      <c r="C3046" s="213"/>
      <c r="D3046" s="244"/>
    </row>
    <row r="3047" spans="2:4" x14ac:dyDescent="0.25">
      <c r="B3047" s="213"/>
      <c r="C3047" s="213"/>
      <c r="D3047" s="244"/>
    </row>
    <row r="3048" spans="2:4" x14ac:dyDescent="0.25">
      <c r="B3048" s="213"/>
      <c r="C3048" s="213"/>
      <c r="D3048" s="244"/>
    </row>
    <row r="3049" spans="2:4" x14ac:dyDescent="0.25">
      <c r="B3049" s="213"/>
      <c r="C3049" s="213"/>
      <c r="D3049" s="244"/>
    </row>
    <row r="3050" spans="2:4" x14ac:dyDescent="0.25">
      <c r="B3050" s="213"/>
      <c r="C3050" s="213"/>
      <c r="D3050" s="244"/>
    </row>
    <row r="3051" spans="2:4" x14ac:dyDescent="0.25">
      <c r="B3051" s="213"/>
      <c r="C3051" s="213"/>
      <c r="D3051" s="244"/>
    </row>
    <row r="3052" spans="2:4" x14ac:dyDescent="0.25">
      <c r="B3052" s="213"/>
      <c r="C3052" s="213"/>
      <c r="D3052" s="244"/>
    </row>
    <row r="3053" spans="2:4" x14ac:dyDescent="0.25">
      <c r="B3053" s="213"/>
      <c r="C3053" s="213"/>
      <c r="D3053" s="244"/>
    </row>
    <row r="3054" spans="2:4" x14ac:dyDescent="0.25">
      <c r="B3054" s="213"/>
      <c r="C3054" s="213"/>
      <c r="D3054" s="244"/>
    </row>
    <row r="3055" spans="2:4" x14ac:dyDescent="0.25">
      <c r="B3055" s="213"/>
      <c r="C3055" s="213"/>
      <c r="D3055" s="244"/>
    </row>
    <row r="3056" spans="2:4" x14ac:dyDescent="0.25">
      <c r="B3056" s="213"/>
      <c r="C3056" s="213"/>
      <c r="D3056" s="244"/>
    </row>
    <row r="3057" spans="2:4" x14ac:dyDescent="0.25">
      <c r="B3057" s="213"/>
      <c r="C3057" s="213"/>
      <c r="D3057" s="244"/>
    </row>
    <row r="3058" spans="2:4" x14ac:dyDescent="0.25">
      <c r="B3058" s="213"/>
      <c r="C3058" s="213"/>
      <c r="D3058" s="244"/>
    </row>
    <row r="3059" spans="2:4" x14ac:dyDescent="0.25">
      <c r="B3059" s="213"/>
      <c r="C3059" s="213"/>
      <c r="D3059" s="244"/>
    </row>
    <row r="3060" spans="2:4" x14ac:dyDescent="0.25">
      <c r="B3060" s="213"/>
      <c r="C3060" s="213"/>
      <c r="D3060" s="244"/>
    </row>
    <row r="3061" spans="2:4" x14ac:dyDescent="0.25">
      <c r="B3061" s="213"/>
      <c r="C3061" s="213"/>
      <c r="D3061" s="244"/>
    </row>
    <row r="3062" spans="2:4" x14ac:dyDescent="0.25">
      <c r="B3062" s="213"/>
      <c r="C3062" s="213"/>
      <c r="D3062" s="244"/>
    </row>
    <row r="3063" spans="2:4" x14ac:dyDescent="0.25">
      <c r="B3063" s="213"/>
      <c r="C3063" s="213"/>
      <c r="D3063" s="244"/>
    </row>
    <row r="3064" spans="2:4" x14ac:dyDescent="0.25">
      <c r="B3064" s="213"/>
      <c r="C3064" s="213"/>
      <c r="D3064" s="244"/>
    </row>
    <row r="3065" spans="2:4" x14ac:dyDescent="0.25">
      <c r="B3065" s="213"/>
      <c r="C3065" s="213"/>
      <c r="D3065" s="244"/>
    </row>
    <row r="3066" spans="2:4" x14ac:dyDescent="0.25">
      <c r="B3066" s="213"/>
      <c r="C3066" s="213"/>
      <c r="D3066" s="244"/>
    </row>
    <row r="3067" spans="2:4" x14ac:dyDescent="0.25">
      <c r="B3067" s="213"/>
      <c r="C3067" s="213"/>
      <c r="D3067" s="244"/>
    </row>
    <row r="3068" spans="2:4" x14ac:dyDescent="0.25">
      <c r="B3068" s="213"/>
      <c r="C3068" s="213"/>
      <c r="D3068" s="244"/>
    </row>
    <row r="3069" spans="2:4" x14ac:dyDescent="0.25">
      <c r="B3069" s="213"/>
      <c r="C3069" s="213"/>
      <c r="D3069" s="244"/>
    </row>
    <row r="3070" spans="2:4" x14ac:dyDescent="0.25">
      <c r="B3070" s="213"/>
      <c r="C3070" s="213"/>
      <c r="D3070" s="244"/>
    </row>
    <row r="3071" spans="2:4" x14ac:dyDescent="0.25">
      <c r="B3071" s="213"/>
      <c r="C3071" s="213"/>
      <c r="D3071" s="244"/>
    </row>
    <row r="3072" spans="2:4" x14ac:dyDescent="0.25">
      <c r="B3072" s="213"/>
      <c r="C3072" s="213"/>
      <c r="D3072" s="244"/>
    </row>
    <row r="3073" spans="2:4" x14ac:dyDescent="0.25">
      <c r="B3073" s="213"/>
      <c r="C3073" s="213"/>
      <c r="D3073" s="244"/>
    </row>
    <row r="3074" spans="2:4" x14ac:dyDescent="0.25">
      <c r="B3074" s="213"/>
      <c r="C3074" s="213"/>
      <c r="D3074" s="244"/>
    </row>
    <row r="3075" spans="2:4" x14ac:dyDescent="0.25">
      <c r="B3075" s="213"/>
      <c r="C3075" s="213"/>
      <c r="D3075" s="244"/>
    </row>
    <row r="3076" spans="2:4" x14ac:dyDescent="0.25">
      <c r="B3076" s="213"/>
      <c r="C3076" s="213"/>
      <c r="D3076" s="244"/>
    </row>
    <row r="3077" spans="2:4" x14ac:dyDescent="0.25">
      <c r="B3077" s="213"/>
      <c r="C3077" s="213"/>
      <c r="D3077" s="244"/>
    </row>
    <row r="3078" spans="2:4" x14ac:dyDescent="0.25">
      <c r="B3078" s="213"/>
      <c r="C3078" s="213"/>
      <c r="D3078" s="244"/>
    </row>
    <row r="3079" spans="2:4" x14ac:dyDescent="0.25">
      <c r="B3079" s="213"/>
      <c r="C3079" s="213"/>
      <c r="D3079" s="244"/>
    </row>
    <row r="3080" spans="2:4" x14ac:dyDescent="0.25">
      <c r="B3080" s="213"/>
      <c r="C3080" s="213"/>
      <c r="D3080" s="244"/>
    </row>
    <row r="3081" spans="2:4" x14ac:dyDescent="0.25">
      <c r="B3081" s="213"/>
      <c r="C3081" s="213"/>
      <c r="D3081" s="244"/>
    </row>
    <row r="3082" spans="2:4" x14ac:dyDescent="0.25">
      <c r="B3082" s="213"/>
      <c r="C3082" s="213"/>
      <c r="D3082" s="244"/>
    </row>
    <row r="3083" spans="2:4" x14ac:dyDescent="0.25">
      <c r="B3083" s="213"/>
      <c r="C3083" s="213"/>
      <c r="D3083" s="244"/>
    </row>
    <row r="3084" spans="2:4" x14ac:dyDescent="0.25">
      <c r="B3084" s="213"/>
      <c r="C3084" s="213"/>
      <c r="D3084" s="244"/>
    </row>
    <row r="3085" spans="2:4" x14ac:dyDescent="0.25">
      <c r="B3085" s="213"/>
      <c r="C3085" s="213"/>
      <c r="D3085" s="244"/>
    </row>
    <row r="3086" spans="2:4" x14ac:dyDescent="0.25">
      <c r="B3086" s="213"/>
      <c r="C3086" s="213"/>
      <c r="D3086" s="244"/>
    </row>
    <row r="3087" spans="2:4" x14ac:dyDescent="0.25">
      <c r="B3087" s="213"/>
      <c r="C3087" s="213"/>
      <c r="D3087" s="244"/>
    </row>
    <row r="3088" spans="2:4" x14ac:dyDescent="0.25">
      <c r="B3088" s="213"/>
      <c r="C3088" s="213"/>
      <c r="D3088" s="244"/>
    </row>
    <row r="3089" spans="2:4" x14ac:dyDescent="0.25">
      <c r="B3089" s="213"/>
      <c r="C3089" s="213"/>
      <c r="D3089" s="244"/>
    </row>
    <row r="3090" spans="2:4" x14ac:dyDescent="0.25">
      <c r="B3090" s="213"/>
      <c r="C3090" s="213"/>
      <c r="D3090" s="244"/>
    </row>
    <row r="3091" spans="2:4" x14ac:dyDescent="0.25">
      <c r="B3091" s="213"/>
      <c r="C3091" s="213"/>
      <c r="D3091" s="244"/>
    </row>
    <row r="3092" spans="2:4" x14ac:dyDescent="0.25">
      <c r="B3092" s="213"/>
      <c r="C3092" s="213"/>
      <c r="D3092" s="244"/>
    </row>
    <row r="3093" spans="2:4" x14ac:dyDescent="0.25">
      <c r="B3093" s="213"/>
      <c r="C3093" s="213"/>
      <c r="D3093" s="244"/>
    </row>
    <row r="3094" spans="2:4" x14ac:dyDescent="0.25">
      <c r="B3094" s="213"/>
      <c r="C3094" s="213"/>
      <c r="D3094" s="244"/>
    </row>
    <row r="3095" spans="2:4" x14ac:dyDescent="0.25">
      <c r="B3095" s="213"/>
      <c r="C3095" s="213"/>
      <c r="D3095" s="244"/>
    </row>
    <row r="3096" spans="2:4" x14ac:dyDescent="0.25">
      <c r="B3096" s="213"/>
      <c r="C3096" s="213"/>
      <c r="D3096" s="244"/>
    </row>
    <row r="3097" spans="2:4" x14ac:dyDescent="0.25">
      <c r="B3097" s="213"/>
      <c r="C3097" s="213"/>
      <c r="D3097" s="244"/>
    </row>
    <row r="3098" spans="2:4" x14ac:dyDescent="0.25">
      <c r="B3098" s="213"/>
      <c r="C3098" s="213"/>
      <c r="D3098" s="244"/>
    </row>
    <row r="3099" spans="2:4" x14ac:dyDescent="0.25">
      <c r="B3099" s="213"/>
      <c r="C3099" s="213"/>
      <c r="D3099" s="244"/>
    </row>
    <row r="3100" spans="2:4" x14ac:dyDescent="0.25">
      <c r="B3100" s="213"/>
      <c r="C3100" s="213"/>
      <c r="D3100" s="244"/>
    </row>
    <row r="3101" spans="2:4" x14ac:dyDescent="0.25">
      <c r="B3101" s="213"/>
      <c r="C3101" s="213"/>
      <c r="D3101" s="244"/>
    </row>
    <row r="3102" spans="2:4" x14ac:dyDescent="0.25">
      <c r="B3102" s="213"/>
      <c r="C3102" s="213"/>
      <c r="D3102" s="244"/>
    </row>
    <row r="3103" spans="2:4" x14ac:dyDescent="0.25">
      <c r="B3103" s="213"/>
      <c r="C3103" s="213"/>
      <c r="D3103" s="244"/>
    </row>
    <row r="3104" spans="2:4" x14ac:dyDescent="0.25">
      <c r="B3104" s="213"/>
      <c r="C3104" s="213"/>
      <c r="D3104" s="244"/>
    </row>
    <row r="3105" spans="2:4" x14ac:dyDescent="0.25">
      <c r="B3105" s="213"/>
      <c r="C3105" s="213"/>
      <c r="D3105" s="244"/>
    </row>
    <row r="3106" spans="2:4" x14ac:dyDescent="0.25">
      <c r="B3106" s="213"/>
      <c r="C3106" s="213"/>
      <c r="D3106" s="244"/>
    </row>
    <row r="3107" spans="2:4" x14ac:dyDescent="0.25">
      <c r="B3107" s="213"/>
      <c r="C3107" s="213"/>
      <c r="D3107" s="244"/>
    </row>
    <row r="3108" spans="2:4" x14ac:dyDescent="0.25">
      <c r="B3108" s="213"/>
      <c r="C3108" s="213"/>
      <c r="D3108" s="244"/>
    </row>
    <row r="3109" spans="2:4" x14ac:dyDescent="0.25">
      <c r="B3109" s="213"/>
      <c r="C3109" s="213"/>
      <c r="D3109" s="244"/>
    </row>
    <row r="3110" spans="2:4" x14ac:dyDescent="0.25">
      <c r="B3110" s="213"/>
      <c r="C3110" s="213"/>
      <c r="D3110" s="244"/>
    </row>
    <row r="3111" spans="2:4" x14ac:dyDescent="0.25">
      <c r="B3111" s="213"/>
      <c r="C3111" s="213"/>
      <c r="D3111" s="244"/>
    </row>
    <row r="3112" spans="2:4" x14ac:dyDescent="0.25">
      <c r="B3112" s="213"/>
      <c r="C3112" s="213"/>
      <c r="D3112" s="244"/>
    </row>
    <row r="3113" spans="2:4" x14ac:dyDescent="0.25">
      <c r="B3113" s="213"/>
      <c r="C3113" s="213"/>
      <c r="D3113" s="244"/>
    </row>
    <row r="3114" spans="2:4" x14ac:dyDescent="0.25">
      <c r="B3114" s="213"/>
      <c r="C3114" s="213"/>
      <c r="D3114" s="244"/>
    </row>
    <row r="3115" spans="2:4" x14ac:dyDescent="0.25">
      <c r="B3115" s="213"/>
      <c r="C3115" s="213"/>
      <c r="D3115" s="244"/>
    </row>
    <row r="3116" spans="2:4" x14ac:dyDescent="0.25">
      <c r="B3116" s="213"/>
      <c r="C3116" s="213"/>
      <c r="D3116" s="244"/>
    </row>
    <row r="3117" spans="2:4" x14ac:dyDescent="0.25">
      <c r="B3117" s="213"/>
      <c r="C3117" s="213"/>
      <c r="D3117" s="244"/>
    </row>
    <row r="3118" spans="2:4" x14ac:dyDescent="0.25">
      <c r="B3118" s="213"/>
      <c r="C3118" s="213"/>
      <c r="D3118" s="244"/>
    </row>
    <row r="3119" spans="2:4" x14ac:dyDescent="0.25">
      <c r="B3119" s="213"/>
      <c r="C3119" s="213"/>
      <c r="D3119" s="244"/>
    </row>
    <row r="3120" spans="2:4" x14ac:dyDescent="0.25">
      <c r="B3120" s="213"/>
      <c r="C3120" s="213"/>
      <c r="D3120" s="244"/>
    </row>
    <row r="3121" spans="2:4" x14ac:dyDescent="0.25">
      <c r="B3121" s="213"/>
      <c r="C3121" s="213"/>
      <c r="D3121" s="244"/>
    </row>
    <row r="3122" spans="2:4" x14ac:dyDescent="0.25">
      <c r="B3122" s="213"/>
      <c r="C3122" s="213"/>
      <c r="D3122" s="244"/>
    </row>
    <row r="3123" spans="2:4" x14ac:dyDescent="0.25">
      <c r="B3123" s="213"/>
      <c r="C3123" s="213"/>
      <c r="D3123" s="244"/>
    </row>
    <row r="3124" spans="2:4" x14ac:dyDescent="0.25">
      <c r="B3124" s="213"/>
      <c r="C3124" s="213"/>
      <c r="D3124" s="244"/>
    </row>
    <row r="3125" spans="2:4" x14ac:dyDescent="0.25">
      <c r="B3125" s="213"/>
      <c r="C3125" s="213"/>
      <c r="D3125" s="244"/>
    </row>
    <row r="3126" spans="2:4" x14ac:dyDescent="0.25">
      <c r="B3126" s="213"/>
      <c r="C3126" s="213"/>
      <c r="D3126" s="244"/>
    </row>
    <row r="3127" spans="2:4" x14ac:dyDescent="0.25">
      <c r="B3127" s="213"/>
      <c r="C3127" s="213"/>
      <c r="D3127" s="244"/>
    </row>
    <row r="3128" spans="2:4" x14ac:dyDescent="0.25">
      <c r="B3128" s="213"/>
      <c r="C3128" s="213"/>
      <c r="D3128" s="244"/>
    </row>
    <row r="3129" spans="2:4" x14ac:dyDescent="0.25">
      <c r="B3129" s="213"/>
      <c r="C3129" s="213"/>
      <c r="D3129" s="244"/>
    </row>
    <row r="3130" spans="2:4" x14ac:dyDescent="0.25">
      <c r="B3130" s="213"/>
      <c r="C3130" s="213"/>
      <c r="D3130" s="244"/>
    </row>
    <row r="3131" spans="2:4" x14ac:dyDescent="0.25">
      <c r="B3131" s="213"/>
      <c r="C3131" s="213"/>
      <c r="D3131" s="244"/>
    </row>
    <row r="3132" spans="2:4" x14ac:dyDescent="0.25">
      <c r="B3132" s="213"/>
      <c r="C3132" s="213"/>
      <c r="D3132" s="244"/>
    </row>
    <row r="3133" spans="2:4" x14ac:dyDescent="0.25">
      <c r="B3133" s="213"/>
      <c r="C3133" s="213"/>
      <c r="D3133" s="244"/>
    </row>
    <row r="3134" spans="2:4" x14ac:dyDescent="0.25">
      <c r="B3134" s="213"/>
      <c r="C3134" s="213"/>
      <c r="D3134" s="244"/>
    </row>
    <row r="3135" spans="2:4" x14ac:dyDescent="0.25">
      <c r="B3135" s="213"/>
      <c r="C3135" s="213"/>
      <c r="D3135" s="244"/>
    </row>
    <row r="3136" spans="2:4" x14ac:dyDescent="0.25">
      <c r="B3136" s="213"/>
      <c r="C3136" s="213"/>
      <c r="D3136" s="244"/>
    </row>
    <row r="3137" spans="2:4" x14ac:dyDescent="0.25">
      <c r="B3137" s="213"/>
      <c r="C3137" s="213"/>
      <c r="D3137" s="244"/>
    </row>
    <row r="3138" spans="2:4" x14ac:dyDescent="0.25">
      <c r="B3138" s="213"/>
      <c r="C3138" s="213"/>
      <c r="D3138" s="244"/>
    </row>
    <row r="3139" spans="2:4" x14ac:dyDescent="0.25">
      <c r="B3139" s="213"/>
      <c r="C3139" s="213"/>
      <c r="D3139" s="244"/>
    </row>
    <row r="3140" spans="2:4" x14ac:dyDescent="0.25">
      <c r="B3140" s="213"/>
      <c r="C3140" s="213"/>
      <c r="D3140" s="244"/>
    </row>
    <row r="3141" spans="2:4" x14ac:dyDescent="0.25">
      <c r="B3141" s="213"/>
      <c r="C3141" s="213"/>
      <c r="D3141" s="244"/>
    </row>
    <row r="3142" spans="2:4" x14ac:dyDescent="0.25">
      <c r="B3142" s="213"/>
      <c r="C3142" s="213"/>
      <c r="D3142" s="244"/>
    </row>
    <row r="3143" spans="2:4" x14ac:dyDescent="0.25">
      <c r="B3143" s="213"/>
      <c r="C3143" s="213"/>
      <c r="D3143" s="244"/>
    </row>
    <row r="3144" spans="2:4" x14ac:dyDescent="0.25">
      <c r="B3144" s="213"/>
      <c r="C3144" s="213"/>
      <c r="D3144" s="244"/>
    </row>
    <row r="3145" spans="2:4" x14ac:dyDescent="0.25">
      <c r="B3145" s="213"/>
      <c r="C3145" s="213"/>
      <c r="D3145" s="244"/>
    </row>
    <row r="3146" spans="2:4" x14ac:dyDescent="0.25">
      <c r="B3146" s="213"/>
      <c r="C3146" s="213"/>
      <c r="D3146" s="244"/>
    </row>
    <row r="3147" spans="2:4" x14ac:dyDescent="0.25">
      <c r="B3147" s="213"/>
      <c r="C3147" s="213"/>
      <c r="D3147" s="244"/>
    </row>
    <row r="3148" spans="2:4" x14ac:dyDescent="0.25">
      <c r="B3148" s="213"/>
      <c r="C3148" s="213"/>
      <c r="D3148" s="244"/>
    </row>
    <row r="3149" spans="2:4" x14ac:dyDescent="0.25">
      <c r="B3149" s="213"/>
      <c r="C3149" s="213"/>
      <c r="D3149" s="244"/>
    </row>
    <row r="3150" spans="2:4" x14ac:dyDescent="0.25">
      <c r="B3150" s="213"/>
      <c r="C3150" s="213"/>
      <c r="D3150" s="244"/>
    </row>
    <row r="3151" spans="2:4" x14ac:dyDescent="0.25">
      <c r="B3151" s="213"/>
      <c r="C3151" s="213"/>
      <c r="D3151" s="244"/>
    </row>
    <row r="3152" spans="2:4" x14ac:dyDescent="0.25">
      <c r="B3152" s="213"/>
      <c r="C3152" s="213"/>
      <c r="D3152" s="244"/>
    </row>
    <row r="3153" spans="2:4" x14ac:dyDescent="0.25">
      <c r="B3153" s="213"/>
      <c r="C3153" s="213"/>
      <c r="D3153" s="244"/>
    </row>
    <row r="3154" spans="2:4" x14ac:dyDescent="0.25">
      <c r="B3154" s="213"/>
      <c r="C3154" s="213"/>
      <c r="D3154" s="244"/>
    </row>
    <row r="3155" spans="2:4" x14ac:dyDescent="0.25">
      <c r="B3155" s="213"/>
      <c r="C3155" s="213"/>
      <c r="D3155" s="244"/>
    </row>
    <row r="3156" spans="2:4" x14ac:dyDescent="0.25">
      <c r="B3156" s="213"/>
      <c r="C3156" s="213"/>
      <c r="D3156" s="244"/>
    </row>
    <row r="3157" spans="2:4" x14ac:dyDescent="0.25">
      <c r="B3157" s="213"/>
      <c r="C3157" s="213"/>
      <c r="D3157" s="244"/>
    </row>
    <row r="3158" spans="2:4" x14ac:dyDescent="0.25">
      <c r="B3158" s="213"/>
      <c r="C3158" s="213"/>
      <c r="D3158" s="244"/>
    </row>
    <row r="3159" spans="2:4" x14ac:dyDescent="0.25">
      <c r="B3159" s="213"/>
      <c r="C3159" s="213"/>
      <c r="D3159" s="244"/>
    </row>
    <row r="3160" spans="2:4" x14ac:dyDescent="0.25">
      <c r="B3160" s="213"/>
      <c r="C3160" s="213"/>
      <c r="D3160" s="244"/>
    </row>
    <row r="3161" spans="2:4" x14ac:dyDescent="0.25">
      <c r="B3161" s="213"/>
      <c r="C3161" s="213"/>
      <c r="D3161" s="244"/>
    </row>
    <row r="3162" spans="2:4" x14ac:dyDescent="0.25">
      <c r="B3162" s="213"/>
      <c r="C3162" s="213"/>
      <c r="D3162" s="244"/>
    </row>
    <row r="3163" spans="2:4" x14ac:dyDescent="0.25">
      <c r="B3163" s="213"/>
      <c r="C3163" s="213"/>
      <c r="D3163" s="244"/>
    </row>
    <row r="3164" spans="2:4" x14ac:dyDescent="0.25">
      <c r="B3164" s="213"/>
      <c r="C3164" s="213"/>
      <c r="D3164" s="244"/>
    </row>
    <row r="3165" spans="2:4" x14ac:dyDescent="0.25">
      <c r="B3165" s="213"/>
      <c r="C3165" s="213"/>
      <c r="D3165" s="244"/>
    </row>
    <row r="3166" spans="2:4" x14ac:dyDescent="0.25">
      <c r="B3166" s="213"/>
      <c r="C3166" s="213"/>
      <c r="D3166" s="244"/>
    </row>
    <row r="3167" spans="2:4" x14ac:dyDescent="0.25">
      <c r="B3167" s="213"/>
      <c r="C3167" s="213"/>
      <c r="D3167" s="244"/>
    </row>
    <row r="3168" spans="2:4" x14ac:dyDescent="0.25">
      <c r="B3168" s="213"/>
      <c r="C3168" s="213"/>
      <c r="D3168" s="244"/>
    </row>
    <row r="3169" spans="2:4" x14ac:dyDescent="0.25">
      <c r="B3169" s="213"/>
      <c r="C3169" s="213"/>
      <c r="D3169" s="244"/>
    </row>
    <row r="3170" spans="2:4" x14ac:dyDescent="0.25">
      <c r="B3170" s="213"/>
      <c r="C3170" s="213"/>
      <c r="D3170" s="244"/>
    </row>
    <row r="3171" spans="2:4" x14ac:dyDescent="0.25">
      <c r="B3171" s="213"/>
      <c r="C3171" s="213"/>
      <c r="D3171" s="244"/>
    </row>
    <row r="3172" spans="2:4" x14ac:dyDescent="0.25">
      <c r="B3172" s="213"/>
      <c r="C3172" s="213"/>
      <c r="D3172" s="244"/>
    </row>
    <row r="3173" spans="2:4" x14ac:dyDescent="0.25">
      <c r="B3173" s="213"/>
      <c r="C3173" s="213"/>
      <c r="D3173" s="244"/>
    </row>
    <row r="3174" spans="2:4" x14ac:dyDescent="0.25">
      <c r="B3174" s="213"/>
      <c r="C3174" s="213"/>
      <c r="D3174" s="244"/>
    </row>
    <row r="3175" spans="2:4" x14ac:dyDescent="0.25">
      <c r="B3175" s="213"/>
      <c r="C3175" s="213"/>
      <c r="D3175" s="244"/>
    </row>
    <row r="3176" spans="2:4" x14ac:dyDescent="0.25">
      <c r="B3176" s="213"/>
      <c r="C3176" s="213"/>
      <c r="D3176" s="244"/>
    </row>
    <row r="3177" spans="2:4" x14ac:dyDescent="0.25">
      <c r="B3177" s="213"/>
      <c r="C3177" s="213"/>
      <c r="D3177" s="244"/>
    </row>
    <row r="3178" spans="2:4" x14ac:dyDescent="0.25">
      <c r="B3178" s="213"/>
      <c r="C3178" s="213"/>
      <c r="D3178" s="244"/>
    </row>
    <row r="3179" spans="2:4" x14ac:dyDescent="0.25">
      <c r="B3179" s="213"/>
      <c r="C3179" s="213"/>
      <c r="D3179" s="244"/>
    </row>
    <row r="3180" spans="2:4" x14ac:dyDescent="0.25">
      <c r="B3180" s="213"/>
      <c r="C3180" s="213"/>
      <c r="D3180" s="244"/>
    </row>
    <row r="3181" spans="2:4" x14ac:dyDescent="0.25">
      <c r="B3181" s="213"/>
      <c r="C3181" s="213"/>
      <c r="D3181" s="244"/>
    </row>
    <row r="3182" spans="2:4" x14ac:dyDescent="0.25">
      <c r="B3182" s="213"/>
      <c r="C3182" s="213"/>
      <c r="D3182" s="244"/>
    </row>
    <row r="3183" spans="2:4" x14ac:dyDescent="0.25">
      <c r="B3183" s="213"/>
      <c r="C3183" s="213"/>
      <c r="D3183" s="244"/>
    </row>
    <row r="3184" spans="2:4" x14ac:dyDescent="0.25">
      <c r="B3184" s="213"/>
      <c r="C3184" s="213"/>
      <c r="D3184" s="244"/>
    </row>
    <row r="3185" spans="2:4" x14ac:dyDescent="0.25">
      <c r="B3185" s="213"/>
      <c r="C3185" s="213"/>
      <c r="D3185" s="244"/>
    </row>
    <row r="3186" spans="2:4" x14ac:dyDescent="0.25">
      <c r="B3186" s="213"/>
      <c r="C3186" s="213"/>
      <c r="D3186" s="244"/>
    </row>
    <row r="3187" spans="2:4" x14ac:dyDescent="0.25">
      <c r="B3187" s="213"/>
      <c r="C3187" s="213"/>
      <c r="D3187" s="244"/>
    </row>
    <row r="3188" spans="2:4" x14ac:dyDescent="0.25">
      <c r="B3188" s="213"/>
      <c r="C3188" s="213"/>
      <c r="D3188" s="244"/>
    </row>
    <row r="3189" spans="2:4" x14ac:dyDescent="0.25">
      <c r="B3189" s="213"/>
      <c r="C3189" s="213"/>
      <c r="D3189" s="244"/>
    </row>
    <row r="3190" spans="2:4" x14ac:dyDescent="0.25">
      <c r="B3190" s="213"/>
      <c r="C3190" s="213"/>
      <c r="D3190" s="244"/>
    </row>
    <row r="3191" spans="2:4" x14ac:dyDescent="0.25">
      <c r="B3191" s="213"/>
      <c r="C3191" s="213"/>
      <c r="D3191" s="244"/>
    </row>
    <row r="3192" spans="2:4" x14ac:dyDescent="0.25">
      <c r="B3192" s="213"/>
      <c r="C3192" s="213"/>
      <c r="D3192" s="244"/>
    </row>
    <row r="3193" spans="2:4" x14ac:dyDescent="0.25">
      <c r="B3193" s="213"/>
      <c r="C3193" s="213"/>
      <c r="D3193" s="244"/>
    </row>
    <row r="3194" spans="2:4" x14ac:dyDescent="0.25">
      <c r="B3194" s="213"/>
      <c r="C3194" s="213"/>
      <c r="D3194" s="244"/>
    </row>
    <row r="3195" spans="2:4" x14ac:dyDescent="0.25">
      <c r="B3195" s="213"/>
      <c r="C3195" s="213"/>
      <c r="D3195" s="244"/>
    </row>
    <row r="3196" spans="2:4" x14ac:dyDescent="0.25">
      <c r="B3196" s="213"/>
      <c r="C3196" s="213"/>
      <c r="D3196" s="244"/>
    </row>
    <row r="3197" spans="2:4" x14ac:dyDescent="0.25">
      <c r="B3197" s="213"/>
      <c r="C3197" s="213"/>
      <c r="D3197" s="244"/>
    </row>
    <row r="3198" spans="2:4" x14ac:dyDescent="0.25">
      <c r="B3198" s="213"/>
      <c r="C3198" s="213"/>
      <c r="D3198" s="244"/>
    </row>
    <row r="3199" spans="2:4" x14ac:dyDescent="0.25">
      <c r="B3199" s="213"/>
      <c r="C3199" s="213"/>
      <c r="D3199" s="244"/>
    </row>
    <row r="3200" spans="2:4" x14ac:dyDescent="0.25">
      <c r="B3200" s="213"/>
      <c r="C3200" s="213"/>
      <c r="D3200" s="244"/>
    </row>
    <row r="3201" spans="2:4" x14ac:dyDescent="0.25">
      <c r="B3201" s="213"/>
      <c r="C3201" s="213"/>
      <c r="D3201" s="244"/>
    </row>
    <row r="3202" spans="2:4" x14ac:dyDescent="0.25">
      <c r="B3202" s="213"/>
      <c r="C3202" s="213"/>
      <c r="D3202" s="244"/>
    </row>
    <row r="3203" spans="2:4" x14ac:dyDescent="0.25">
      <c r="B3203" s="213"/>
      <c r="C3203" s="213"/>
      <c r="D3203" s="244"/>
    </row>
    <row r="3204" spans="2:4" x14ac:dyDescent="0.25">
      <c r="B3204" s="213"/>
      <c r="C3204" s="213"/>
      <c r="D3204" s="244"/>
    </row>
    <row r="3205" spans="2:4" x14ac:dyDescent="0.25">
      <c r="B3205" s="213"/>
      <c r="C3205" s="213"/>
      <c r="D3205" s="244"/>
    </row>
    <row r="3206" spans="2:4" x14ac:dyDescent="0.25">
      <c r="B3206" s="213"/>
      <c r="C3206" s="213"/>
      <c r="D3206" s="244"/>
    </row>
    <row r="3207" spans="2:4" x14ac:dyDescent="0.25">
      <c r="B3207" s="213"/>
      <c r="C3207" s="213"/>
      <c r="D3207" s="244"/>
    </row>
    <row r="3208" spans="2:4" x14ac:dyDescent="0.25">
      <c r="B3208" s="213"/>
      <c r="C3208" s="213"/>
      <c r="D3208" s="244"/>
    </row>
    <row r="3209" spans="2:4" x14ac:dyDescent="0.25">
      <c r="B3209" s="213"/>
      <c r="C3209" s="213"/>
      <c r="D3209" s="244"/>
    </row>
    <row r="3210" spans="2:4" x14ac:dyDescent="0.25">
      <c r="B3210" s="213"/>
      <c r="C3210" s="213"/>
      <c r="D3210" s="244"/>
    </row>
    <row r="3211" spans="2:4" x14ac:dyDescent="0.25">
      <c r="B3211" s="213"/>
      <c r="C3211" s="213"/>
      <c r="D3211" s="244"/>
    </row>
    <row r="3212" spans="2:4" x14ac:dyDescent="0.25">
      <c r="B3212" s="213"/>
      <c r="C3212" s="213"/>
      <c r="D3212" s="244"/>
    </row>
    <row r="3213" spans="2:4" x14ac:dyDescent="0.25">
      <c r="B3213" s="213"/>
      <c r="C3213" s="213"/>
      <c r="D3213" s="244"/>
    </row>
    <row r="3214" spans="2:4" x14ac:dyDescent="0.25">
      <c r="B3214" s="213"/>
      <c r="C3214" s="213"/>
      <c r="D3214" s="244"/>
    </row>
    <row r="3215" spans="2:4" x14ac:dyDescent="0.25">
      <c r="B3215" s="213"/>
      <c r="C3215" s="213"/>
      <c r="D3215" s="244"/>
    </row>
    <row r="3216" spans="2:4" x14ac:dyDescent="0.25">
      <c r="B3216" s="213"/>
      <c r="C3216" s="213"/>
      <c r="D3216" s="244"/>
    </row>
    <row r="3217" spans="2:4" x14ac:dyDescent="0.25">
      <c r="B3217" s="213"/>
      <c r="C3217" s="213"/>
      <c r="D3217" s="244"/>
    </row>
    <row r="3218" spans="2:4" x14ac:dyDescent="0.25">
      <c r="B3218" s="213"/>
      <c r="C3218" s="213"/>
      <c r="D3218" s="244"/>
    </row>
    <row r="3219" spans="2:4" x14ac:dyDescent="0.25">
      <c r="B3219" s="213"/>
      <c r="C3219" s="213"/>
      <c r="D3219" s="244"/>
    </row>
    <row r="3220" spans="2:4" x14ac:dyDescent="0.25">
      <c r="B3220" s="213"/>
      <c r="C3220" s="213"/>
      <c r="D3220" s="244"/>
    </row>
    <row r="3221" spans="2:4" x14ac:dyDescent="0.25">
      <c r="B3221" s="213"/>
      <c r="C3221" s="213"/>
      <c r="D3221" s="244"/>
    </row>
    <row r="3222" spans="2:4" x14ac:dyDescent="0.25">
      <c r="B3222" s="213"/>
      <c r="C3222" s="213"/>
      <c r="D3222" s="244"/>
    </row>
    <row r="3223" spans="2:4" x14ac:dyDescent="0.25">
      <c r="B3223" s="213"/>
      <c r="C3223" s="213"/>
      <c r="D3223" s="244"/>
    </row>
    <row r="3224" spans="2:4" x14ac:dyDescent="0.25">
      <c r="B3224" s="213"/>
      <c r="C3224" s="213"/>
      <c r="D3224" s="244"/>
    </row>
    <row r="3225" spans="2:4" x14ac:dyDescent="0.25">
      <c r="B3225" s="213"/>
      <c r="C3225" s="213"/>
      <c r="D3225" s="244"/>
    </row>
    <row r="3226" spans="2:4" x14ac:dyDescent="0.25">
      <c r="B3226" s="213"/>
      <c r="C3226" s="213"/>
      <c r="D3226" s="244"/>
    </row>
    <row r="3227" spans="2:4" x14ac:dyDescent="0.25">
      <c r="B3227" s="213"/>
      <c r="C3227" s="213"/>
      <c r="D3227" s="244"/>
    </row>
    <row r="3228" spans="2:4" x14ac:dyDescent="0.25">
      <c r="B3228" s="213"/>
      <c r="C3228" s="213"/>
      <c r="D3228" s="244"/>
    </row>
    <row r="3229" spans="2:4" x14ac:dyDescent="0.25">
      <c r="B3229" s="213"/>
      <c r="C3229" s="213"/>
      <c r="D3229" s="244"/>
    </row>
    <row r="3230" spans="2:4" x14ac:dyDescent="0.25">
      <c r="B3230" s="213"/>
      <c r="C3230" s="213"/>
      <c r="D3230" s="244"/>
    </row>
    <row r="3231" spans="2:4" x14ac:dyDescent="0.25">
      <c r="B3231" s="213"/>
      <c r="C3231" s="213"/>
      <c r="D3231" s="244"/>
    </row>
    <row r="3232" spans="2:4" x14ac:dyDescent="0.25">
      <c r="B3232" s="213"/>
      <c r="C3232" s="213"/>
      <c r="D3232" s="244"/>
    </row>
    <row r="3233" spans="2:4" x14ac:dyDescent="0.25">
      <c r="B3233" s="213"/>
      <c r="C3233" s="213"/>
      <c r="D3233" s="244"/>
    </row>
    <row r="3234" spans="2:4" x14ac:dyDescent="0.25">
      <c r="B3234" s="213"/>
      <c r="C3234" s="213"/>
      <c r="D3234" s="244"/>
    </row>
    <row r="3235" spans="2:4" x14ac:dyDescent="0.25">
      <c r="B3235" s="213"/>
      <c r="C3235" s="213"/>
      <c r="D3235" s="244"/>
    </row>
    <row r="3236" spans="2:4" x14ac:dyDescent="0.25">
      <c r="B3236" s="213"/>
      <c r="C3236" s="213"/>
      <c r="D3236" s="244"/>
    </row>
    <row r="3237" spans="2:4" x14ac:dyDescent="0.25">
      <c r="B3237" s="213"/>
      <c r="C3237" s="213"/>
      <c r="D3237" s="244"/>
    </row>
    <row r="3238" spans="2:4" x14ac:dyDescent="0.25">
      <c r="B3238" s="213"/>
      <c r="C3238" s="213"/>
      <c r="D3238" s="244"/>
    </row>
    <row r="3239" spans="2:4" x14ac:dyDescent="0.25">
      <c r="B3239" s="213"/>
      <c r="C3239" s="213"/>
      <c r="D3239" s="244"/>
    </row>
    <row r="3240" spans="2:4" x14ac:dyDescent="0.25">
      <c r="B3240" s="213"/>
      <c r="C3240" s="213"/>
      <c r="D3240" s="244"/>
    </row>
    <row r="3241" spans="2:4" x14ac:dyDescent="0.25">
      <c r="B3241" s="213"/>
      <c r="C3241" s="213"/>
      <c r="D3241" s="244"/>
    </row>
    <row r="3242" spans="2:4" x14ac:dyDescent="0.25">
      <c r="B3242" s="213"/>
      <c r="C3242" s="213"/>
      <c r="D3242" s="244"/>
    </row>
    <row r="3243" spans="2:4" x14ac:dyDescent="0.25">
      <c r="B3243" s="213"/>
      <c r="C3243" s="213"/>
      <c r="D3243" s="244"/>
    </row>
    <row r="3244" spans="2:4" x14ac:dyDescent="0.25">
      <c r="B3244" s="213"/>
      <c r="C3244" s="213"/>
      <c r="D3244" s="244"/>
    </row>
    <row r="3245" spans="2:4" x14ac:dyDescent="0.25">
      <c r="B3245" s="213"/>
      <c r="C3245" s="213"/>
      <c r="D3245" s="244"/>
    </row>
    <row r="3246" spans="2:4" x14ac:dyDescent="0.25">
      <c r="B3246" s="213"/>
      <c r="C3246" s="213"/>
      <c r="D3246" s="244"/>
    </row>
    <row r="3247" spans="2:4" x14ac:dyDescent="0.25">
      <c r="B3247" s="213"/>
      <c r="C3247" s="213"/>
      <c r="D3247" s="244"/>
    </row>
    <row r="3248" spans="2:4" x14ac:dyDescent="0.25">
      <c r="B3248" s="213"/>
      <c r="C3248" s="213"/>
      <c r="D3248" s="244"/>
    </row>
    <row r="3249" spans="2:4" x14ac:dyDescent="0.25">
      <c r="B3249" s="213"/>
      <c r="C3249" s="213"/>
      <c r="D3249" s="244"/>
    </row>
    <row r="3250" spans="2:4" x14ac:dyDescent="0.25">
      <c r="B3250" s="213"/>
      <c r="C3250" s="213"/>
      <c r="D3250" s="244"/>
    </row>
    <row r="3251" spans="2:4" x14ac:dyDescent="0.25">
      <c r="B3251" s="213"/>
      <c r="C3251" s="213"/>
      <c r="D3251" s="244"/>
    </row>
    <row r="3252" spans="2:4" x14ac:dyDescent="0.25">
      <c r="B3252" s="213"/>
      <c r="C3252" s="213"/>
      <c r="D3252" s="244"/>
    </row>
    <row r="3253" spans="2:4" x14ac:dyDescent="0.25">
      <c r="B3253" s="213"/>
      <c r="C3253" s="213"/>
      <c r="D3253" s="244"/>
    </row>
    <row r="3254" spans="2:4" x14ac:dyDescent="0.25">
      <c r="B3254" s="213"/>
      <c r="C3254" s="213"/>
      <c r="D3254" s="244"/>
    </row>
    <row r="3255" spans="2:4" x14ac:dyDescent="0.25">
      <c r="B3255" s="213"/>
      <c r="C3255" s="213"/>
      <c r="D3255" s="244"/>
    </row>
    <row r="3256" spans="2:4" x14ac:dyDescent="0.25">
      <c r="B3256" s="213"/>
      <c r="C3256" s="213"/>
      <c r="D3256" s="244"/>
    </row>
    <row r="3257" spans="2:4" x14ac:dyDescent="0.25">
      <c r="B3257" s="213"/>
      <c r="C3257" s="213"/>
      <c r="D3257" s="244"/>
    </row>
    <row r="3258" spans="2:4" x14ac:dyDescent="0.25">
      <c r="B3258" s="213"/>
      <c r="C3258" s="213"/>
      <c r="D3258" s="244"/>
    </row>
    <row r="3259" spans="2:4" x14ac:dyDescent="0.25">
      <c r="B3259" s="213"/>
      <c r="C3259" s="213"/>
      <c r="D3259" s="244"/>
    </row>
    <row r="3260" spans="2:4" x14ac:dyDescent="0.25">
      <c r="B3260" s="213"/>
      <c r="C3260" s="213"/>
      <c r="D3260" s="244"/>
    </row>
    <row r="3261" spans="2:4" x14ac:dyDescent="0.25">
      <c r="B3261" s="213"/>
      <c r="C3261" s="213"/>
      <c r="D3261" s="244"/>
    </row>
    <row r="3262" spans="2:4" x14ac:dyDescent="0.25">
      <c r="B3262" s="213"/>
      <c r="C3262" s="213"/>
      <c r="D3262" s="244"/>
    </row>
    <row r="3263" spans="2:4" x14ac:dyDescent="0.25">
      <c r="B3263" s="213"/>
      <c r="C3263" s="213"/>
      <c r="D3263" s="244"/>
    </row>
    <row r="3264" spans="2:4" x14ac:dyDescent="0.25">
      <c r="B3264" s="213"/>
      <c r="C3264" s="213"/>
      <c r="D3264" s="244"/>
    </row>
    <row r="3265" spans="2:4" x14ac:dyDescent="0.25">
      <c r="B3265" s="213"/>
      <c r="C3265" s="213"/>
      <c r="D3265" s="244"/>
    </row>
    <row r="3266" spans="2:4" x14ac:dyDescent="0.25">
      <c r="B3266" s="213"/>
      <c r="C3266" s="213"/>
      <c r="D3266" s="244"/>
    </row>
    <row r="3267" spans="2:4" x14ac:dyDescent="0.25">
      <c r="B3267" s="213"/>
      <c r="C3267" s="213"/>
      <c r="D3267" s="244"/>
    </row>
    <row r="3268" spans="2:4" x14ac:dyDescent="0.25">
      <c r="B3268" s="213"/>
      <c r="C3268" s="213"/>
      <c r="D3268" s="244"/>
    </row>
    <row r="3269" spans="2:4" x14ac:dyDescent="0.25">
      <c r="B3269" s="213"/>
      <c r="C3269" s="213"/>
      <c r="D3269" s="244"/>
    </row>
    <row r="3270" spans="2:4" x14ac:dyDescent="0.25">
      <c r="B3270" s="213"/>
      <c r="C3270" s="213"/>
      <c r="D3270" s="244"/>
    </row>
    <row r="3271" spans="2:4" x14ac:dyDescent="0.25">
      <c r="B3271" s="213"/>
      <c r="C3271" s="213"/>
      <c r="D3271" s="244"/>
    </row>
    <row r="3272" spans="2:4" x14ac:dyDescent="0.25">
      <c r="B3272" s="213"/>
      <c r="C3272" s="213"/>
      <c r="D3272" s="244"/>
    </row>
    <row r="3273" spans="2:4" x14ac:dyDescent="0.25">
      <c r="B3273" s="213"/>
      <c r="C3273" s="213"/>
      <c r="D3273" s="244"/>
    </row>
    <row r="3274" spans="2:4" x14ac:dyDescent="0.25">
      <c r="B3274" s="213"/>
      <c r="C3274" s="213"/>
      <c r="D3274" s="244"/>
    </row>
    <row r="3275" spans="2:4" x14ac:dyDescent="0.25">
      <c r="B3275" s="213"/>
      <c r="C3275" s="213"/>
      <c r="D3275" s="244"/>
    </row>
    <row r="3276" spans="2:4" x14ac:dyDescent="0.25">
      <c r="B3276" s="213"/>
      <c r="C3276" s="213"/>
      <c r="D3276" s="244"/>
    </row>
    <row r="3277" spans="2:4" x14ac:dyDescent="0.25">
      <c r="B3277" s="213"/>
      <c r="C3277" s="213"/>
      <c r="D3277" s="244"/>
    </row>
    <row r="3278" spans="2:4" x14ac:dyDescent="0.25">
      <c r="B3278" s="213"/>
      <c r="C3278" s="213"/>
      <c r="D3278" s="244"/>
    </row>
    <row r="3279" spans="2:4" x14ac:dyDescent="0.25">
      <c r="B3279" s="213"/>
      <c r="C3279" s="213"/>
      <c r="D3279" s="244"/>
    </row>
    <row r="3280" spans="2:4" x14ac:dyDescent="0.25">
      <c r="B3280" s="213"/>
      <c r="C3280" s="213"/>
      <c r="D3280" s="244"/>
    </row>
    <row r="3281" spans="2:4" x14ac:dyDescent="0.25">
      <c r="B3281" s="213"/>
      <c r="C3281" s="213"/>
      <c r="D3281" s="244"/>
    </row>
    <row r="3282" spans="2:4" x14ac:dyDescent="0.25">
      <c r="B3282" s="213"/>
      <c r="C3282" s="213"/>
      <c r="D3282" s="244"/>
    </row>
    <row r="3283" spans="2:4" x14ac:dyDescent="0.25">
      <c r="B3283" s="213"/>
      <c r="C3283" s="213"/>
      <c r="D3283" s="244"/>
    </row>
    <row r="3284" spans="2:4" x14ac:dyDescent="0.25">
      <c r="B3284" s="213"/>
      <c r="C3284" s="213"/>
      <c r="D3284" s="244"/>
    </row>
    <row r="3285" spans="2:4" x14ac:dyDescent="0.25">
      <c r="B3285" s="213"/>
      <c r="C3285" s="213"/>
      <c r="D3285" s="244"/>
    </row>
    <row r="3286" spans="2:4" x14ac:dyDescent="0.25">
      <c r="B3286" s="213"/>
      <c r="C3286" s="213"/>
      <c r="D3286" s="244"/>
    </row>
    <row r="3287" spans="2:4" x14ac:dyDescent="0.25">
      <c r="B3287" s="213"/>
      <c r="C3287" s="213"/>
      <c r="D3287" s="244"/>
    </row>
    <row r="3288" spans="2:4" x14ac:dyDescent="0.25">
      <c r="B3288" s="213"/>
      <c r="C3288" s="213"/>
      <c r="D3288" s="244"/>
    </row>
    <row r="3289" spans="2:4" x14ac:dyDescent="0.25">
      <c r="B3289" s="213"/>
      <c r="C3289" s="213"/>
      <c r="D3289" s="244"/>
    </row>
    <row r="3290" spans="2:4" x14ac:dyDescent="0.25">
      <c r="B3290" s="213"/>
      <c r="C3290" s="213"/>
      <c r="D3290" s="244"/>
    </row>
    <row r="3291" spans="2:4" x14ac:dyDescent="0.25">
      <c r="B3291" s="213"/>
      <c r="C3291" s="213"/>
      <c r="D3291" s="244"/>
    </row>
    <row r="3292" spans="2:4" x14ac:dyDescent="0.25">
      <c r="B3292" s="213"/>
      <c r="C3292" s="213"/>
      <c r="D3292" s="244"/>
    </row>
    <row r="3293" spans="2:4" x14ac:dyDescent="0.25">
      <c r="B3293" s="213"/>
      <c r="C3293" s="213"/>
      <c r="D3293" s="244"/>
    </row>
    <row r="3294" spans="2:4" x14ac:dyDescent="0.25">
      <c r="B3294" s="213"/>
      <c r="C3294" s="213"/>
      <c r="D3294" s="244"/>
    </row>
    <row r="3295" spans="2:4" x14ac:dyDescent="0.25">
      <c r="B3295" s="213"/>
      <c r="C3295" s="213"/>
      <c r="D3295" s="244"/>
    </row>
    <row r="3296" spans="2:4" x14ac:dyDescent="0.25">
      <c r="B3296" s="213"/>
      <c r="C3296" s="213"/>
      <c r="D3296" s="244"/>
    </row>
    <row r="3297" spans="2:4" x14ac:dyDescent="0.25">
      <c r="B3297" s="213"/>
      <c r="C3297" s="213"/>
      <c r="D3297" s="244"/>
    </row>
    <row r="3298" spans="2:4" x14ac:dyDescent="0.25">
      <c r="B3298" s="213"/>
      <c r="C3298" s="213"/>
      <c r="D3298" s="244"/>
    </row>
    <row r="3299" spans="2:4" x14ac:dyDescent="0.25">
      <c r="B3299" s="213"/>
      <c r="C3299" s="213"/>
      <c r="D3299" s="244"/>
    </row>
    <row r="3300" spans="2:4" x14ac:dyDescent="0.25">
      <c r="B3300" s="213"/>
      <c r="C3300" s="213"/>
      <c r="D3300" s="244"/>
    </row>
    <row r="3301" spans="2:4" x14ac:dyDescent="0.25">
      <c r="B3301" s="213"/>
      <c r="C3301" s="213"/>
      <c r="D3301" s="244"/>
    </row>
    <row r="3302" spans="2:4" x14ac:dyDescent="0.25">
      <c r="B3302" s="213"/>
      <c r="C3302" s="213"/>
      <c r="D3302" s="244"/>
    </row>
    <row r="3303" spans="2:4" x14ac:dyDescent="0.25">
      <c r="B3303" s="213"/>
      <c r="C3303" s="213"/>
      <c r="D3303" s="244"/>
    </row>
    <row r="3304" spans="2:4" x14ac:dyDescent="0.25">
      <c r="B3304" s="213"/>
      <c r="C3304" s="213"/>
      <c r="D3304" s="244"/>
    </row>
    <row r="3305" spans="2:4" x14ac:dyDescent="0.25">
      <c r="B3305" s="213"/>
      <c r="C3305" s="213"/>
      <c r="D3305" s="244"/>
    </row>
    <row r="3306" spans="2:4" x14ac:dyDescent="0.25">
      <c r="B3306" s="213"/>
      <c r="C3306" s="213"/>
      <c r="D3306" s="244"/>
    </row>
    <row r="3307" spans="2:4" x14ac:dyDescent="0.25">
      <c r="B3307" s="213"/>
      <c r="C3307" s="213"/>
      <c r="D3307" s="244"/>
    </row>
    <row r="3308" spans="2:4" x14ac:dyDescent="0.25">
      <c r="B3308" s="213"/>
      <c r="C3308" s="213"/>
      <c r="D3308" s="244"/>
    </row>
    <row r="3309" spans="2:4" x14ac:dyDescent="0.25">
      <c r="B3309" s="213"/>
      <c r="C3309" s="213"/>
      <c r="D3309" s="244"/>
    </row>
    <row r="3310" spans="2:4" x14ac:dyDescent="0.25">
      <c r="B3310" s="213"/>
      <c r="C3310" s="213"/>
      <c r="D3310" s="244"/>
    </row>
    <row r="3311" spans="2:4" x14ac:dyDescent="0.25">
      <c r="B3311" s="213"/>
      <c r="C3311" s="213"/>
      <c r="D3311" s="244"/>
    </row>
    <row r="3312" spans="2:4" x14ac:dyDescent="0.25">
      <c r="B3312" s="213"/>
      <c r="C3312" s="213"/>
      <c r="D3312" s="244"/>
    </row>
    <row r="3313" spans="2:4" x14ac:dyDescent="0.25">
      <c r="B3313" s="213"/>
      <c r="C3313" s="213"/>
      <c r="D3313" s="244"/>
    </row>
    <row r="3314" spans="2:4" x14ac:dyDescent="0.25">
      <c r="B3314" s="213"/>
      <c r="C3314" s="213"/>
      <c r="D3314" s="244"/>
    </row>
    <row r="3315" spans="2:4" x14ac:dyDescent="0.25">
      <c r="B3315" s="213"/>
      <c r="C3315" s="213"/>
      <c r="D3315" s="244"/>
    </row>
    <row r="3316" spans="2:4" x14ac:dyDescent="0.25">
      <c r="B3316" s="213"/>
      <c r="C3316" s="213"/>
      <c r="D3316" s="244"/>
    </row>
    <row r="3317" spans="2:4" x14ac:dyDescent="0.25">
      <c r="B3317" s="213"/>
      <c r="C3317" s="213"/>
      <c r="D3317" s="244"/>
    </row>
    <row r="3318" spans="2:4" x14ac:dyDescent="0.25">
      <c r="B3318" s="213"/>
      <c r="C3318" s="213"/>
      <c r="D3318" s="244"/>
    </row>
    <row r="3319" spans="2:4" x14ac:dyDescent="0.25">
      <c r="B3319" s="213"/>
      <c r="C3319" s="213"/>
      <c r="D3319" s="244"/>
    </row>
    <row r="3320" spans="2:4" x14ac:dyDescent="0.25">
      <c r="B3320" s="213"/>
      <c r="C3320" s="213"/>
      <c r="D3320" s="244"/>
    </row>
    <row r="3321" spans="2:4" x14ac:dyDescent="0.25">
      <c r="B3321" s="213"/>
      <c r="C3321" s="213"/>
      <c r="D3321" s="244"/>
    </row>
    <row r="3322" spans="2:4" x14ac:dyDescent="0.25">
      <c r="B3322" s="213"/>
      <c r="C3322" s="213"/>
      <c r="D3322" s="244"/>
    </row>
    <row r="3323" spans="2:4" x14ac:dyDescent="0.25">
      <c r="B3323" s="213"/>
      <c r="C3323" s="213"/>
      <c r="D3323" s="244"/>
    </row>
    <row r="3324" spans="2:4" x14ac:dyDescent="0.25">
      <c r="B3324" s="213"/>
      <c r="C3324" s="213"/>
      <c r="D3324" s="244"/>
    </row>
    <row r="3325" spans="2:4" x14ac:dyDescent="0.25">
      <c r="B3325" s="213"/>
      <c r="C3325" s="213"/>
      <c r="D3325" s="244"/>
    </row>
    <row r="3326" spans="2:4" x14ac:dyDescent="0.25">
      <c r="B3326" s="213"/>
      <c r="C3326" s="213"/>
      <c r="D3326" s="244"/>
    </row>
    <row r="3327" spans="2:4" x14ac:dyDescent="0.25">
      <c r="B3327" s="213"/>
      <c r="C3327" s="213"/>
      <c r="D3327" s="244"/>
    </row>
    <row r="3328" spans="2:4" x14ac:dyDescent="0.25">
      <c r="B3328" s="213"/>
      <c r="C3328" s="213"/>
      <c r="D3328" s="244"/>
    </row>
    <row r="3329" spans="2:4" x14ac:dyDescent="0.25">
      <c r="B3329" s="213"/>
      <c r="C3329" s="213"/>
      <c r="D3329" s="244"/>
    </row>
    <row r="3330" spans="2:4" x14ac:dyDescent="0.25">
      <c r="B3330" s="213"/>
      <c r="C3330" s="213"/>
      <c r="D3330" s="244"/>
    </row>
    <row r="3331" spans="2:4" x14ac:dyDescent="0.25">
      <c r="B3331" s="213"/>
      <c r="C3331" s="213"/>
      <c r="D3331" s="244"/>
    </row>
    <row r="3332" spans="2:4" x14ac:dyDescent="0.25">
      <c r="B3332" s="213"/>
      <c r="C3332" s="213"/>
      <c r="D3332" s="244"/>
    </row>
    <row r="3333" spans="2:4" x14ac:dyDescent="0.25">
      <c r="B3333" s="213"/>
      <c r="C3333" s="213"/>
      <c r="D3333" s="244"/>
    </row>
    <row r="3334" spans="2:4" x14ac:dyDescent="0.25">
      <c r="B3334" s="213"/>
      <c r="C3334" s="213"/>
      <c r="D3334" s="244"/>
    </row>
    <row r="3335" spans="2:4" x14ac:dyDescent="0.25">
      <c r="B3335" s="213"/>
      <c r="C3335" s="213"/>
      <c r="D3335" s="244"/>
    </row>
    <row r="3336" spans="2:4" x14ac:dyDescent="0.25">
      <c r="B3336" s="213"/>
      <c r="C3336" s="213"/>
      <c r="D3336" s="244"/>
    </row>
    <row r="3337" spans="2:4" x14ac:dyDescent="0.25">
      <c r="B3337" s="213"/>
      <c r="C3337" s="213"/>
      <c r="D3337" s="244"/>
    </row>
    <row r="3338" spans="2:4" x14ac:dyDescent="0.25">
      <c r="B3338" s="213"/>
      <c r="C3338" s="213"/>
      <c r="D3338" s="244"/>
    </row>
    <row r="3339" spans="2:4" x14ac:dyDescent="0.25">
      <c r="B3339" s="213"/>
      <c r="C3339" s="213"/>
      <c r="D3339" s="244"/>
    </row>
    <row r="3340" spans="2:4" x14ac:dyDescent="0.25">
      <c r="B3340" s="213"/>
      <c r="C3340" s="213"/>
      <c r="D3340" s="244"/>
    </row>
    <row r="3341" spans="2:4" x14ac:dyDescent="0.25">
      <c r="B3341" s="213"/>
      <c r="C3341" s="213"/>
      <c r="D3341" s="244"/>
    </row>
    <row r="3342" spans="2:4" x14ac:dyDescent="0.25">
      <c r="B3342" s="213"/>
      <c r="C3342" s="213"/>
      <c r="D3342" s="244"/>
    </row>
    <row r="3343" spans="2:4" x14ac:dyDescent="0.25">
      <c r="B3343" s="213"/>
      <c r="C3343" s="213"/>
      <c r="D3343" s="244"/>
    </row>
    <row r="3344" spans="2:4" x14ac:dyDescent="0.25">
      <c r="B3344" s="213"/>
      <c r="C3344" s="213"/>
      <c r="D3344" s="244"/>
    </row>
    <row r="3345" spans="2:4" x14ac:dyDescent="0.25">
      <c r="B3345" s="213"/>
      <c r="C3345" s="213"/>
      <c r="D3345" s="244"/>
    </row>
    <row r="3346" spans="2:4" x14ac:dyDescent="0.25">
      <c r="B3346" s="213"/>
      <c r="C3346" s="213"/>
      <c r="D3346" s="244"/>
    </row>
    <row r="3347" spans="2:4" x14ac:dyDescent="0.25">
      <c r="B3347" s="213"/>
      <c r="C3347" s="213"/>
      <c r="D3347" s="244"/>
    </row>
    <row r="3348" spans="2:4" x14ac:dyDescent="0.25">
      <c r="B3348" s="213"/>
      <c r="C3348" s="213"/>
      <c r="D3348" s="244"/>
    </row>
    <row r="3349" spans="2:4" x14ac:dyDescent="0.25">
      <c r="B3349" s="213"/>
      <c r="C3349" s="213"/>
      <c r="D3349" s="244"/>
    </row>
    <row r="3350" spans="2:4" x14ac:dyDescent="0.25">
      <c r="B3350" s="213"/>
      <c r="C3350" s="213"/>
      <c r="D3350" s="244"/>
    </row>
    <row r="3351" spans="2:4" x14ac:dyDescent="0.25">
      <c r="B3351" s="213"/>
      <c r="C3351" s="213"/>
      <c r="D3351" s="244"/>
    </row>
    <row r="3352" spans="2:4" x14ac:dyDescent="0.25">
      <c r="B3352" s="213"/>
      <c r="C3352" s="213"/>
      <c r="D3352" s="244"/>
    </row>
    <row r="3353" spans="2:4" x14ac:dyDescent="0.25">
      <c r="B3353" s="213"/>
      <c r="C3353" s="213"/>
      <c r="D3353" s="244"/>
    </row>
    <row r="3354" spans="2:4" x14ac:dyDescent="0.25">
      <c r="B3354" s="213"/>
      <c r="C3354" s="213"/>
      <c r="D3354" s="244"/>
    </row>
    <row r="3355" spans="2:4" x14ac:dyDescent="0.25">
      <c r="B3355" s="213"/>
      <c r="C3355" s="213"/>
      <c r="D3355" s="244"/>
    </row>
    <row r="3356" spans="2:4" x14ac:dyDescent="0.25">
      <c r="B3356" s="213"/>
      <c r="C3356" s="213"/>
      <c r="D3356" s="244"/>
    </row>
    <row r="3357" spans="2:4" x14ac:dyDescent="0.25">
      <c r="B3357" s="213"/>
      <c r="C3357" s="213"/>
      <c r="D3357" s="244"/>
    </row>
    <row r="3358" spans="2:4" x14ac:dyDescent="0.25">
      <c r="B3358" s="213"/>
      <c r="C3358" s="213"/>
      <c r="D3358" s="244"/>
    </row>
    <row r="3359" spans="2:4" x14ac:dyDescent="0.25">
      <c r="B3359" s="213"/>
      <c r="C3359" s="213"/>
      <c r="D3359" s="244"/>
    </row>
    <row r="3360" spans="2:4" x14ac:dyDescent="0.25">
      <c r="B3360" s="213"/>
      <c r="C3360" s="213"/>
      <c r="D3360" s="244"/>
    </row>
    <row r="3361" spans="2:4" x14ac:dyDescent="0.25">
      <c r="B3361" s="213"/>
      <c r="C3361" s="213"/>
      <c r="D3361" s="244"/>
    </row>
    <row r="3362" spans="2:4" x14ac:dyDescent="0.25">
      <c r="B3362" s="213"/>
      <c r="C3362" s="213"/>
      <c r="D3362" s="244"/>
    </row>
    <row r="3363" spans="2:4" x14ac:dyDescent="0.25">
      <c r="B3363" s="213"/>
      <c r="C3363" s="213"/>
      <c r="D3363" s="244"/>
    </row>
    <row r="3364" spans="2:4" x14ac:dyDescent="0.25">
      <c r="B3364" s="213"/>
      <c r="C3364" s="213"/>
      <c r="D3364" s="244"/>
    </row>
    <row r="3365" spans="2:4" x14ac:dyDescent="0.25">
      <c r="B3365" s="213"/>
      <c r="C3365" s="213"/>
      <c r="D3365" s="244"/>
    </row>
    <row r="3366" spans="2:4" x14ac:dyDescent="0.25">
      <c r="B3366" s="213"/>
      <c r="C3366" s="213"/>
      <c r="D3366" s="244"/>
    </row>
    <row r="3367" spans="2:4" x14ac:dyDescent="0.25">
      <c r="B3367" s="213"/>
      <c r="C3367" s="213"/>
      <c r="D3367" s="244"/>
    </row>
    <row r="3368" spans="2:4" x14ac:dyDescent="0.25">
      <c r="B3368" s="213"/>
      <c r="C3368" s="213"/>
      <c r="D3368" s="244"/>
    </row>
    <row r="3369" spans="2:4" x14ac:dyDescent="0.25">
      <c r="B3369" s="213"/>
      <c r="C3369" s="213"/>
      <c r="D3369" s="244"/>
    </row>
    <row r="3370" spans="2:4" x14ac:dyDescent="0.25">
      <c r="B3370" s="213"/>
      <c r="C3370" s="213"/>
      <c r="D3370" s="244"/>
    </row>
    <row r="3371" spans="2:4" x14ac:dyDescent="0.25">
      <c r="B3371" s="213"/>
      <c r="C3371" s="213"/>
      <c r="D3371" s="244"/>
    </row>
    <row r="3372" spans="2:4" x14ac:dyDescent="0.25">
      <c r="B3372" s="213"/>
      <c r="C3372" s="213"/>
      <c r="D3372" s="244"/>
    </row>
    <row r="3373" spans="2:4" x14ac:dyDescent="0.25">
      <c r="B3373" s="213"/>
      <c r="C3373" s="213"/>
      <c r="D3373" s="244"/>
    </row>
    <row r="3374" spans="2:4" x14ac:dyDescent="0.25">
      <c r="B3374" s="213"/>
      <c r="C3374" s="213"/>
      <c r="D3374" s="244"/>
    </row>
    <row r="3375" spans="2:4" x14ac:dyDescent="0.25">
      <c r="B3375" s="213"/>
      <c r="C3375" s="213"/>
      <c r="D3375" s="244"/>
    </row>
    <row r="3376" spans="2:4" x14ac:dyDescent="0.25">
      <c r="B3376" s="213"/>
      <c r="C3376" s="213"/>
      <c r="D3376" s="244"/>
    </row>
    <row r="3377" spans="2:4" x14ac:dyDescent="0.25">
      <c r="B3377" s="213"/>
      <c r="C3377" s="213"/>
      <c r="D3377" s="244"/>
    </row>
    <row r="3378" spans="2:4" x14ac:dyDescent="0.25">
      <c r="B3378" s="213"/>
      <c r="C3378" s="213"/>
      <c r="D3378" s="244"/>
    </row>
    <row r="3379" spans="2:4" x14ac:dyDescent="0.25">
      <c r="B3379" s="213"/>
      <c r="C3379" s="213"/>
      <c r="D3379" s="244"/>
    </row>
    <row r="3380" spans="2:4" x14ac:dyDescent="0.25">
      <c r="B3380" s="213"/>
      <c r="C3380" s="213"/>
      <c r="D3380" s="244"/>
    </row>
    <row r="3381" spans="2:4" x14ac:dyDescent="0.25">
      <c r="B3381" s="213"/>
      <c r="C3381" s="213"/>
      <c r="D3381" s="244"/>
    </row>
    <row r="3382" spans="2:4" x14ac:dyDescent="0.25">
      <c r="B3382" s="213"/>
      <c r="C3382" s="213"/>
      <c r="D3382" s="244"/>
    </row>
    <row r="3383" spans="2:4" x14ac:dyDescent="0.25">
      <c r="B3383" s="213"/>
      <c r="C3383" s="213"/>
      <c r="D3383" s="244"/>
    </row>
    <row r="3384" spans="2:4" x14ac:dyDescent="0.25">
      <c r="B3384" s="213"/>
      <c r="C3384" s="213"/>
      <c r="D3384" s="244"/>
    </row>
    <row r="3385" spans="2:4" x14ac:dyDescent="0.25">
      <c r="B3385" s="213"/>
      <c r="C3385" s="213"/>
      <c r="D3385" s="244"/>
    </row>
    <row r="3386" spans="2:4" x14ac:dyDescent="0.25">
      <c r="B3386" s="213"/>
      <c r="C3386" s="213"/>
      <c r="D3386" s="244"/>
    </row>
    <row r="3387" spans="2:4" x14ac:dyDescent="0.25">
      <c r="B3387" s="213"/>
      <c r="C3387" s="213"/>
      <c r="D3387" s="244"/>
    </row>
    <row r="3388" spans="2:4" x14ac:dyDescent="0.25">
      <c r="B3388" s="213"/>
      <c r="C3388" s="213"/>
      <c r="D3388" s="244"/>
    </row>
    <row r="3389" spans="2:4" x14ac:dyDescent="0.25">
      <c r="B3389" s="213"/>
      <c r="C3389" s="213"/>
      <c r="D3389" s="244"/>
    </row>
    <row r="3390" spans="2:4" x14ac:dyDescent="0.25">
      <c r="B3390" s="213"/>
      <c r="C3390" s="213"/>
      <c r="D3390" s="244"/>
    </row>
    <row r="3391" spans="2:4" x14ac:dyDescent="0.25">
      <c r="B3391" s="213"/>
      <c r="C3391" s="213"/>
      <c r="D3391" s="244"/>
    </row>
    <row r="3392" spans="2:4" x14ac:dyDescent="0.25">
      <c r="B3392" s="213"/>
      <c r="C3392" s="213"/>
      <c r="D3392" s="244"/>
    </row>
    <row r="3393" spans="2:4" x14ac:dyDescent="0.25">
      <c r="B3393" s="213"/>
      <c r="C3393" s="213"/>
      <c r="D3393" s="244"/>
    </row>
    <row r="3394" spans="2:4" x14ac:dyDescent="0.25">
      <c r="B3394" s="213"/>
      <c r="C3394" s="213"/>
      <c r="D3394" s="244"/>
    </row>
    <row r="3395" spans="2:4" x14ac:dyDescent="0.25">
      <c r="B3395" s="213"/>
      <c r="C3395" s="213"/>
      <c r="D3395" s="244"/>
    </row>
    <row r="3396" spans="2:4" x14ac:dyDescent="0.25">
      <c r="B3396" s="213"/>
      <c r="C3396" s="213"/>
      <c r="D3396" s="244"/>
    </row>
    <row r="3397" spans="2:4" x14ac:dyDescent="0.25">
      <c r="B3397" s="213"/>
      <c r="C3397" s="213"/>
      <c r="D3397" s="244"/>
    </row>
    <row r="3398" spans="2:4" x14ac:dyDescent="0.25">
      <c r="B3398" s="213"/>
      <c r="C3398" s="213"/>
      <c r="D3398" s="244"/>
    </row>
    <row r="3399" spans="2:4" x14ac:dyDescent="0.25">
      <c r="B3399" s="213"/>
      <c r="C3399" s="213"/>
      <c r="D3399" s="244"/>
    </row>
    <row r="3400" spans="2:4" x14ac:dyDescent="0.25">
      <c r="B3400" s="213"/>
      <c r="C3400" s="213"/>
      <c r="D3400" s="244"/>
    </row>
    <row r="3401" spans="2:4" x14ac:dyDescent="0.25">
      <c r="B3401" s="213"/>
      <c r="C3401" s="213"/>
      <c r="D3401" s="244"/>
    </row>
    <row r="3402" spans="2:4" x14ac:dyDescent="0.25">
      <c r="B3402" s="213"/>
      <c r="C3402" s="213"/>
      <c r="D3402" s="244"/>
    </row>
    <row r="3403" spans="2:4" x14ac:dyDescent="0.25">
      <c r="B3403" s="213"/>
      <c r="C3403" s="213"/>
      <c r="D3403" s="244"/>
    </row>
    <row r="3404" spans="2:4" x14ac:dyDescent="0.25">
      <c r="B3404" s="213"/>
      <c r="C3404" s="213"/>
      <c r="D3404" s="244"/>
    </row>
    <row r="3405" spans="2:4" x14ac:dyDescent="0.25">
      <c r="B3405" s="213"/>
      <c r="C3405" s="213"/>
      <c r="D3405" s="244"/>
    </row>
    <row r="3406" spans="2:4" x14ac:dyDescent="0.25">
      <c r="B3406" s="213"/>
      <c r="C3406" s="213"/>
      <c r="D3406" s="244"/>
    </row>
    <row r="3407" spans="2:4" x14ac:dyDescent="0.25">
      <c r="B3407" s="213"/>
      <c r="C3407" s="213"/>
      <c r="D3407" s="244"/>
    </row>
    <row r="3408" spans="2:4" x14ac:dyDescent="0.25">
      <c r="B3408" s="213"/>
      <c r="C3408" s="213"/>
      <c r="D3408" s="244"/>
    </row>
    <row r="3409" spans="2:4" x14ac:dyDescent="0.25">
      <c r="B3409" s="213"/>
      <c r="C3409" s="213"/>
      <c r="D3409" s="244"/>
    </row>
    <row r="3410" spans="2:4" x14ac:dyDescent="0.25">
      <c r="B3410" s="213"/>
      <c r="C3410" s="213"/>
      <c r="D3410" s="244"/>
    </row>
    <row r="3411" spans="2:4" x14ac:dyDescent="0.25">
      <c r="B3411" s="213"/>
      <c r="C3411" s="213"/>
      <c r="D3411" s="244"/>
    </row>
    <row r="3412" spans="2:4" x14ac:dyDescent="0.25">
      <c r="B3412" s="213"/>
      <c r="C3412" s="213"/>
      <c r="D3412" s="244"/>
    </row>
    <row r="3413" spans="2:4" x14ac:dyDescent="0.25">
      <c r="B3413" s="213"/>
      <c r="C3413" s="213"/>
      <c r="D3413" s="244"/>
    </row>
    <row r="3414" spans="2:4" x14ac:dyDescent="0.25">
      <c r="B3414" s="213"/>
      <c r="C3414" s="213"/>
      <c r="D3414" s="244"/>
    </row>
    <row r="3415" spans="2:4" x14ac:dyDescent="0.25">
      <c r="B3415" s="213"/>
      <c r="C3415" s="213"/>
      <c r="D3415" s="244"/>
    </row>
    <row r="3416" spans="2:4" x14ac:dyDescent="0.25">
      <c r="B3416" s="213"/>
      <c r="C3416" s="213"/>
      <c r="D3416" s="244"/>
    </row>
    <row r="3417" spans="2:4" x14ac:dyDescent="0.25">
      <c r="B3417" s="213"/>
      <c r="C3417" s="213"/>
      <c r="D3417" s="244"/>
    </row>
    <row r="3418" spans="2:4" x14ac:dyDescent="0.25">
      <c r="B3418" s="213"/>
      <c r="C3418" s="213"/>
      <c r="D3418" s="244"/>
    </row>
    <row r="3419" spans="2:4" x14ac:dyDescent="0.25">
      <c r="B3419" s="213"/>
      <c r="C3419" s="213"/>
      <c r="D3419" s="244"/>
    </row>
    <row r="3420" spans="2:4" x14ac:dyDescent="0.25">
      <c r="B3420" s="213"/>
      <c r="C3420" s="213"/>
      <c r="D3420" s="244"/>
    </row>
    <row r="3421" spans="2:4" x14ac:dyDescent="0.25">
      <c r="B3421" s="213"/>
      <c r="C3421" s="213"/>
      <c r="D3421" s="244"/>
    </row>
    <row r="3422" spans="2:4" x14ac:dyDescent="0.25">
      <c r="B3422" s="213"/>
      <c r="C3422" s="213"/>
      <c r="D3422" s="244"/>
    </row>
    <row r="3423" spans="2:4" x14ac:dyDescent="0.25">
      <c r="B3423" s="213"/>
      <c r="C3423" s="213"/>
      <c r="D3423" s="244"/>
    </row>
    <row r="3424" spans="2:4" x14ac:dyDescent="0.25">
      <c r="B3424" s="213"/>
      <c r="C3424" s="213"/>
      <c r="D3424" s="244"/>
    </row>
    <row r="3425" spans="2:4" x14ac:dyDescent="0.25">
      <c r="B3425" s="213"/>
      <c r="C3425" s="213"/>
      <c r="D3425" s="244"/>
    </row>
    <row r="3426" spans="2:4" x14ac:dyDescent="0.25">
      <c r="B3426" s="213"/>
      <c r="C3426" s="213"/>
      <c r="D3426" s="244"/>
    </row>
    <row r="3427" spans="2:4" x14ac:dyDescent="0.25">
      <c r="B3427" s="213"/>
      <c r="C3427" s="213"/>
      <c r="D3427" s="244"/>
    </row>
    <row r="3428" spans="2:4" x14ac:dyDescent="0.25">
      <c r="B3428" s="213"/>
      <c r="C3428" s="213"/>
      <c r="D3428" s="244"/>
    </row>
    <row r="3429" spans="2:4" x14ac:dyDescent="0.25">
      <c r="B3429" s="213"/>
      <c r="C3429" s="213"/>
      <c r="D3429" s="244"/>
    </row>
    <row r="3430" spans="2:4" x14ac:dyDescent="0.25">
      <c r="B3430" s="213"/>
      <c r="C3430" s="213"/>
      <c r="D3430" s="244"/>
    </row>
    <row r="3431" spans="2:4" x14ac:dyDescent="0.25">
      <c r="B3431" s="213"/>
      <c r="C3431" s="213"/>
      <c r="D3431" s="244"/>
    </row>
    <row r="3432" spans="2:4" x14ac:dyDescent="0.25">
      <c r="B3432" s="213"/>
      <c r="C3432" s="213"/>
      <c r="D3432" s="244"/>
    </row>
    <row r="3433" spans="2:4" x14ac:dyDescent="0.25">
      <c r="B3433" s="213"/>
      <c r="C3433" s="213"/>
      <c r="D3433" s="244"/>
    </row>
    <row r="3434" spans="2:4" x14ac:dyDescent="0.25">
      <c r="B3434" s="213"/>
      <c r="C3434" s="213"/>
      <c r="D3434" s="244"/>
    </row>
    <row r="3435" spans="2:4" x14ac:dyDescent="0.25">
      <c r="B3435" s="213"/>
      <c r="C3435" s="213"/>
      <c r="D3435" s="244"/>
    </row>
    <row r="3436" spans="2:4" x14ac:dyDescent="0.25">
      <c r="B3436" s="213"/>
      <c r="C3436" s="213"/>
      <c r="D3436" s="244"/>
    </row>
    <row r="3437" spans="2:4" x14ac:dyDescent="0.25">
      <c r="B3437" s="213"/>
      <c r="C3437" s="213"/>
      <c r="D3437" s="244"/>
    </row>
    <row r="3438" spans="2:4" x14ac:dyDescent="0.25">
      <c r="B3438" s="213"/>
      <c r="C3438" s="213"/>
      <c r="D3438" s="244"/>
    </row>
    <row r="3439" spans="2:4" x14ac:dyDescent="0.25">
      <c r="B3439" s="213"/>
      <c r="C3439" s="213"/>
      <c r="D3439" s="244"/>
    </row>
    <row r="3440" spans="2:4" x14ac:dyDescent="0.25">
      <c r="B3440" s="213"/>
      <c r="C3440" s="213"/>
      <c r="D3440" s="244"/>
    </row>
    <row r="3441" spans="2:4" x14ac:dyDescent="0.25">
      <c r="B3441" s="213"/>
      <c r="C3441" s="213"/>
      <c r="D3441" s="244"/>
    </row>
    <row r="3442" spans="2:4" x14ac:dyDescent="0.25">
      <c r="B3442" s="213"/>
      <c r="C3442" s="213"/>
      <c r="D3442" s="244"/>
    </row>
    <row r="3443" spans="2:4" x14ac:dyDescent="0.25">
      <c r="B3443" s="213"/>
      <c r="C3443" s="213"/>
      <c r="D3443" s="244"/>
    </row>
    <row r="3444" spans="2:4" x14ac:dyDescent="0.25">
      <c r="B3444" s="213"/>
      <c r="C3444" s="213"/>
      <c r="D3444" s="244"/>
    </row>
    <row r="3445" spans="2:4" x14ac:dyDescent="0.25">
      <c r="B3445" s="213"/>
      <c r="C3445" s="213"/>
      <c r="D3445" s="244"/>
    </row>
    <row r="3446" spans="2:4" x14ac:dyDescent="0.25">
      <c r="B3446" s="213"/>
      <c r="C3446" s="213"/>
      <c r="D3446" s="244"/>
    </row>
    <row r="3447" spans="2:4" x14ac:dyDescent="0.25">
      <c r="B3447" s="213"/>
      <c r="C3447" s="213"/>
      <c r="D3447" s="244"/>
    </row>
    <row r="3448" spans="2:4" x14ac:dyDescent="0.25">
      <c r="B3448" s="213"/>
      <c r="C3448" s="213"/>
      <c r="D3448" s="244"/>
    </row>
    <row r="3449" spans="2:4" x14ac:dyDescent="0.25">
      <c r="B3449" s="213"/>
      <c r="C3449" s="213"/>
      <c r="D3449" s="244"/>
    </row>
    <row r="3450" spans="2:4" x14ac:dyDescent="0.25">
      <c r="B3450" s="213"/>
      <c r="C3450" s="213"/>
      <c r="D3450" s="244"/>
    </row>
    <row r="3451" spans="2:4" x14ac:dyDescent="0.25">
      <c r="B3451" s="213"/>
      <c r="C3451" s="213"/>
      <c r="D3451" s="244"/>
    </row>
    <row r="3452" spans="2:4" x14ac:dyDescent="0.25">
      <c r="B3452" s="213"/>
      <c r="C3452" s="213"/>
      <c r="D3452" s="244"/>
    </row>
    <row r="3453" spans="2:4" x14ac:dyDescent="0.25">
      <c r="B3453" s="213"/>
      <c r="C3453" s="213"/>
      <c r="D3453" s="244"/>
    </row>
    <row r="3454" spans="2:4" x14ac:dyDescent="0.25">
      <c r="B3454" s="213"/>
      <c r="C3454" s="213"/>
      <c r="D3454" s="244"/>
    </row>
    <row r="3455" spans="2:4" x14ac:dyDescent="0.25">
      <c r="B3455" s="213"/>
      <c r="C3455" s="213"/>
      <c r="D3455" s="244"/>
    </row>
    <row r="3456" spans="2:4" x14ac:dyDescent="0.25">
      <c r="B3456" s="213"/>
      <c r="C3456" s="213"/>
      <c r="D3456" s="244"/>
    </row>
    <row r="3457" spans="2:4" x14ac:dyDescent="0.25">
      <c r="B3457" s="213"/>
      <c r="C3457" s="213"/>
      <c r="D3457" s="244"/>
    </row>
    <row r="3458" spans="2:4" x14ac:dyDescent="0.25">
      <c r="B3458" s="213"/>
      <c r="C3458" s="213"/>
      <c r="D3458" s="244"/>
    </row>
    <row r="3459" spans="2:4" x14ac:dyDescent="0.25">
      <c r="B3459" s="213"/>
      <c r="C3459" s="213"/>
      <c r="D3459" s="244"/>
    </row>
    <row r="3460" spans="2:4" x14ac:dyDescent="0.25">
      <c r="B3460" s="213"/>
      <c r="C3460" s="213"/>
      <c r="D3460" s="244"/>
    </row>
    <row r="3461" spans="2:4" x14ac:dyDescent="0.25">
      <c r="B3461" s="213"/>
      <c r="C3461" s="213"/>
      <c r="D3461" s="244"/>
    </row>
    <row r="3462" spans="2:4" x14ac:dyDescent="0.25">
      <c r="B3462" s="213"/>
      <c r="C3462" s="213"/>
      <c r="D3462" s="244"/>
    </row>
    <row r="3463" spans="2:4" x14ac:dyDescent="0.25">
      <c r="B3463" s="213"/>
      <c r="C3463" s="213"/>
      <c r="D3463" s="244"/>
    </row>
    <row r="3464" spans="2:4" x14ac:dyDescent="0.25">
      <c r="B3464" s="213"/>
      <c r="C3464" s="213"/>
      <c r="D3464" s="244"/>
    </row>
    <row r="3465" spans="2:4" x14ac:dyDescent="0.25">
      <c r="B3465" s="213"/>
      <c r="C3465" s="213"/>
      <c r="D3465" s="244"/>
    </row>
    <row r="3466" spans="2:4" x14ac:dyDescent="0.25">
      <c r="B3466" s="213"/>
      <c r="C3466" s="213"/>
      <c r="D3466" s="244"/>
    </row>
    <row r="3467" spans="2:4" x14ac:dyDescent="0.25">
      <c r="B3467" s="213"/>
      <c r="C3467" s="213"/>
      <c r="D3467" s="244"/>
    </row>
    <row r="3468" spans="2:4" x14ac:dyDescent="0.25">
      <c r="B3468" s="213"/>
      <c r="C3468" s="213"/>
      <c r="D3468" s="244"/>
    </row>
    <row r="3469" spans="2:4" x14ac:dyDescent="0.25">
      <c r="B3469" s="213"/>
      <c r="C3469" s="213"/>
      <c r="D3469" s="244"/>
    </row>
    <row r="3470" spans="2:4" x14ac:dyDescent="0.25">
      <c r="B3470" s="213"/>
      <c r="C3470" s="213"/>
      <c r="D3470" s="244"/>
    </row>
    <row r="3471" spans="2:4" x14ac:dyDescent="0.25">
      <c r="B3471" s="213"/>
      <c r="C3471" s="213"/>
      <c r="D3471" s="244"/>
    </row>
    <row r="3472" spans="2:4" x14ac:dyDescent="0.25">
      <c r="B3472" s="213"/>
      <c r="C3472" s="213"/>
      <c r="D3472" s="244"/>
    </row>
    <row r="3473" spans="2:4" x14ac:dyDescent="0.25">
      <c r="B3473" s="213"/>
      <c r="C3473" s="213"/>
      <c r="D3473" s="244"/>
    </row>
    <row r="3474" spans="2:4" x14ac:dyDescent="0.25">
      <c r="B3474" s="213"/>
      <c r="C3474" s="213"/>
      <c r="D3474" s="244"/>
    </row>
    <row r="3475" spans="2:4" x14ac:dyDescent="0.25">
      <c r="B3475" s="213"/>
      <c r="C3475" s="213"/>
      <c r="D3475" s="244"/>
    </row>
    <row r="3476" spans="2:4" x14ac:dyDescent="0.25">
      <c r="B3476" s="213"/>
      <c r="C3476" s="213"/>
      <c r="D3476" s="244"/>
    </row>
    <row r="3477" spans="2:4" x14ac:dyDescent="0.25">
      <c r="B3477" s="213"/>
      <c r="C3477" s="213"/>
      <c r="D3477" s="244"/>
    </row>
    <row r="3478" spans="2:4" x14ac:dyDescent="0.25">
      <c r="B3478" s="213"/>
      <c r="C3478" s="213"/>
      <c r="D3478" s="244"/>
    </row>
    <row r="3479" spans="2:4" x14ac:dyDescent="0.25">
      <c r="B3479" s="213"/>
      <c r="C3479" s="213"/>
      <c r="D3479" s="244"/>
    </row>
    <row r="3480" spans="2:4" x14ac:dyDescent="0.25">
      <c r="B3480" s="213"/>
      <c r="C3480" s="213"/>
      <c r="D3480" s="244"/>
    </row>
    <row r="3481" spans="2:4" x14ac:dyDescent="0.25">
      <c r="B3481" s="213"/>
      <c r="C3481" s="213"/>
      <c r="D3481" s="244"/>
    </row>
    <row r="3482" spans="2:4" x14ac:dyDescent="0.25">
      <c r="B3482" s="213"/>
      <c r="C3482" s="213"/>
      <c r="D3482" s="244"/>
    </row>
    <row r="3483" spans="2:4" x14ac:dyDescent="0.25">
      <c r="B3483" s="213"/>
      <c r="C3483" s="213"/>
      <c r="D3483" s="244"/>
    </row>
    <row r="3484" spans="2:4" x14ac:dyDescent="0.25">
      <c r="B3484" s="213"/>
      <c r="C3484" s="213"/>
      <c r="D3484" s="244"/>
    </row>
    <row r="3485" spans="2:4" x14ac:dyDescent="0.25">
      <c r="B3485" s="213"/>
      <c r="C3485" s="213"/>
      <c r="D3485" s="244"/>
    </row>
    <row r="3486" spans="2:4" x14ac:dyDescent="0.25">
      <c r="B3486" s="213"/>
      <c r="C3486" s="213"/>
      <c r="D3486" s="244"/>
    </row>
    <row r="3487" spans="2:4" x14ac:dyDescent="0.25">
      <c r="B3487" s="213"/>
      <c r="C3487" s="213"/>
      <c r="D3487" s="244"/>
    </row>
    <row r="3488" spans="2:4" x14ac:dyDescent="0.25">
      <c r="B3488" s="213"/>
      <c r="C3488" s="213"/>
      <c r="D3488" s="244"/>
    </row>
    <row r="3489" spans="2:4" x14ac:dyDescent="0.25">
      <c r="B3489" s="213"/>
      <c r="C3489" s="213"/>
      <c r="D3489" s="244"/>
    </row>
    <row r="3490" spans="2:4" x14ac:dyDescent="0.25">
      <c r="B3490" s="213"/>
      <c r="C3490" s="213"/>
      <c r="D3490" s="244"/>
    </row>
    <row r="3491" spans="2:4" x14ac:dyDescent="0.25">
      <c r="B3491" s="213"/>
      <c r="C3491" s="213"/>
      <c r="D3491" s="244"/>
    </row>
    <row r="3492" spans="2:4" x14ac:dyDescent="0.25">
      <c r="B3492" s="213"/>
      <c r="C3492" s="213"/>
      <c r="D3492" s="244"/>
    </row>
    <row r="3493" spans="2:4" x14ac:dyDescent="0.25">
      <c r="B3493" s="213"/>
      <c r="C3493" s="213"/>
      <c r="D3493" s="244"/>
    </row>
    <row r="3494" spans="2:4" x14ac:dyDescent="0.25">
      <c r="B3494" s="213"/>
      <c r="C3494" s="213"/>
      <c r="D3494" s="244"/>
    </row>
    <row r="3495" spans="2:4" x14ac:dyDescent="0.25">
      <c r="B3495" s="213"/>
      <c r="C3495" s="213"/>
      <c r="D3495" s="244"/>
    </row>
    <row r="3496" spans="2:4" x14ac:dyDescent="0.25">
      <c r="B3496" s="213"/>
      <c r="C3496" s="213"/>
      <c r="D3496" s="244"/>
    </row>
    <row r="3497" spans="2:4" x14ac:dyDescent="0.25">
      <c r="B3497" s="213"/>
      <c r="C3497" s="213"/>
      <c r="D3497" s="244"/>
    </row>
    <row r="3498" spans="2:4" x14ac:dyDescent="0.25">
      <c r="B3498" s="213"/>
      <c r="C3498" s="213"/>
      <c r="D3498" s="244"/>
    </row>
    <row r="3499" spans="2:4" x14ac:dyDescent="0.25">
      <c r="B3499" s="213"/>
      <c r="C3499" s="213"/>
      <c r="D3499" s="244"/>
    </row>
    <row r="3500" spans="2:4" x14ac:dyDescent="0.25">
      <c r="B3500" s="213"/>
      <c r="C3500" s="213"/>
      <c r="D3500" s="244"/>
    </row>
    <row r="3501" spans="2:4" x14ac:dyDescent="0.25">
      <c r="B3501" s="213"/>
      <c r="C3501" s="213"/>
      <c r="D3501" s="244"/>
    </row>
    <row r="3502" spans="2:4" x14ac:dyDescent="0.25">
      <c r="B3502" s="213"/>
      <c r="C3502" s="213"/>
      <c r="D3502" s="244"/>
    </row>
    <row r="3503" spans="2:4" x14ac:dyDescent="0.25">
      <c r="B3503" s="213"/>
      <c r="C3503" s="213"/>
      <c r="D3503" s="244"/>
    </row>
    <row r="3504" spans="2:4" x14ac:dyDescent="0.25">
      <c r="B3504" s="213"/>
      <c r="C3504" s="213"/>
      <c r="D3504" s="244"/>
    </row>
    <row r="3505" spans="2:4" x14ac:dyDescent="0.25">
      <c r="B3505" s="213"/>
      <c r="C3505" s="213"/>
      <c r="D3505" s="244"/>
    </row>
    <row r="3506" spans="2:4" x14ac:dyDescent="0.25">
      <c r="B3506" s="213"/>
      <c r="C3506" s="213"/>
      <c r="D3506" s="244"/>
    </row>
    <row r="3507" spans="2:4" x14ac:dyDescent="0.25">
      <c r="B3507" s="213"/>
      <c r="C3507" s="213"/>
      <c r="D3507" s="244"/>
    </row>
    <row r="3508" spans="2:4" x14ac:dyDescent="0.25">
      <c r="B3508" s="213"/>
      <c r="C3508" s="213"/>
      <c r="D3508" s="244"/>
    </row>
    <row r="3509" spans="2:4" x14ac:dyDescent="0.25">
      <c r="B3509" s="213"/>
      <c r="C3509" s="213"/>
      <c r="D3509" s="244"/>
    </row>
    <row r="3510" spans="2:4" x14ac:dyDescent="0.25">
      <c r="B3510" s="213"/>
      <c r="C3510" s="213"/>
      <c r="D3510" s="244"/>
    </row>
    <row r="3511" spans="2:4" x14ac:dyDescent="0.25">
      <c r="B3511" s="213"/>
      <c r="C3511" s="213"/>
      <c r="D3511" s="244"/>
    </row>
    <row r="3512" spans="2:4" x14ac:dyDescent="0.25">
      <c r="B3512" s="213"/>
      <c r="C3512" s="213"/>
      <c r="D3512" s="244"/>
    </row>
    <row r="3513" spans="2:4" x14ac:dyDescent="0.25">
      <c r="B3513" s="213"/>
      <c r="C3513" s="213"/>
      <c r="D3513" s="244"/>
    </row>
    <row r="3514" spans="2:4" x14ac:dyDescent="0.25">
      <c r="B3514" s="213"/>
      <c r="C3514" s="213"/>
      <c r="D3514" s="244"/>
    </row>
    <row r="3515" spans="2:4" x14ac:dyDescent="0.25">
      <c r="B3515" s="213"/>
      <c r="C3515" s="213"/>
      <c r="D3515" s="244"/>
    </row>
    <row r="3516" spans="2:4" x14ac:dyDescent="0.25">
      <c r="B3516" s="213"/>
      <c r="C3516" s="213"/>
      <c r="D3516" s="244"/>
    </row>
    <row r="3517" spans="2:4" x14ac:dyDescent="0.25">
      <c r="B3517" s="213"/>
      <c r="C3517" s="213"/>
      <c r="D3517" s="244"/>
    </row>
    <row r="3518" spans="2:4" x14ac:dyDescent="0.25">
      <c r="B3518" s="213"/>
      <c r="C3518" s="213"/>
      <c r="D3518" s="244"/>
    </row>
    <row r="3519" spans="2:4" x14ac:dyDescent="0.25">
      <c r="B3519" s="213"/>
      <c r="C3519" s="213"/>
      <c r="D3519" s="244"/>
    </row>
    <row r="3520" spans="2:4" x14ac:dyDescent="0.25">
      <c r="B3520" s="213"/>
      <c r="C3520" s="213"/>
      <c r="D3520" s="244"/>
    </row>
    <row r="3521" spans="2:4" x14ac:dyDescent="0.25">
      <c r="B3521" s="213"/>
      <c r="C3521" s="213"/>
      <c r="D3521" s="244"/>
    </row>
    <row r="3522" spans="2:4" x14ac:dyDescent="0.25">
      <c r="B3522" s="213"/>
      <c r="C3522" s="213"/>
      <c r="D3522" s="244"/>
    </row>
    <row r="3523" spans="2:4" x14ac:dyDescent="0.25">
      <c r="B3523" s="213"/>
      <c r="C3523" s="213"/>
      <c r="D3523" s="244"/>
    </row>
    <row r="3524" spans="2:4" x14ac:dyDescent="0.25">
      <c r="B3524" s="213"/>
      <c r="C3524" s="213"/>
      <c r="D3524" s="244"/>
    </row>
    <row r="3525" spans="2:4" x14ac:dyDescent="0.25">
      <c r="B3525" s="213"/>
      <c r="C3525" s="213"/>
      <c r="D3525" s="244"/>
    </row>
    <row r="3526" spans="2:4" x14ac:dyDescent="0.25">
      <c r="B3526" s="213"/>
      <c r="C3526" s="213"/>
      <c r="D3526" s="244"/>
    </row>
    <row r="3527" spans="2:4" x14ac:dyDescent="0.25">
      <c r="B3527" s="213"/>
      <c r="C3527" s="213"/>
      <c r="D3527" s="244"/>
    </row>
    <row r="3528" spans="2:4" x14ac:dyDescent="0.25">
      <c r="B3528" s="213"/>
      <c r="C3528" s="213"/>
      <c r="D3528" s="244"/>
    </row>
    <row r="3529" spans="2:4" x14ac:dyDescent="0.25">
      <c r="B3529" s="213"/>
      <c r="C3529" s="213"/>
      <c r="D3529" s="244"/>
    </row>
    <row r="3530" spans="2:4" x14ac:dyDescent="0.25">
      <c r="B3530" s="213"/>
      <c r="C3530" s="213"/>
      <c r="D3530" s="244"/>
    </row>
    <row r="3531" spans="2:4" x14ac:dyDescent="0.25">
      <c r="B3531" s="213"/>
      <c r="C3531" s="213"/>
      <c r="D3531" s="244"/>
    </row>
    <row r="3532" spans="2:4" x14ac:dyDescent="0.25">
      <c r="B3532" s="213"/>
      <c r="C3532" s="213"/>
      <c r="D3532" s="244"/>
    </row>
    <row r="3533" spans="2:4" x14ac:dyDescent="0.25">
      <c r="B3533" s="213"/>
      <c r="C3533" s="213"/>
      <c r="D3533" s="244"/>
    </row>
    <row r="3534" spans="2:4" x14ac:dyDescent="0.25">
      <c r="B3534" s="213"/>
      <c r="C3534" s="213"/>
      <c r="D3534" s="244"/>
    </row>
    <row r="3535" spans="2:4" x14ac:dyDescent="0.25">
      <c r="B3535" s="213"/>
      <c r="C3535" s="213"/>
      <c r="D3535" s="244"/>
    </row>
    <row r="3536" spans="2:4" x14ac:dyDescent="0.25">
      <c r="B3536" s="213"/>
      <c r="C3536" s="213"/>
      <c r="D3536" s="244"/>
    </row>
    <row r="3537" spans="2:4" x14ac:dyDescent="0.25">
      <c r="B3537" s="213"/>
      <c r="C3537" s="213"/>
      <c r="D3537" s="244"/>
    </row>
    <row r="3538" spans="2:4" x14ac:dyDescent="0.25">
      <c r="B3538" s="213"/>
      <c r="C3538" s="213"/>
      <c r="D3538" s="244"/>
    </row>
    <row r="3539" spans="2:4" x14ac:dyDescent="0.25">
      <c r="B3539" s="213"/>
      <c r="C3539" s="213"/>
      <c r="D3539" s="244"/>
    </row>
    <row r="3540" spans="2:4" x14ac:dyDescent="0.25">
      <c r="B3540" s="213"/>
      <c r="C3540" s="213"/>
      <c r="D3540" s="244"/>
    </row>
    <row r="3541" spans="2:4" x14ac:dyDescent="0.25">
      <c r="B3541" s="213"/>
      <c r="C3541" s="213"/>
      <c r="D3541" s="244"/>
    </row>
    <row r="3542" spans="2:4" x14ac:dyDescent="0.25">
      <c r="B3542" s="213"/>
      <c r="C3542" s="213"/>
      <c r="D3542" s="244"/>
    </row>
    <row r="3543" spans="2:4" x14ac:dyDescent="0.25">
      <c r="B3543" s="213"/>
      <c r="C3543" s="213"/>
      <c r="D3543" s="244"/>
    </row>
    <row r="3544" spans="2:4" x14ac:dyDescent="0.25">
      <c r="B3544" s="213"/>
      <c r="C3544" s="213"/>
      <c r="D3544" s="244"/>
    </row>
    <row r="3545" spans="2:4" x14ac:dyDescent="0.25">
      <c r="B3545" s="213"/>
      <c r="C3545" s="213"/>
      <c r="D3545" s="244"/>
    </row>
    <row r="3546" spans="2:4" x14ac:dyDescent="0.25">
      <c r="B3546" s="213"/>
      <c r="C3546" s="213"/>
      <c r="D3546" s="244"/>
    </row>
    <row r="3547" spans="2:4" x14ac:dyDescent="0.25">
      <c r="B3547" s="213"/>
      <c r="C3547" s="213"/>
      <c r="D3547" s="244"/>
    </row>
    <row r="3548" spans="2:4" x14ac:dyDescent="0.25">
      <c r="B3548" s="213"/>
      <c r="C3548" s="213"/>
      <c r="D3548" s="244"/>
    </row>
    <row r="3549" spans="2:4" x14ac:dyDescent="0.25">
      <c r="B3549" s="213"/>
      <c r="C3549" s="213"/>
      <c r="D3549" s="244"/>
    </row>
    <row r="3550" spans="2:4" x14ac:dyDescent="0.25">
      <c r="B3550" s="213"/>
      <c r="C3550" s="213"/>
      <c r="D3550" s="244"/>
    </row>
    <row r="3551" spans="2:4" x14ac:dyDescent="0.25">
      <c r="B3551" s="213"/>
      <c r="C3551" s="213"/>
      <c r="D3551" s="244"/>
    </row>
    <row r="3552" spans="2:4" x14ac:dyDescent="0.25">
      <c r="B3552" s="213"/>
      <c r="C3552" s="213"/>
      <c r="D3552" s="244"/>
    </row>
    <row r="3553" spans="2:4" x14ac:dyDescent="0.25">
      <c r="B3553" s="213"/>
      <c r="C3553" s="213"/>
      <c r="D3553" s="244"/>
    </row>
    <row r="3554" spans="2:4" x14ac:dyDescent="0.25">
      <c r="B3554" s="213"/>
      <c r="C3554" s="213"/>
      <c r="D3554" s="244"/>
    </row>
    <row r="3555" spans="2:4" x14ac:dyDescent="0.25">
      <c r="B3555" s="213"/>
      <c r="C3555" s="213"/>
      <c r="D3555" s="244"/>
    </row>
    <row r="3556" spans="2:4" x14ac:dyDescent="0.25">
      <c r="B3556" s="213"/>
      <c r="C3556" s="213"/>
      <c r="D3556" s="244"/>
    </row>
    <row r="3557" spans="2:4" x14ac:dyDescent="0.25">
      <c r="B3557" s="213"/>
      <c r="C3557" s="213"/>
      <c r="D3557" s="244"/>
    </row>
    <row r="3558" spans="2:4" x14ac:dyDescent="0.25">
      <c r="B3558" s="213"/>
      <c r="C3558" s="213"/>
      <c r="D3558" s="244"/>
    </row>
    <row r="3559" spans="2:4" x14ac:dyDescent="0.25">
      <c r="B3559" s="213"/>
      <c r="C3559" s="213"/>
      <c r="D3559" s="244"/>
    </row>
    <row r="3560" spans="2:4" x14ac:dyDescent="0.25">
      <c r="B3560" s="213"/>
      <c r="C3560" s="213"/>
      <c r="D3560" s="244"/>
    </row>
    <row r="3561" spans="2:4" x14ac:dyDescent="0.25">
      <c r="B3561" s="213"/>
      <c r="C3561" s="213"/>
      <c r="D3561" s="244"/>
    </row>
    <row r="3562" spans="2:4" x14ac:dyDescent="0.25">
      <c r="B3562" s="213"/>
      <c r="C3562" s="213"/>
      <c r="D3562" s="244"/>
    </row>
    <row r="3563" spans="2:4" x14ac:dyDescent="0.25">
      <c r="B3563" s="213"/>
      <c r="C3563" s="213"/>
      <c r="D3563" s="244"/>
    </row>
    <row r="3564" spans="2:4" x14ac:dyDescent="0.25">
      <c r="B3564" s="213"/>
      <c r="C3564" s="213"/>
      <c r="D3564" s="244"/>
    </row>
    <row r="3565" spans="2:4" x14ac:dyDescent="0.25">
      <c r="B3565" s="213"/>
      <c r="C3565" s="213"/>
      <c r="D3565" s="244"/>
    </row>
    <row r="3566" spans="2:4" x14ac:dyDescent="0.25">
      <c r="B3566" s="213"/>
      <c r="C3566" s="213"/>
      <c r="D3566" s="244"/>
    </row>
    <row r="3567" spans="2:4" x14ac:dyDescent="0.25">
      <c r="B3567" s="213"/>
      <c r="C3567" s="213"/>
      <c r="D3567" s="244"/>
    </row>
    <row r="3568" spans="2:4" x14ac:dyDescent="0.25">
      <c r="B3568" s="213"/>
      <c r="C3568" s="213"/>
      <c r="D3568" s="244"/>
    </row>
    <row r="3569" spans="2:4" x14ac:dyDescent="0.25">
      <c r="B3569" s="213"/>
      <c r="C3569" s="213"/>
      <c r="D3569" s="244"/>
    </row>
    <row r="3570" spans="2:4" x14ac:dyDescent="0.25">
      <c r="B3570" s="213"/>
      <c r="C3570" s="213"/>
      <c r="D3570" s="244"/>
    </row>
    <row r="3571" spans="2:4" x14ac:dyDescent="0.25">
      <c r="B3571" s="213"/>
      <c r="C3571" s="213"/>
      <c r="D3571" s="244"/>
    </row>
    <row r="3572" spans="2:4" x14ac:dyDescent="0.25">
      <c r="B3572" s="213"/>
      <c r="C3572" s="213"/>
      <c r="D3572" s="244"/>
    </row>
    <row r="3573" spans="2:4" x14ac:dyDescent="0.25">
      <c r="B3573" s="213"/>
      <c r="C3573" s="213"/>
      <c r="D3573" s="244"/>
    </row>
    <row r="3574" spans="2:4" x14ac:dyDescent="0.25">
      <c r="B3574" s="213"/>
      <c r="C3574" s="213"/>
      <c r="D3574" s="244"/>
    </row>
    <row r="3575" spans="2:4" x14ac:dyDescent="0.25">
      <c r="B3575" s="213"/>
      <c r="C3575" s="213"/>
      <c r="D3575" s="244"/>
    </row>
    <row r="3576" spans="2:4" x14ac:dyDescent="0.25">
      <c r="B3576" s="213"/>
      <c r="C3576" s="213"/>
      <c r="D3576" s="244"/>
    </row>
    <row r="3577" spans="2:4" x14ac:dyDescent="0.25">
      <c r="B3577" s="213"/>
      <c r="C3577" s="213"/>
      <c r="D3577" s="244"/>
    </row>
    <row r="3578" spans="2:4" x14ac:dyDescent="0.25">
      <c r="B3578" s="213"/>
      <c r="C3578" s="213"/>
      <c r="D3578" s="244"/>
    </row>
    <row r="3579" spans="2:4" x14ac:dyDescent="0.25">
      <c r="B3579" s="213"/>
      <c r="C3579" s="213"/>
      <c r="D3579" s="244"/>
    </row>
    <row r="3580" spans="2:4" x14ac:dyDescent="0.25">
      <c r="B3580" s="213"/>
      <c r="C3580" s="213"/>
      <c r="D3580" s="244"/>
    </row>
    <row r="3581" spans="2:4" x14ac:dyDescent="0.25">
      <c r="B3581" s="213"/>
      <c r="C3581" s="213"/>
      <c r="D3581" s="244"/>
    </row>
    <row r="3582" spans="2:4" x14ac:dyDescent="0.25">
      <c r="B3582" s="213"/>
      <c r="C3582" s="213"/>
      <c r="D3582" s="244"/>
    </row>
    <row r="3583" spans="2:4" x14ac:dyDescent="0.25">
      <c r="B3583" s="213"/>
      <c r="C3583" s="213"/>
      <c r="D3583" s="244"/>
    </row>
    <row r="3584" spans="2:4" x14ac:dyDescent="0.25">
      <c r="B3584" s="213"/>
      <c r="C3584" s="213"/>
      <c r="D3584" s="244"/>
    </row>
    <row r="3585" spans="2:4" x14ac:dyDescent="0.25">
      <c r="B3585" s="213"/>
      <c r="C3585" s="213"/>
      <c r="D3585" s="244"/>
    </row>
    <row r="3586" spans="2:4" x14ac:dyDescent="0.25">
      <c r="B3586" s="213"/>
      <c r="C3586" s="213"/>
      <c r="D3586" s="244"/>
    </row>
    <row r="3587" spans="2:4" x14ac:dyDescent="0.25">
      <c r="B3587" s="213"/>
      <c r="C3587" s="213"/>
      <c r="D3587" s="244"/>
    </row>
    <row r="3588" spans="2:4" x14ac:dyDescent="0.25">
      <c r="B3588" s="213"/>
      <c r="C3588" s="213"/>
      <c r="D3588" s="244"/>
    </row>
    <row r="3589" spans="2:4" x14ac:dyDescent="0.25">
      <c r="B3589" s="213"/>
      <c r="C3589" s="213"/>
      <c r="D3589" s="244"/>
    </row>
    <row r="3590" spans="2:4" x14ac:dyDescent="0.25">
      <c r="B3590" s="213"/>
      <c r="C3590" s="213"/>
      <c r="D3590" s="244"/>
    </row>
    <row r="3591" spans="2:4" x14ac:dyDescent="0.25">
      <c r="B3591" s="213"/>
      <c r="C3591" s="213"/>
      <c r="D3591" s="244"/>
    </row>
    <row r="3592" spans="2:4" x14ac:dyDescent="0.25">
      <c r="B3592" s="213"/>
      <c r="C3592" s="213"/>
      <c r="D3592" s="244"/>
    </row>
    <row r="3593" spans="2:4" x14ac:dyDescent="0.25">
      <c r="B3593" s="213"/>
      <c r="C3593" s="213"/>
      <c r="D3593" s="244"/>
    </row>
    <row r="3594" spans="2:4" x14ac:dyDescent="0.25">
      <c r="B3594" s="213"/>
      <c r="C3594" s="213"/>
      <c r="D3594" s="244"/>
    </row>
    <row r="3595" spans="2:4" x14ac:dyDescent="0.25">
      <c r="B3595" s="213"/>
      <c r="C3595" s="213"/>
      <c r="D3595" s="244"/>
    </row>
    <row r="3596" spans="2:4" x14ac:dyDescent="0.25">
      <c r="B3596" s="213"/>
      <c r="C3596" s="213"/>
      <c r="D3596" s="244"/>
    </row>
    <row r="3597" spans="2:4" x14ac:dyDescent="0.25">
      <c r="B3597" s="213"/>
      <c r="C3597" s="213"/>
      <c r="D3597" s="244"/>
    </row>
    <row r="3598" spans="2:4" x14ac:dyDescent="0.25">
      <c r="B3598" s="213"/>
      <c r="C3598" s="213"/>
      <c r="D3598" s="244"/>
    </row>
    <row r="3599" spans="2:4" x14ac:dyDescent="0.25">
      <c r="B3599" s="213"/>
      <c r="C3599" s="213"/>
      <c r="D3599" s="244"/>
    </row>
    <row r="3600" spans="2:4" x14ac:dyDescent="0.25">
      <c r="B3600" s="213"/>
      <c r="C3600" s="213"/>
      <c r="D3600" s="244"/>
    </row>
    <row r="3601" spans="2:4" x14ac:dyDescent="0.25">
      <c r="B3601" s="213"/>
      <c r="C3601" s="213"/>
      <c r="D3601" s="244"/>
    </row>
    <row r="3602" spans="2:4" x14ac:dyDescent="0.25">
      <c r="B3602" s="213"/>
      <c r="C3602" s="213"/>
      <c r="D3602" s="244"/>
    </row>
    <row r="3603" spans="2:4" x14ac:dyDescent="0.25">
      <c r="B3603" s="213"/>
      <c r="C3603" s="213"/>
      <c r="D3603" s="244"/>
    </row>
    <row r="3604" spans="2:4" x14ac:dyDescent="0.25">
      <c r="B3604" s="213"/>
      <c r="C3604" s="213"/>
      <c r="D3604" s="244"/>
    </row>
    <row r="3605" spans="2:4" x14ac:dyDescent="0.25">
      <c r="B3605" s="213"/>
      <c r="C3605" s="213"/>
      <c r="D3605" s="244"/>
    </row>
    <row r="3606" spans="2:4" x14ac:dyDescent="0.25">
      <c r="B3606" s="213"/>
      <c r="C3606" s="213"/>
      <c r="D3606" s="244"/>
    </row>
    <row r="3607" spans="2:4" x14ac:dyDescent="0.25">
      <c r="B3607" s="213"/>
      <c r="C3607" s="213"/>
      <c r="D3607" s="244"/>
    </row>
    <row r="3608" spans="2:4" x14ac:dyDescent="0.25">
      <c r="B3608" s="213"/>
      <c r="C3608" s="213"/>
      <c r="D3608" s="244"/>
    </row>
    <row r="3609" spans="2:4" x14ac:dyDescent="0.25">
      <c r="B3609" s="213"/>
      <c r="C3609" s="213"/>
      <c r="D3609" s="244"/>
    </row>
    <row r="3610" spans="2:4" x14ac:dyDescent="0.25">
      <c r="B3610" s="213"/>
      <c r="C3610" s="213"/>
      <c r="D3610" s="244"/>
    </row>
    <row r="3611" spans="2:4" x14ac:dyDescent="0.25">
      <c r="B3611" s="213"/>
      <c r="C3611" s="213"/>
      <c r="D3611" s="244"/>
    </row>
    <row r="3612" spans="2:4" x14ac:dyDescent="0.25">
      <c r="B3612" s="213"/>
      <c r="C3612" s="213"/>
      <c r="D3612" s="244"/>
    </row>
    <row r="3613" spans="2:4" x14ac:dyDescent="0.25">
      <c r="B3613" s="213"/>
      <c r="C3613" s="213"/>
      <c r="D3613" s="244"/>
    </row>
    <row r="3614" spans="2:4" x14ac:dyDescent="0.25">
      <c r="B3614" s="213"/>
      <c r="C3614" s="213"/>
      <c r="D3614" s="244"/>
    </row>
    <row r="3615" spans="2:4" x14ac:dyDescent="0.25">
      <c r="B3615" s="213"/>
      <c r="C3615" s="213"/>
      <c r="D3615" s="244"/>
    </row>
    <row r="3616" spans="2:4" x14ac:dyDescent="0.25">
      <c r="B3616" s="213"/>
      <c r="C3616" s="213"/>
      <c r="D3616" s="244"/>
    </row>
    <row r="3617" spans="2:4" x14ac:dyDescent="0.25">
      <c r="B3617" s="213"/>
      <c r="C3617" s="213"/>
      <c r="D3617" s="244"/>
    </row>
    <row r="3618" spans="2:4" x14ac:dyDescent="0.25">
      <c r="B3618" s="213"/>
      <c r="C3618" s="213"/>
      <c r="D3618" s="244"/>
    </row>
    <row r="3619" spans="2:4" x14ac:dyDescent="0.25">
      <c r="B3619" s="213"/>
      <c r="C3619" s="213"/>
      <c r="D3619" s="244"/>
    </row>
    <row r="3620" spans="2:4" x14ac:dyDescent="0.25">
      <c r="B3620" s="213"/>
      <c r="C3620" s="213"/>
      <c r="D3620" s="244"/>
    </row>
    <row r="3621" spans="2:4" x14ac:dyDescent="0.25">
      <c r="B3621" s="213"/>
      <c r="C3621" s="213"/>
      <c r="D3621" s="244"/>
    </row>
    <row r="3622" spans="2:4" x14ac:dyDescent="0.25">
      <c r="B3622" s="213"/>
      <c r="C3622" s="213"/>
      <c r="D3622" s="244"/>
    </row>
    <row r="3623" spans="2:4" x14ac:dyDescent="0.25">
      <c r="B3623" s="213"/>
      <c r="C3623" s="213"/>
      <c r="D3623" s="244"/>
    </row>
    <row r="3624" spans="2:4" x14ac:dyDescent="0.25">
      <c r="B3624" s="213"/>
      <c r="C3624" s="213"/>
      <c r="D3624" s="244"/>
    </row>
    <row r="3625" spans="2:4" x14ac:dyDescent="0.25">
      <c r="B3625" s="213"/>
      <c r="C3625" s="213"/>
      <c r="D3625" s="244"/>
    </row>
    <row r="3626" spans="2:4" x14ac:dyDescent="0.25">
      <c r="B3626" s="213"/>
      <c r="C3626" s="213"/>
      <c r="D3626" s="244"/>
    </row>
    <row r="3627" spans="2:4" x14ac:dyDescent="0.25">
      <c r="B3627" s="213"/>
      <c r="C3627" s="213"/>
      <c r="D3627" s="244"/>
    </row>
    <row r="3628" spans="2:4" x14ac:dyDescent="0.25">
      <c r="B3628" s="213"/>
      <c r="C3628" s="213"/>
      <c r="D3628" s="244"/>
    </row>
    <row r="3629" spans="2:4" x14ac:dyDescent="0.25">
      <c r="B3629" s="213"/>
      <c r="C3629" s="213"/>
      <c r="D3629" s="244"/>
    </row>
    <row r="3630" spans="2:4" x14ac:dyDescent="0.25">
      <c r="B3630" s="213"/>
      <c r="C3630" s="213"/>
      <c r="D3630" s="244"/>
    </row>
    <row r="3631" spans="2:4" x14ac:dyDescent="0.25">
      <c r="B3631" s="213"/>
      <c r="C3631" s="213"/>
      <c r="D3631" s="244"/>
    </row>
    <row r="3632" spans="2:4" x14ac:dyDescent="0.25">
      <c r="B3632" s="213"/>
      <c r="C3632" s="213"/>
      <c r="D3632" s="244"/>
    </row>
    <row r="3633" spans="2:4" x14ac:dyDescent="0.25">
      <c r="B3633" s="213"/>
      <c r="C3633" s="213"/>
      <c r="D3633" s="244"/>
    </row>
    <row r="3634" spans="2:4" x14ac:dyDescent="0.25">
      <c r="B3634" s="213"/>
      <c r="C3634" s="213"/>
      <c r="D3634" s="244"/>
    </row>
    <row r="3635" spans="2:4" x14ac:dyDescent="0.25">
      <c r="B3635" s="213"/>
      <c r="C3635" s="213"/>
      <c r="D3635" s="244"/>
    </row>
    <row r="3636" spans="2:4" x14ac:dyDescent="0.25">
      <c r="B3636" s="213"/>
      <c r="C3636" s="213"/>
      <c r="D3636" s="244"/>
    </row>
    <row r="3637" spans="2:4" x14ac:dyDescent="0.25">
      <c r="B3637" s="213"/>
      <c r="C3637" s="213"/>
      <c r="D3637" s="244"/>
    </row>
    <row r="3638" spans="2:4" x14ac:dyDescent="0.25">
      <c r="B3638" s="213"/>
      <c r="C3638" s="213"/>
      <c r="D3638" s="244"/>
    </row>
    <row r="3639" spans="2:4" x14ac:dyDescent="0.25">
      <c r="B3639" s="213"/>
      <c r="C3639" s="213"/>
      <c r="D3639" s="244"/>
    </row>
    <row r="3640" spans="2:4" x14ac:dyDescent="0.25">
      <c r="B3640" s="213"/>
      <c r="C3640" s="213"/>
      <c r="D3640" s="244"/>
    </row>
    <row r="3641" spans="2:4" x14ac:dyDescent="0.25">
      <c r="B3641" s="213"/>
      <c r="C3641" s="213"/>
      <c r="D3641" s="244"/>
    </row>
    <row r="3642" spans="2:4" x14ac:dyDescent="0.25">
      <c r="B3642" s="213"/>
      <c r="C3642" s="213"/>
      <c r="D3642" s="244"/>
    </row>
    <row r="3643" spans="2:4" x14ac:dyDescent="0.25">
      <c r="B3643" s="213"/>
      <c r="C3643" s="213"/>
      <c r="D3643" s="244"/>
    </row>
    <row r="3644" spans="2:4" x14ac:dyDescent="0.25">
      <c r="B3644" s="213"/>
      <c r="C3644" s="213"/>
      <c r="D3644" s="244"/>
    </row>
    <row r="3645" spans="2:4" x14ac:dyDescent="0.25">
      <c r="B3645" s="213"/>
      <c r="C3645" s="213"/>
      <c r="D3645" s="244"/>
    </row>
    <row r="3646" spans="2:4" x14ac:dyDescent="0.25">
      <c r="B3646" s="213"/>
      <c r="C3646" s="213"/>
      <c r="D3646" s="244"/>
    </row>
    <row r="3647" spans="2:4" x14ac:dyDescent="0.25">
      <c r="B3647" s="213"/>
      <c r="C3647" s="213"/>
      <c r="D3647" s="244"/>
    </row>
    <row r="3648" spans="2:4" x14ac:dyDescent="0.25">
      <c r="B3648" s="213"/>
      <c r="C3648" s="213"/>
      <c r="D3648" s="244"/>
    </row>
    <row r="3649" spans="2:4" x14ac:dyDescent="0.25">
      <c r="B3649" s="213"/>
      <c r="C3649" s="213"/>
      <c r="D3649" s="244"/>
    </row>
    <row r="3650" spans="2:4" x14ac:dyDescent="0.25">
      <c r="B3650" s="213"/>
      <c r="C3650" s="213"/>
      <c r="D3650" s="244"/>
    </row>
    <row r="3651" spans="2:4" x14ac:dyDescent="0.25">
      <c r="B3651" s="213"/>
      <c r="C3651" s="213"/>
      <c r="D3651" s="244"/>
    </row>
    <row r="3652" spans="2:4" x14ac:dyDescent="0.25">
      <c r="B3652" s="213"/>
      <c r="C3652" s="213"/>
      <c r="D3652" s="244"/>
    </row>
    <row r="3653" spans="2:4" x14ac:dyDescent="0.25">
      <c r="B3653" s="213"/>
      <c r="C3653" s="213"/>
      <c r="D3653" s="244"/>
    </row>
    <row r="3654" spans="2:4" x14ac:dyDescent="0.25">
      <c r="B3654" s="213"/>
      <c r="C3654" s="213"/>
      <c r="D3654" s="244"/>
    </row>
    <row r="3655" spans="2:4" x14ac:dyDescent="0.25">
      <c r="B3655" s="213"/>
      <c r="C3655" s="213"/>
      <c r="D3655" s="244"/>
    </row>
    <row r="3656" spans="2:4" x14ac:dyDescent="0.25">
      <c r="B3656" s="213"/>
      <c r="C3656" s="213"/>
      <c r="D3656" s="244"/>
    </row>
    <row r="3657" spans="2:4" x14ac:dyDescent="0.25">
      <c r="B3657" s="213"/>
      <c r="C3657" s="213"/>
      <c r="D3657" s="244"/>
    </row>
    <row r="3658" spans="2:4" x14ac:dyDescent="0.25">
      <c r="B3658" s="213"/>
      <c r="C3658" s="213"/>
      <c r="D3658" s="244"/>
    </row>
    <row r="3659" spans="2:4" x14ac:dyDescent="0.25">
      <c r="B3659" s="213"/>
      <c r="C3659" s="213"/>
      <c r="D3659" s="244"/>
    </row>
    <row r="3660" spans="2:4" x14ac:dyDescent="0.25">
      <c r="B3660" s="213"/>
      <c r="C3660" s="213"/>
      <c r="D3660" s="244"/>
    </row>
    <row r="3661" spans="2:4" x14ac:dyDescent="0.25">
      <c r="B3661" s="213"/>
      <c r="C3661" s="213"/>
      <c r="D3661" s="244"/>
    </row>
    <row r="3662" spans="2:4" x14ac:dyDescent="0.25">
      <c r="B3662" s="213"/>
      <c r="C3662" s="213"/>
      <c r="D3662" s="244"/>
    </row>
    <row r="3663" spans="2:4" x14ac:dyDescent="0.25">
      <c r="B3663" s="213"/>
      <c r="C3663" s="213"/>
      <c r="D3663" s="244"/>
    </row>
    <row r="3664" spans="2:4" x14ac:dyDescent="0.25">
      <c r="B3664" s="213"/>
      <c r="C3664" s="213"/>
      <c r="D3664" s="244"/>
    </row>
    <row r="3665" spans="2:4" x14ac:dyDescent="0.25">
      <c r="B3665" s="213"/>
      <c r="C3665" s="213"/>
      <c r="D3665" s="244"/>
    </row>
    <row r="3666" spans="2:4" x14ac:dyDescent="0.25">
      <c r="B3666" s="213"/>
      <c r="C3666" s="213"/>
      <c r="D3666" s="244"/>
    </row>
    <row r="3667" spans="2:4" x14ac:dyDescent="0.25">
      <c r="B3667" s="213"/>
      <c r="C3667" s="213"/>
      <c r="D3667" s="244"/>
    </row>
    <row r="3668" spans="2:4" x14ac:dyDescent="0.25">
      <c r="B3668" s="213"/>
      <c r="C3668" s="213"/>
      <c r="D3668" s="244"/>
    </row>
    <row r="3669" spans="2:4" x14ac:dyDescent="0.25">
      <c r="B3669" s="213"/>
      <c r="C3669" s="213"/>
      <c r="D3669" s="244"/>
    </row>
    <row r="3670" spans="2:4" x14ac:dyDescent="0.25">
      <c r="B3670" s="213"/>
      <c r="C3670" s="213"/>
      <c r="D3670" s="244"/>
    </row>
    <row r="3671" spans="2:4" x14ac:dyDescent="0.25">
      <c r="B3671" s="213"/>
      <c r="C3671" s="213"/>
      <c r="D3671" s="244"/>
    </row>
    <row r="3672" spans="2:4" x14ac:dyDescent="0.25">
      <c r="B3672" s="213"/>
      <c r="C3672" s="213"/>
      <c r="D3672" s="244"/>
    </row>
    <row r="3673" spans="2:4" x14ac:dyDescent="0.25">
      <c r="B3673" s="213"/>
      <c r="C3673" s="213"/>
      <c r="D3673" s="244"/>
    </row>
    <row r="3674" spans="2:4" x14ac:dyDescent="0.25">
      <c r="B3674" s="213"/>
      <c r="C3674" s="213"/>
      <c r="D3674" s="244"/>
    </row>
    <row r="3675" spans="2:4" x14ac:dyDescent="0.25">
      <c r="B3675" s="213"/>
      <c r="C3675" s="213"/>
      <c r="D3675" s="244"/>
    </row>
    <row r="3676" spans="2:4" x14ac:dyDescent="0.25">
      <c r="B3676" s="213"/>
      <c r="C3676" s="213"/>
      <c r="D3676" s="244"/>
    </row>
    <row r="3677" spans="2:4" x14ac:dyDescent="0.25">
      <c r="B3677" s="213"/>
      <c r="C3677" s="213"/>
      <c r="D3677" s="244"/>
    </row>
    <row r="3678" spans="2:4" x14ac:dyDescent="0.25">
      <c r="B3678" s="213"/>
      <c r="C3678" s="213"/>
      <c r="D3678" s="244"/>
    </row>
    <row r="3679" spans="2:4" x14ac:dyDescent="0.25">
      <c r="B3679" s="213"/>
      <c r="C3679" s="213"/>
      <c r="D3679" s="244"/>
    </row>
    <row r="3680" spans="2:4" x14ac:dyDescent="0.25">
      <c r="B3680" s="213"/>
      <c r="C3680" s="213"/>
      <c r="D3680" s="244"/>
    </row>
    <row r="3681" spans="2:4" x14ac:dyDescent="0.25">
      <c r="B3681" s="213"/>
      <c r="C3681" s="213"/>
      <c r="D3681" s="244"/>
    </row>
    <row r="3682" spans="2:4" x14ac:dyDescent="0.25">
      <c r="B3682" s="213"/>
      <c r="C3682" s="213"/>
      <c r="D3682" s="244"/>
    </row>
    <row r="3683" spans="2:4" x14ac:dyDescent="0.25">
      <c r="B3683" s="213"/>
      <c r="C3683" s="213"/>
      <c r="D3683" s="244"/>
    </row>
    <row r="3684" spans="2:4" x14ac:dyDescent="0.25">
      <c r="B3684" s="213"/>
      <c r="C3684" s="213"/>
      <c r="D3684" s="244"/>
    </row>
    <row r="3685" spans="2:4" x14ac:dyDescent="0.25">
      <c r="B3685" s="213"/>
      <c r="C3685" s="213"/>
      <c r="D3685" s="244"/>
    </row>
    <row r="3686" spans="2:4" x14ac:dyDescent="0.25">
      <c r="B3686" s="213"/>
      <c r="C3686" s="213"/>
      <c r="D3686" s="244"/>
    </row>
    <row r="3687" spans="2:4" x14ac:dyDescent="0.25">
      <c r="B3687" s="213"/>
      <c r="C3687" s="213"/>
      <c r="D3687" s="244"/>
    </row>
    <row r="3688" spans="2:4" x14ac:dyDescent="0.25">
      <c r="B3688" s="213"/>
      <c r="C3688" s="213"/>
      <c r="D3688" s="244"/>
    </row>
    <row r="3689" spans="2:4" x14ac:dyDescent="0.25">
      <c r="B3689" s="213"/>
      <c r="C3689" s="213"/>
      <c r="D3689" s="244"/>
    </row>
    <row r="3690" spans="2:4" x14ac:dyDescent="0.25">
      <c r="B3690" s="213"/>
      <c r="C3690" s="213"/>
      <c r="D3690" s="244"/>
    </row>
    <row r="3691" spans="2:4" x14ac:dyDescent="0.25">
      <c r="B3691" s="213"/>
      <c r="C3691" s="213"/>
      <c r="D3691" s="244"/>
    </row>
    <row r="3692" spans="2:4" x14ac:dyDescent="0.25">
      <c r="B3692" s="213"/>
      <c r="C3692" s="213"/>
      <c r="D3692" s="244"/>
    </row>
    <row r="3693" spans="2:4" x14ac:dyDescent="0.25">
      <c r="B3693" s="213"/>
      <c r="C3693" s="213"/>
      <c r="D3693" s="244"/>
    </row>
    <row r="3694" spans="2:4" x14ac:dyDescent="0.25">
      <c r="B3694" s="213"/>
      <c r="C3694" s="213"/>
      <c r="D3694" s="244"/>
    </row>
    <row r="3695" spans="2:4" x14ac:dyDescent="0.25">
      <c r="B3695" s="213"/>
      <c r="C3695" s="213"/>
      <c r="D3695" s="244"/>
    </row>
    <row r="3696" spans="2:4" x14ac:dyDescent="0.25">
      <c r="B3696" s="213"/>
      <c r="C3696" s="213"/>
      <c r="D3696" s="244"/>
    </row>
    <row r="3697" spans="2:4" x14ac:dyDescent="0.25">
      <c r="B3697" s="213"/>
      <c r="C3697" s="213"/>
      <c r="D3697" s="244"/>
    </row>
    <row r="3698" spans="2:4" x14ac:dyDescent="0.25">
      <c r="B3698" s="213"/>
      <c r="C3698" s="213"/>
      <c r="D3698" s="244"/>
    </row>
    <row r="3699" spans="2:4" x14ac:dyDescent="0.25">
      <c r="B3699" s="213"/>
      <c r="C3699" s="213"/>
      <c r="D3699" s="244"/>
    </row>
    <row r="3700" spans="2:4" x14ac:dyDescent="0.25">
      <c r="B3700" s="213"/>
      <c r="C3700" s="213"/>
      <c r="D3700" s="244"/>
    </row>
    <row r="3701" spans="2:4" x14ac:dyDescent="0.25">
      <c r="B3701" s="213"/>
      <c r="C3701" s="213"/>
      <c r="D3701" s="244"/>
    </row>
    <row r="3702" spans="2:4" x14ac:dyDescent="0.25">
      <c r="B3702" s="213"/>
      <c r="C3702" s="213"/>
      <c r="D3702" s="244"/>
    </row>
    <row r="3703" spans="2:4" x14ac:dyDescent="0.25">
      <c r="B3703" s="213"/>
      <c r="C3703" s="213"/>
      <c r="D3703" s="244"/>
    </row>
    <row r="3704" spans="2:4" x14ac:dyDescent="0.25">
      <c r="B3704" s="213"/>
      <c r="C3704" s="213"/>
      <c r="D3704" s="244"/>
    </row>
    <row r="3705" spans="2:4" x14ac:dyDescent="0.25">
      <c r="B3705" s="213"/>
      <c r="C3705" s="213"/>
      <c r="D3705" s="244"/>
    </row>
    <row r="3706" spans="2:4" x14ac:dyDescent="0.25">
      <c r="B3706" s="213"/>
      <c r="C3706" s="213"/>
      <c r="D3706" s="244"/>
    </row>
    <row r="3707" spans="2:4" x14ac:dyDescent="0.25">
      <c r="B3707" s="213"/>
      <c r="C3707" s="213"/>
      <c r="D3707" s="244"/>
    </row>
    <row r="3708" spans="2:4" x14ac:dyDescent="0.25">
      <c r="B3708" s="213"/>
      <c r="C3708" s="213"/>
      <c r="D3708" s="244"/>
    </row>
    <row r="3709" spans="2:4" x14ac:dyDescent="0.25">
      <c r="B3709" s="213"/>
      <c r="C3709" s="213"/>
      <c r="D3709" s="244"/>
    </row>
    <row r="3710" spans="2:4" x14ac:dyDescent="0.25">
      <c r="B3710" s="213"/>
      <c r="C3710" s="213"/>
      <c r="D3710" s="244"/>
    </row>
    <row r="3711" spans="2:4" x14ac:dyDescent="0.25">
      <c r="B3711" s="213"/>
      <c r="C3711" s="213"/>
      <c r="D3711" s="244"/>
    </row>
    <row r="3712" spans="2:4" x14ac:dyDescent="0.25">
      <c r="B3712" s="213"/>
      <c r="C3712" s="213"/>
      <c r="D3712" s="244"/>
    </row>
    <row r="3713" spans="2:4" x14ac:dyDescent="0.25">
      <c r="B3713" s="213"/>
      <c r="C3713" s="213"/>
      <c r="D3713" s="244"/>
    </row>
    <row r="3714" spans="2:4" x14ac:dyDescent="0.25">
      <c r="B3714" s="213"/>
      <c r="C3714" s="213"/>
      <c r="D3714" s="244"/>
    </row>
    <row r="3715" spans="2:4" x14ac:dyDescent="0.25">
      <c r="B3715" s="213"/>
      <c r="C3715" s="213"/>
      <c r="D3715" s="244"/>
    </row>
    <row r="3716" spans="2:4" x14ac:dyDescent="0.25">
      <c r="B3716" s="213"/>
      <c r="C3716" s="213"/>
      <c r="D3716" s="244"/>
    </row>
    <row r="3717" spans="2:4" x14ac:dyDescent="0.25">
      <c r="B3717" s="213"/>
      <c r="C3717" s="213"/>
      <c r="D3717" s="244"/>
    </row>
    <row r="3718" spans="2:4" x14ac:dyDescent="0.25">
      <c r="B3718" s="213"/>
      <c r="C3718" s="213"/>
      <c r="D3718" s="244"/>
    </row>
    <row r="3719" spans="2:4" x14ac:dyDescent="0.25">
      <c r="B3719" s="213"/>
      <c r="C3719" s="213"/>
      <c r="D3719" s="244"/>
    </row>
    <row r="3720" spans="2:4" x14ac:dyDescent="0.25">
      <c r="B3720" s="213"/>
      <c r="C3720" s="213"/>
      <c r="D3720" s="244"/>
    </row>
    <row r="3721" spans="2:4" x14ac:dyDescent="0.25">
      <c r="B3721" s="213"/>
      <c r="C3721" s="213"/>
      <c r="D3721" s="244"/>
    </row>
    <row r="3722" spans="2:4" x14ac:dyDescent="0.25">
      <c r="B3722" s="213"/>
      <c r="C3722" s="213"/>
      <c r="D3722" s="244"/>
    </row>
    <row r="3723" spans="2:4" x14ac:dyDescent="0.25">
      <c r="B3723" s="213"/>
      <c r="C3723" s="213"/>
      <c r="D3723" s="244"/>
    </row>
    <row r="3724" spans="2:4" x14ac:dyDescent="0.25">
      <c r="B3724" s="213"/>
      <c r="C3724" s="213"/>
      <c r="D3724" s="244"/>
    </row>
    <row r="3725" spans="2:4" x14ac:dyDescent="0.25">
      <c r="B3725" s="213"/>
      <c r="C3725" s="213"/>
      <c r="D3725" s="244"/>
    </row>
    <row r="3726" spans="2:4" x14ac:dyDescent="0.25">
      <c r="B3726" s="213"/>
      <c r="C3726" s="213"/>
      <c r="D3726" s="244"/>
    </row>
    <row r="3727" spans="2:4" x14ac:dyDescent="0.25">
      <c r="B3727" s="213"/>
      <c r="C3727" s="213"/>
      <c r="D3727" s="244"/>
    </row>
    <row r="3728" spans="2:4" x14ac:dyDescent="0.25">
      <c r="B3728" s="213"/>
      <c r="C3728" s="213"/>
      <c r="D3728" s="244"/>
    </row>
    <row r="3729" spans="2:4" x14ac:dyDescent="0.25">
      <c r="B3729" s="213"/>
      <c r="C3729" s="213"/>
      <c r="D3729" s="244"/>
    </row>
    <row r="3730" spans="2:4" x14ac:dyDescent="0.25">
      <c r="B3730" s="213"/>
      <c r="C3730" s="213"/>
      <c r="D3730" s="244"/>
    </row>
    <row r="3731" spans="2:4" x14ac:dyDescent="0.25">
      <c r="B3731" s="213"/>
      <c r="C3731" s="213"/>
      <c r="D3731" s="244"/>
    </row>
    <row r="3732" spans="2:4" x14ac:dyDescent="0.25">
      <c r="B3732" s="213"/>
      <c r="C3732" s="213"/>
      <c r="D3732" s="244"/>
    </row>
    <row r="3733" spans="2:4" x14ac:dyDescent="0.25">
      <c r="B3733" s="213"/>
      <c r="C3733" s="213"/>
      <c r="D3733" s="244"/>
    </row>
    <row r="3734" spans="2:4" x14ac:dyDescent="0.25">
      <c r="B3734" s="213"/>
      <c r="C3734" s="213"/>
      <c r="D3734" s="244"/>
    </row>
    <row r="3735" spans="2:4" x14ac:dyDescent="0.25">
      <c r="B3735" s="213"/>
      <c r="C3735" s="213"/>
      <c r="D3735" s="244"/>
    </row>
    <row r="3736" spans="2:4" x14ac:dyDescent="0.25">
      <c r="B3736" s="213"/>
      <c r="C3736" s="213"/>
      <c r="D3736" s="244"/>
    </row>
    <row r="3737" spans="2:4" x14ac:dyDescent="0.25">
      <c r="B3737" s="213"/>
      <c r="C3737" s="213"/>
      <c r="D3737" s="244"/>
    </row>
    <row r="3738" spans="2:4" x14ac:dyDescent="0.25">
      <c r="B3738" s="213"/>
      <c r="C3738" s="213"/>
      <c r="D3738" s="244"/>
    </row>
    <row r="3739" spans="2:4" x14ac:dyDescent="0.25">
      <c r="B3739" s="213"/>
      <c r="C3739" s="213"/>
      <c r="D3739" s="244"/>
    </row>
    <row r="3740" spans="2:4" x14ac:dyDescent="0.25">
      <c r="B3740" s="213"/>
      <c r="C3740" s="213"/>
      <c r="D3740" s="244"/>
    </row>
    <row r="3741" spans="2:4" x14ac:dyDescent="0.25">
      <c r="B3741" s="213"/>
      <c r="C3741" s="213"/>
      <c r="D3741" s="244"/>
    </row>
    <row r="3742" spans="2:4" x14ac:dyDescent="0.25">
      <c r="B3742" s="213"/>
      <c r="C3742" s="213"/>
      <c r="D3742" s="244"/>
    </row>
    <row r="3743" spans="2:4" x14ac:dyDescent="0.25">
      <c r="B3743" s="213"/>
      <c r="C3743" s="213"/>
      <c r="D3743" s="244"/>
    </row>
    <row r="3744" spans="2:4" x14ac:dyDescent="0.25">
      <c r="B3744" s="213"/>
      <c r="C3744" s="213"/>
      <c r="D3744" s="244"/>
    </row>
    <row r="3745" spans="2:4" x14ac:dyDescent="0.25">
      <c r="B3745" s="213"/>
      <c r="C3745" s="213"/>
      <c r="D3745" s="244"/>
    </row>
    <row r="3746" spans="2:4" x14ac:dyDescent="0.25">
      <c r="B3746" s="213"/>
      <c r="C3746" s="213"/>
      <c r="D3746" s="244"/>
    </row>
    <row r="3747" spans="2:4" x14ac:dyDescent="0.25">
      <c r="B3747" s="213"/>
      <c r="C3747" s="213"/>
      <c r="D3747" s="244"/>
    </row>
    <row r="3748" spans="2:4" x14ac:dyDescent="0.25">
      <c r="B3748" s="213"/>
      <c r="C3748" s="213"/>
      <c r="D3748" s="244"/>
    </row>
    <row r="3749" spans="2:4" x14ac:dyDescent="0.25">
      <c r="B3749" s="213"/>
      <c r="C3749" s="213"/>
      <c r="D3749" s="244"/>
    </row>
    <row r="3750" spans="2:4" x14ac:dyDescent="0.25">
      <c r="B3750" s="213"/>
      <c r="C3750" s="213"/>
      <c r="D3750" s="244"/>
    </row>
    <row r="3751" spans="2:4" x14ac:dyDescent="0.25">
      <c r="B3751" s="213"/>
      <c r="C3751" s="213"/>
      <c r="D3751" s="244"/>
    </row>
    <row r="3752" spans="2:4" x14ac:dyDescent="0.25">
      <c r="B3752" s="213"/>
      <c r="C3752" s="213"/>
      <c r="D3752" s="244"/>
    </row>
    <row r="3753" spans="2:4" x14ac:dyDescent="0.25">
      <c r="B3753" s="213"/>
      <c r="C3753" s="213"/>
      <c r="D3753" s="244"/>
    </row>
    <row r="3754" spans="2:4" x14ac:dyDescent="0.25">
      <c r="B3754" s="213"/>
      <c r="C3754" s="213"/>
      <c r="D3754" s="244"/>
    </row>
    <row r="3755" spans="2:4" x14ac:dyDescent="0.25">
      <c r="B3755" s="213"/>
      <c r="C3755" s="213"/>
      <c r="D3755" s="244"/>
    </row>
    <row r="3756" spans="2:4" x14ac:dyDescent="0.25">
      <c r="B3756" s="213"/>
      <c r="C3756" s="213"/>
      <c r="D3756" s="244"/>
    </row>
    <row r="3757" spans="2:4" x14ac:dyDescent="0.25">
      <c r="B3757" s="213"/>
      <c r="C3757" s="213"/>
      <c r="D3757" s="244"/>
    </row>
    <row r="3758" spans="2:4" x14ac:dyDescent="0.25">
      <c r="B3758" s="213"/>
      <c r="C3758" s="213"/>
      <c r="D3758" s="244"/>
    </row>
    <row r="3759" spans="2:4" x14ac:dyDescent="0.25">
      <c r="B3759" s="213"/>
      <c r="C3759" s="213"/>
      <c r="D3759" s="244"/>
    </row>
    <row r="3760" spans="2:4" x14ac:dyDescent="0.25">
      <c r="B3760" s="213"/>
      <c r="C3760" s="213"/>
      <c r="D3760" s="244"/>
    </row>
    <row r="3761" spans="2:4" x14ac:dyDescent="0.25">
      <c r="B3761" s="213"/>
      <c r="C3761" s="213"/>
      <c r="D3761" s="244"/>
    </row>
    <row r="3762" spans="2:4" x14ac:dyDescent="0.25">
      <c r="B3762" s="213"/>
      <c r="C3762" s="213"/>
      <c r="D3762" s="244"/>
    </row>
    <row r="3763" spans="2:4" x14ac:dyDescent="0.25">
      <c r="B3763" s="213"/>
      <c r="C3763" s="213"/>
      <c r="D3763" s="244"/>
    </row>
    <row r="3764" spans="2:4" x14ac:dyDescent="0.25">
      <c r="B3764" s="213"/>
      <c r="C3764" s="213"/>
      <c r="D3764" s="244"/>
    </row>
    <row r="3765" spans="2:4" x14ac:dyDescent="0.25">
      <c r="B3765" s="213"/>
      <c r="C3765" s="213"/>
      <c r="D3765" s="244"/>
    </row>
    <row r="3766" spans="2:4" x14ac:dyDescent="0.25">
      <c r="B3766" s="213"/>
      <c r="C3766" s="213"/>
      <c r="D3766" s="244"/>
    </row>
    <row r="3767" spans="2:4" x14ac:dyDescent="0.25">
      <c r="B3767" s="213"/>
      <c r="C3767" s="213"/>
      <c r="D3767" s="244"/>
    </row>
    <row r="3768" spans="2:4" x14ac:dyDescent="0.25">
      <c r="B3768" s="213"/>
      <c r="C3768" s="213"/>
      <c r="D3768" s="244"/>
    </row>
    <row r="3769" spans="2:4" x14ac:dyDescent="0.25">
      <c r="B3769" s="213"/>
      <c r="C3769" s="213"/>
      <c r="D3769" s="244"/>
    </row>
    <row r="3770" spans="2:4" x14ac:dyDescent="0.25">
      <c r="B3770" s="213"/>
      <c r="C3770" s="213"/>
      <c r="D3770" s="244"/>
    </row>
    <row r="3771" spans="2:4" x14ac:dyDescent="0.25">
      <c r="B3771" s="213"/>
      <c r="C3771" s="213"/>
      <c r="D3771" s="244"/>
    </row>
    <row r="3772" spans="2:4" x14ac:dyDescent="0.25">
      <c r="B3772" s="213"/>
      <c r="C3772" s="213"/>
      <c r="D3772" s="244"/>
    </row>
    <row r="3773" spans="2:4" x14ac:dyDescent="0.25">
      <c r="B3773" s="213"/>
      <c r="C3773" s="213"/>
      <c r="D3773" s="244"/>
    </row>
    <row r="3774" spans="2:4" x14ac:dyDescent="0.25">
      <c r="B3774" s="213"/>
      <c r="C3774" s="213"/>
      <c r="D3774" s="244"/>
    </row>
    <row r="3775" spans="2:4" x14ac:dyDescent="0.25">
      <c r="B3775" s="213"/>
      <c r="C3775" s="213"/>
      <c r="D3775" s="244"/>
    </row>
    <row r="3776" spans="2:4" x14ac:dyDescent="0.25">
      <c r="B3776" s="213"/>
      <c r="C3776" s="213"/>
      <c r="D3776" s="244"/>
    </row>
    <row r="3777" spans="2:4" x14ac:dyDescent="0.25">
      <c r="B3777" s="213"/>
      <c r="C3777" s="213"/>
      <c r="D3777" s="244"/>
    </row>
    <row r="3778" spans="2:4" x14ac:dyDescent="0.25">
      <c r="B3778" s="213"/>
      <c r="C3778" s="213"/>
      <c r="D3778" s="244"/>
    </row>
    <row r="3779" spans="2:4" x14ac:dyDescent="0.25">
      <c r="B3779" s="213"/>
      <c r="C3779" s="213"/>
      <c r="D3779" s="244"/>
    </row>
    <row r="3780" spans="2:4" x14ac:dyDescent="0.25">
      <c r="B3780" s="213"/>
      <c r="C3780" s="213"/>
      <c r="D3780" s="244"/>
    </row>
    <row r="3781" spans="2:4" x14ac:dyDescent="0.25">
      <c r="B3781" s="213"/>
      <c r="C3781" s="213"/>
      <c r="D3781" s="244"/>
    </row>
    <row r="3782" spans="2:4" x14ac:dyDescent="0.25">
      <c r="B3782" s="213"/>
      <c r="C3782" s="213"/>
      <c r="D3782" s="244"/>
    </row>
    <row r="3783" spans="2:4" x14ac:dyDescent="0.25">
      <c r="B3783" s="213"/>
      <c r="C3783" s="213"/>
      <c r="D3783" s="244"/>
    </row>
    <row r="3784" spans="2:4" x14ac:dyDescent="0.25">
      <c r="B3784" s="213"/>
      <c r="C3784" s="213"/>
      <c r="D3784" s="244"/>
    </row>
    <row r="3785" spans="2:4" x14ac:dyDescent="0.25">
      <c r="B3785" s="213"/>
      <c r="C3785" s="213"/>
      <c r="D3785" s="244"/>
    </row>
    <row r="3786" spans="2:4" x14ac:dyDescent="0.25">
      <c r="B3786" s="213"/>
      <c r="C3786" s="213"/>
      <c r="D3786" s="244"/>
    </row>
    <row r="3787" spans="2:4" x14ac:dyDescent="0.25">
      <c r="B3787" s="213"/>
      <c r="C3787" s="213"/>
      <c r="D3787" s="244"/>
    </row>
    <row r="3788" spans="2:4" x14ac:dyDescent="0.25">
      <c r="B3788" s="213"/>
      <c r="C3788" s="213"/>
      <c r="D3788" s="244"/>
    </row>
    <row r="3789" spans="2:4" x14ac:dyDescent="0.25">
      <c r="B3789" s="213"/>
      <c r="C3789" s="213"/>
      <c r="D3789" s="244"/>
    </row>
    <row r="3790" spans="2:4" x14ac:dyDescent="0.25">
      <c r="B3790" s="213"/>
      <c r="C3790" s="213"/>
      <c r="D3790" s="244"/>
    </row>
    <row r="3791" spans="2:4" x14ac:dyDescent="0.25">
      <c r="B3791" s="213"/>
      <c r="C3791" s="213"/>
      <c r="D3791" s="244"/>
    </row>
    <row r="3792" spans="2:4" x14ac:dyDescent="0.25">
      <c r="B3792" s="213"/>
      <c r="C3792" s="213"/>
      <c r="D3792" s="244"/>
    </row>
    <row r="3793" spans="2:4" x14ac:dyDescent="0.25">
      <c r="B3793" s="213"/>
      <c r="C3793" s="213"/>
      <c r="D3793" s="244"/>
    </row>
    <row r="3794" spans="2:4" x14ac:dyDescent="0.25">
      <c r="B3794" s="213"/>
      <c r="C3794" s="213"/>
      <c r="D3794" s="244"/>
    </row>
    <row r="3795" spans="2:4" x14ac:dyDescent="0.25">
      <c r="B3795" s="213"/>
      <c r="C3795" s="213"/>
      <c r="D3795" s="244"/>
    </row>
    <row r="3796" spans="2:4" x14ac:dyDescent="0.25">
      <c r="B3796" s="213"/>
      <c r="C3796" s="213"/>
      <c r="D3796" s="244"/>
    </row>
    <row r="3797" spans="2:4" x14ac:dyDescent="0.25">
      <c r="B3797" s="213"/>
      <c r="C3797" s="213"/>
      <c r="D3797" s="244"/>
    </row>
    <row r="3798" spans="2:4" x14ac:dyDescent="0.25">
      <c r="B3798" s="213"/>
      <c r="C3798" s="213"/>
      <c r="D3798" s="244"/>
    </row>
    <row r="3799" spans="2:4" x14ac:dyDescent="0.25">
      <c r="B3799" s="213"/>
      <c r="C3799" s="213"/>
      <c r="D3799" s="244"/>
    </row>
    <row r="3800" spans="2:4" x14ac:dyDescent="0.25">
      <c r="B3800" s="213"/>
      <c r="C3800" s="213"/>
      <c r="D3800" s="244"/>
    </row>
    <row r="3801" spans="2:4" x14ac:dyDescent="0.25">
      <c r="B3801" s="213"/>
      <c r="C3801" s="213"/>
      <c r="D3801" s="244"/>
    </row>
    <row r="3802" spans="2:4" x14ac:dyDescent="0.25">
      <c r="B3802" s="213"/>
      <c r="C3802" s="213"/>
      <c r="D3802" s="244"/>
    </row>
    <row r="3803" spans="2:4" x14ac:dyDescent="0.25">
      <c r="B3803" s="213"/>
      <c r="C3803" s="213"/>
      <c r="D3803" s="244"/>
    </row>
    <row r="3804" spans="2:4" x14ac:dyDescent="0.25">
      <c r="B3804" s="213"/>
      <c r="C3804" s="213"/>
      <c r="D3804" s="244"/>
    </row>
    <row r="3805" spans="2:4" x14ac:dyDescent="0.25">
      <c r="B3805" s="213"/>
      <c r="C3805" s="213"/>
      <c r="D3805" s="244"/>
    </row>
    <row r="3806" spans="2:4" x14ac:dyDescent="0.25">
      <c r="B3806" s="213"/>
      <c r="C3806" s="213"/>
      <c r="D3806" s="244"/>
    </row>
    <row r="3807" spans="2:4" x14ac:dyDescent="0.25">
      <c r="B3807" s="213"/>
      <c r="C3807" s="213"/>
      <c r="D3807" s="244"/>
    </row>
    <row r="3808" spans="2:4" x14ac:dyDescent="0.25">
      <c r="B3808" s="213"/>
      <c r="C3808" s="213"/>
      <c r="D3808" s="244"/>
    </row>
    <row r="3809" spans="2:4" x14ac:dyDescent="0.25">
      <c r="B3809" s="213"/>
      <c r="C3809" s="213"/>
      <c r="D3809" s="244"/>
    </row>
    <row r="3810" spans="2:4" x14ac:dyDescent="0.25">
      <c r="B3810" s="213"/>
      <c r="C3810" s="213"/>
      <c r="D3810" s="244"/>
    </row>
    <row r="3811" spans="2:4" x14ac:dyDescent="0.25">
      <c r="B3811" s="213"/>
      <c r="C3811" s="213"/>
      <c r="D3811" s="244"/>
    </row>
    <row r="3812" spans="2:4" x14ac:dyDescent="0.25">
      <c r="B3812" s="213"/>
      <c r="C3812" s="213"/>
      <c r="D3812" s="244"/>
    </row>
    <row r="3813" spans="2:4" x14ac:dyDescent="0.25">
      <c r="B3813" s="213"/>
      <c r="C3813" s="213"/>
      <c r="D3813" s="244"/>
    </row>
    <row r="3814" spans="2:4" x14ac:dyDescent="0.25">
      <c r="B3814" s="213"/>
      <c r="C3814" s="213"/>
      <c r="D3814" s="244"/>
    </row>
    <row r="3815" spans="2:4" x14ac:dyDescent="0.25">
      <c r="B3815" s="213"/>
      <c r="C3815" s="213"/>
      <c r="D3815" s="244"/>
    </row>
    <row r="3816" spans="2:4" x14ac:dyDescent="0.25">
      <c r="B3816" s="213"/>
      <c r="C3816" s="213"/>
      <c r="D3816" s="244"/>
    </row>
    <row r="3817" spans="2:4" x14ac:dyDescent="0.25">
      <c r="B3817" s="213"/>
      <c r="C3817" s="213"/>
      <c r="D3817" s="244"/>
    </row>
    <row r="3818" spans="2:4" x14ac:dyDescent="0.25">
      <c r="B3818" s="213"/>
      <c r="C3818" s="213"/>
      <c r="D3818" s="244"/>
    </row>
    <row r="3819" spans="2:4" x14ac:dyDescent="0.25">
      <c r="B3819" s="213"/>
      <c r="C3819" s="213"/>
      <c r="D3819" s="244"/>
    </row>
    <row r="3820" spans="2:4" x14ac:dyDescent="0.25">
      <c r="B3820" s="213"/>
      <c r="C3820" s="213"/>
      <c r="D3820" s="244"/>
    </row>
    <row r="3821" spans="2:4" x14ac:dyDescent="0.25">
      <c r="B3821" s="213"/>
      <c r="C3821" s="213"/>
      <c r="D3821" s="244"/>
    </row>
    <row r="3822" spans="2:4" x14ac:dyDescent="0.25">
      <c r="B3822" s="213"/>
      <c r="C3822" s="213"/>
      <c r="D3822" s="244"/>
    </row>
    <row r="3823" spans="2:4" x14ac:dyDescent="0.25">
      <c r="B3823" s="213"/>
      <c r="C3823" s="213"/>
      <c r="D3823" s="244"/>
    </row>
    <row r="3824" spans="2:4" x14ac:dyDescent="0.25">
      <c r="B3824" s="213"/>
      <c r="C3824" s="213"/>
      <c r="D3824" s="244"/>
    </row>
    <row r="3825" spans="2:4" x14ac:dyDescent="0.25">
      <c r="B3825" s="213"/>
      <c r="C3825" s="213"/>
      <c r="D3825" s="244"/>
    </row>
    <row r="3826" spans="2:4" x14ac:dyDescent="0.25">
      <c r="B3826" s="213"/>
      <c r="C3826" s="213"/>
      <c r="D3826" s="244"/>
    </row>
    <row r="3827" spans="2:4" x14ac:dyDescent="0.25">
      <c r="B3827" s="213"/>
      <c r="C3827" s="213"/>
      <c r="D3827" s="244"/>
    </row>
    <row r="3828" spans="2:4" x14ac:dyDescent="0.25">
      <c r="B3828" s="213"/>
      <c r="C3828" s="213"/>
      <c r="D3828" s="244"/>
    </row>
    <row r="3829" spans="2:4" x14ac:dyDescent="0.25">
      <c r="B3829" s="213"/>
      <c r="C3829" s="213"/>
      <c r="D3829" s="244"/>
    </row>
    <row r="3830" spans="2:4" x14ac:dyDescent="0.25">
      <c r="B3830" s="213"/>
      <c r="C3830" s="213"/>
      <c r="D3830" s="244"/>
    </row>
    <row r="3831" spans="2:4" x14ac:dyDescent="0.25">
      <c r="B3831" s="213"/>
      <c r="C3831" s="213"/>
      <c r="D3831" s="244"/>
    </row>
    <row r="3832" spans="2:4" x14ac:dyDescent="0.25">
      <c r="B3832" s="213"/>
      <c r="C3832" s="213"/>
      <c r="D3832" s="244"/>
    </row>
    <row r="3833" spans="2:4" x14ac:dyDescent="0.25">
      <c r="B3833" s="213"/>
      <c r="C3833" s="213"/>
      <c r="D3833" s="244"/>
    </row>
    <row r="3834" spans="2:4" x14ac:dyDescent="0.25">
      <c r="B3834" s="213"/>
      <c r="C3834" s="213"/>
      <c r="D3834" s="244"/>
    </row>
    <row r="3835" spans="2:4" x14ac:dyDescent="0.25">
      <c r="B3835" s="213"/>
      <c r="C3835" s="213"/>
      <c r="D3835" s="244"/>
    </row>
    <row r="3836" spans="2:4" x14ac:dyDescent="0.25">
      <c r="B3836" s="213"/>
      <c r="C3836" s="213"/>
      <c r="D3836" s="244"/>
    </row>
    <row r="3837" spans="2:4" x14ac:dyDescent="0.25">
      <c r="B3837" s="213"/>
      <c r="C3837" s="213"/>
      <c r="D3837" s="244"/>
    </row>
    <row r="3838" spans="2:4" x14ac:dyDescent="0.25">
      <c r="B3838" s="213"/>
      <c r="C3838" s="213"/>
      <c r="D3838" s="244"/>
    </row>
    <row r="3839" spans="2:4" x14ac:dyDescent="0.25">
      <c r="B3839" s="213"/>
      <c r="C3839" s="213"/>
      <c r="D3839" s="244"/>
    </row>
    <row r="3840" spans="2:4" x14ac:dyDescent="0.25">
      <c r="B3840" s="213"/>
      <c r="C3840" s="213"/>
      <c r="D3840" s="244"/>
    </row>
    <row r="3841" spans="2:4" x14ac:dyDescent="0.25">
      <c r="B3841" s="213"/>
      <c r="C3841" s="213"/>
      <c r="D3841" s="244"/>
    </row>
    <row r="3842" spans="2:4" x14ac:dyDescent="0.25">
      <c r="B3842" s="213"/>
      <c r="C3842" s="213"/>
      <c r="D3842" s="244"/>
    </row>
    <row r="3843" spans="2:4" x14ac:dyDescent="0.25">
      <c r="B3843" s="213"/>
      <c r="C3843" s="213"/>
      <c r="D3843" s="244"/>
    </row>
    <row r="3844" spans="2:4" x14ac:dyDescent="0.25">
      <c r="B3844" s="213"/>
      <c r="C3844" s="213"/>
      <c r="D3844" s="244"/>
    </row>
    <row r="3845" spans="2:4" x14ac:dyDescent="0.25">
      <c r="B3845" s="213"/>
      <c r="C3845" s="213"/>
      <c r="D3845" s="244"/>
    </row>
    <row r="3846" spans="2:4" x14ac:dyDescent="0.25">
      <c r="B3846" s="213"/>
      <c r="C3846" s="213"/>
      <c r="D3846" s="244"/>
    </row>
    <row r="3847" spans="2:4" x14ac:dyDescent="0.25">
      <c r="B3847" s="213"/>
      <c r="C3847" s="213"/>
      <c r="D3847" s="244"/>
    </row>
    <row r="3848" spans="2:4" x14ac:dyDescent="0.25">
      <c r="B3848" s="213"/>
      <c r="C3848" s="213"/>
      <c r="D3848" s="244"/>
    </row>
    <row r="3849" spans="2:4" x14ac:dyDescent="0.25">
      <c r="B3849" s="213"/>
      <c r="C3849" s="213"/>
      <c r="D3849" s="244"/>
    </row>
    <row r="3850" spans="2:4" x14ac:dyDescent="0.25">
      <c r="B3850" s="213"/>
      <c r="C3850" s="213"/>
      <c r="D3850" s="244"/>
    </row>
    <row r="3851" spans="2:4" x14ac:dyDescent="0.25">
      <c r="B3851" s="213"/>
      <c r="C3851" s="213"/>
      <c r="D3851" s="244"/>
    </row>
    <row r="3852" spans="2:4" x14ac:dyDescent="0.25">
      <c r="B3852" s="213"/>
      <c r="C3852" s="213"/>
      <c r="D3852" s="244"/>
    </row>
    <row r="3853" spans="2:4" x14ac:dyDescent="0.25">
      <c r="B3853" s="213"/>
      <c r="C3853" s="213"/>
      <c r="D3853" s="244"/>
    </row>
    <row r="3854" spans="2:4" x14ac:dyDescent="0.25">
      <c r="B3854" s="213"/>
      <c r="C3854" s="213"/>
      <c r="D3854" s="244"/>
    </row>
    <row r="3855" spans="2:4" x14ac:dyDescent="0.25">
      <c r="B3855" s="213"/>
      <c r="C3855" s="213"/>
      <c r="D3855" s="244"/>
    </row>
    <row r="3856" spans="2:4" x14ac:dyDescent="0.25">
      <c r="B3856" s="213"/>
      <c r="C3856" s="213"/>
      <c r="D3856" s="244"/>
    </row>
    <row r="3857" spans="2:4" x14ac:dyDescent="0.25">
      <c r="B3857" s="213"/>
      <c r="C3857" s="213"/>
      <c r="D3857" s="244"/>
    </row>
    <row r="3858" spans="2:4" x14ac:dyDescent="0.25">
      <c r="B3858" s="213"/>
      <c r="C3858" s="213"/>
      <c r="D3858" s="244"/>
    </row>
    <row r="3859" spans="2:4" x14ac:dyDescent="0.25">
      <c r="B3859" s="213"/>
      <c r="C3859" s="213"/>
      <c r="D3859" s="244"/>
    </row>
    <row r="3860" spans="2:4" x14ac:dyDescent="0.25">
      <c r="B3860" s="213"/>
      <c r="C3860" s="213"/>
      <c r="D3860" s="244"/>
    </row>
    <row r="3861" spans="2:4" x14ac:dyDescent="0.25">
      <c r="B3861" s="213"/>
      <c r="C3861" s="213"/>
      <c r="D3861" s="244"/>
    </row>
    <row r="3862" spans="2:4" x14ac:dyDescent="0.25">
      <c r="B3862" s="213"/>
      <c r="C3862" s="213"/>
      <c r="D3862" s="244"/>
    </row>
    <row r="3863" spans="2:4" x14ac:dyDescent="0.25">
      <c r="B3863" s="213"/>
      <c r="C3863" s="213"/>
      <c r="D3863" s="244"/>
    </row>
    <row r="3864" spans="2:4" x14ac:dyDescent="0.25">
      <c r="B3864" s="213"/>
      <c r="C3864" s="213"/>
      <c r="D3864" s="244"/>
    </row>
    <row r="3865" spans="2:4" x14ac:dyDescent="0.25">
      <c r="B3865" s="213"/>
      <c r="C3865" s="213"/>
      <c r="D3865" s="244"/>
    </row>
    <row r="3866" spans="2:4" x14ac:dyDescent="0.25">
      <c r="B3866" s="213"/>
      <c r="C3866" s="213"/>
      <c r="D3866" s="244"/>
    </row>
    <row r="3867" spans="2:4" x14ac:dyDescent="0.25">
      <c r="B3867" s="213"/>
      <c r="C3867" s="213"/>
      <c r="D3867" s="244"/>
    </row>
    <row r="3868" spans="2:4" x14ac:dyDescent="0.25">
      <c r="B3868" s="213"/>
      <c r="C3868" s="213"/>
      <c r="D3868" s="244"/>
    </row>
    <row r="3869" spans="2:4" x14ac:dyDescent="0.25">
      <c r="B3869" s="213"/>
      <c r="C3869" s="213"/>
      <c r="D3869" s="244"/>
    </row>
    <row r="3870" spans="2:4" x14ac:dyDescent="0.25">
      <c r="B3870" s="213"/>
      <c r="C3870" s="213"/>
      <c r="D3870" s="244"/>
    </row>
    <row r="3871" spans="2:4" x14ac:dyDescent="0.25">
      <c r="B3871" s="213"/>
      <c r="C3871" s="213"/>
      <c r="D3871" s="244"/>
    </row>
    <row r="3872" spans="2:4" x14ac:dyDescent="0.25">
      <c r="B3872" s="213"/>
      <c r="C3872" s="213"/>
      <c r="D3872" s="244"/>
    </row>
    <row r="3873" spans="2:4" x14ac:dyDescent="0.25">
      <c r="B3873" s="213"/>
      <c r="C3873" s="213"/>
      <c r="D3873" s="244"/>
    </row>
    <row r="3874" spans="2:4" x14ac:dyDescent="0.25">
      <c r="B3874" s="213"/>
      <c r="C3874" s="213"/>
      <c r="D3874" s="244"/>
    </row>
    <row r="3875" spans="2:4" x14ac:dyDescent="0.25">
      <c r="B3875" s="213"/>
      <c r="C3875" s="213"/>
      <c r="D3875" s="244"/>
    </row>
    <row r="3876" spans="2:4" x14ac:dyDescent="0.25">
      <c r="B3876" s="213"/>
      <c r="C3876" s="213"/>
      <c r="D3876" s="244"/>
    </row>
    <row r="3877" spans="2:4" x14ac:dyDescent="0.25">
      <c r="B3877" s="213"/>
      <c r="C3877" s="213"/>
      <c r="D3877" s="244"/>
    </row>
    <row r="3878" spans="2:4" x14ac:dyDescent="0.25">
      <c r="B3878" s="213"/>
      <c r="C3878" s="213"/>
      <c r="D3878" s="244"/>
    </row>
    <row r="3879" spans="2:4" x14ac:dyDescent="0.25">
      <c r="B3879" s="213"/>
      <c r="C3879" s="213"/>
      <c r="D3879" s="244"/>
    </row>
    <row r="3880" spans="2:4" x14ac:dyDescent="0.25">
      <c r="B3880" s="213"/>
      <c r="C3880" s="213"/>
      <c r="D3880" s="244"/>
    </row>
    <row r="3881" spans="2:4" x14ac:dyDescent="0.25">
      <c r="B3881" s="213"/>
      <c r="C3881" s="213"/>
      <c r="D3881" s="244"/>
    </row>
    <row r="3882" spans="2:4" x14ac:dyDescent="0.25">
      <c r="B3882" s="213"/>
      <c r="C3882" s="213"/>
      <c r="D3882" s="244"/>
    </row>
    <row r="3883" spans="2:4" x14ac:dyDescent="0.25">
      <c r="B3883" s="213"/>
      <c r="C3883" s="213"/>
      <c r="D3883" s="244"/>
    </row>
    <row r="3884" spans="2:4" x14ac:dyDescent="0.25">
      <c r="B3884" s="213"/>
      <c r="C3884" s="213"/>
      <c r="D3884" s="244"/>
    </row>
    <row r="3885" spans="2:4" x14ac:dyDescent="0.25">
      <c r="B3885" s="213"/>
      <c r="C3885" s="213"/>
      <c r="D3885" s="244"/>
    </row>
    <row r="3886" spans="2:4" x14ac:dyDescent="0.25">
      <c r="B3886" s="213"/>
      <c r="C3886" s="213"/>
      <c r="D3886" s="244"/>
    </row>
    <row r="3887" spans="2:4" x14ac:dyDescent="0.25">
      <c r="B3887" s="213"/>
      <c r="C3887" s="213"/>
      <c r="D3887" s="244"/>
    </row>
    <row r="3888" spans="2:4" x14ac:dyDescent="0.25">
      <c r="B3888" s="213"/>
      <c r="C3888" s="213"/>
      <c r="D3888" s="244"/>
    </row>
    <row r="3889" spans="2:4" x14ac:dyDescent="0.25">
      <c r="B3889" s="213"/>
      <c r="C3889" s="213"/>
      <c r="D3889" s="244"/>
    </row>
    <row r="3890" spans="2:4" x14ac:dyDescent="0.25">
      <c r="B3890" s="213"/>
      <c r="C3890" s="213"/>
      <c r="D3890" s="244"/>
    </row>
    <row r="3891" spans="2:4" x14ac:dyDescent="0.25">
      <c r="B3891" s="213"/>
      <c r="C3891" s="213"/>
      <c r="D3891" s="244"/>
    </row>
    <row r="3892" spans="2:4" x14ac:dyDescent="0.25">
      <c r="B3892" s="213"/>
      <c r="C3892" s="213"/>
      <c r="D3892" s="244"/>
    </row>
    <row r="3893" spans="2:4" x14ac:dyDescent="0.25">
      <c r="B3893" s="213"/>
      <c r="C3893" s="213"/>
      <c r="D3893" s="244"/>
    </row>
    <row r="3894" spans="2:4" x14ac:dyDescent="0.25">
      <c r="B3894" s="213"/>
      <c r="C3894" s="213"/>
      <c r="D3894" s="244"/>
    </row>
    <row r="3895" spans="2:4" x14ac:dyDescent="0.25">
      <c r="B3895" s="213"/>
      <c r="C3895" s="213"/>
      <c r="D3895" s="244"/>
    </row>
    <row r="3896" spans="2:4" x14ac:dyDescent="0.25">
      <c r="B3896" s="213"/>
      <c r="C3896" s="213"/>
      <c r="D3896" s="244"/>
    </row>
    <row r="3897" spans="2:4" x14ac:dyDescent="0.25">
      <c r="B3897" s="213"/>
      <c r="C3897" s="213"/>
      <c r="D3897" s="244"/>
    </row>
    <row r="3898" spans="2:4" x14ac:dyDescent="0.25">
      <c r="B3898" s="213"/>
      <c r="C3898" s="213"/>
      <c r="D3898" s="244"/>
    </row>
    <row r="3899" spans="2:4" x14ac:dyDescent="0.25">
      <c r="B3899" s="213"/>
      <c r="C3899" s="213"/>
      <c r="D3899" s="244"/>
    </row>
    <row r="3900" spans="2:4" x14ac:dyDescent="0.25">
      <c r="B3900" s="213"/>
      <c r="C3900" s="213"/>
      <c r="D3900" s="244"/>
    </row>
    <row r="3901" spans="2:4" x14ac:dyDescent="0.25">
      <c r="B3901" s="213"/>
      <c r="C3901" s="213"/>
      <c r="D3901" s="244"/>
    </row>
    <row r="3902" spans="2:4" x14ac:dyDescent="0.25">
      <c r="B3902" s="213"/>
      <c r="C3902" s="213"/>
      <c r="D3902" s="244"/>
    </row>
    <row r="3903" spans="2:4" x14ac:dyDescent="0.25">
      <c r="B3903" s="213"/>
      <c r="C3903" s="213"/>
      <c r="D3903" s="244"/>
    </row>
    <row r="3904" spans="2:4" x14ac:dyDescent="0.25">
      <c r="B3904" s="213"/>
      <c r="C3904" s="213"/>
      <c r="D3904" s="244"/>
    </row>
    <row r="3905" spans="2:4" x14ac:dyDescent="0.25">
      <c r="B3905" s="213"/>
      <c r="C3905" s="213"/>
      <c r="D3905" s="244"/>
    </row>
    <row r="3906" spans="2:4" x14ac:dyDescent="0.25">
      <c r="B3906" s="213"/>
      <c r="C3906" s="213"/>
      <c r="D3906" s="244"/>
    </row>
    <row r="3907" spans="2:4" x14ac:dyDescent="0.25">
      <c r="B3907" s="213"/>
      <c r="C3907" s="213"/>
      <c r="D3907" s="244"/>
    </row>
    <row r="3908" spans="2:4" x14ac:dyDescent="0.25">
      <c r="B3908" s="213"/>
      <c r="C3908" s="213"/>
      <c r="D3908" s="244"/>
    </row>
    <row r="3909" spans="2:4" x14ac:dyDescent="0.25">
      <c r="B3909" s="213"/>
      <c r="C3909" s="213"/>
      <c r="D3909" s="244"/>
    </row>
    <row r="3910" spans="2:4" x14ac:dyDescent="0.25">
      <c r="B3910" s="213"/>
      <c r="C3910" s="213"/>
      <c r="D3910" s="244"/>
    </row>
    <row r="3911" spans="2:4" x14ac:dyDescent="0.25">
      <c r="B3911" s="213"/>
      <c r="C3911" s="213"/>
      <c r="D3911" s="244"/>
    </row>
    <row r="3912" spans="2:4" x14ac:dyDescent="0.25">
      <c r="B3912" s="213"/>
      <c r="C3912" s="213"/>
      <c r="D3912" s="244"/>
    </row>
    <row r="3913" spans="2:4" x14ac:dyDescent="0.25">
      <c r="B3913" s="213"/>
      <c r="C3913" s="213"/>
      <c r="D3913" s="244"/>
    </row>
    <row r="3914" spans="2:4" x14ac:dyDescent="0.25">
      <c r="B3914" s="213"/>
      <c r="C3914" s="213"/>
      <c r="D3914" s="244"/>
    </row>
    <row r="3915" spans="2:4" x14ac:dyDescent="0.25">
      <c r="B3915" s="213"/>
      <c r="C3915" s="213"/>
      <c r="D3915" s="244"/>
    </row>
    <row r="3916" spans="2:4" x14ac:dyDescent="0.25">
      <c r="B3916" s="213"/>
      <c r="C3916" s="213"/>
      <c r="D3916" s="244"/>
    </row>
    <row r="3917" spans="2:4" x14ac:dyDescent="0.25">
      <c r="B3917" s="213"/>
      <c r="C3917" s="213"/>
      <c r="D3917" s="244"/>
    </row>
    <row r="3918" spans="2:4" x14ac:dyDescent="0.25">
      <c r="B3918" s="213"/>
      <c r="C3918" s="213"/>
      <c r="D3918" s="244"/>
    </row>
    <row r="3919" spans="2:4" x14ac:dyDescent="0.25">
      <c r="B3919" s="213"/>
      <c r="C3919" s="213"/>
      <c r="D3919" s="244"/>
    </row>
    <row r="3920" spans="2:4" x14ac:dyDescent="0.25">
      <c r="B3920" s="213"/>
      <c r="C3920" s="213"/>
      <c r="D3920" s="244"/>
    </row>
    <row r="3921" spans="2:4" x14ac:dyDescent="0.25">
      <c r="B3921" s="213"/>
      <c r="C3921" s="213"/>
      <c r="D3921" s="244"/>
    </row>
    <row r="3922" spans="2:4" x14ac:dyDescent="0.25">
      <c r="B3922" s="213"/>
      <c r="C3922" s="213"/>
      <c r="D3922" s="244"/>
    </row>
    <row r="3923" spans="2:4" x14ac:dyDescent="0.25">
      <c r="B3923" s="213"/>
      <c r="C3923" s="213"/>
      <c r="D3923" s="244"/>
    </row>
    <row r="3924" spans="2:4" x14ac:dyDescent="0.25">
      <c r="B3924" s="213"/>
      <c r="C3924" s="213"/>
      <c r="D3924" s="244"/>
    </row>
    <row r="3925" spans="2:4" x14ac:dyDescent="0.25">
      <c r="B3925" s="213"/>
      <c r="C3925" s="213"/>
      <c r="D3925" s="244"/>
    </row>
    <row r="3926" spans="2:4" x14ac:dyDescent="0.25">
      <c r="B3926" s="213"/>
      <c r="C3926" s="213"/>
      <c r="D3926" s="244"/>
    </row>
    <row r="3927" spans="2:4" x14ac:dyDescent="0.25">
      <c r="B3927" s="213"/>
      <c r="C3927" s="213"/>
      <c r="D3927" s="244"/>
    </row>
    <row r="3928" spans="2:4" x14ac:dyDescent="0.25">
      <c r="B3928" s="213"/>
      <c r="C3928" s="213"/>
      <c r="D3928" s="244"/>
    </row>
    <row r="3929" spans="2:4" x14ac:dyDescent="0.25">
      <c r="B3929" s="213"/>
      <c r="C3929" s="213"/>
      <c r="D3929" s="244"/>
    </row>
    <row r="3930" spans="2:4" x14ac:dyDescent="0.25">
      <c r="B3930" s="213"/>
      <c r="C3930" s="213"/>
      <c r="D3930" s="244"/>
    </row>
    <row r="3931" spans="2:4" x14ac:dyDescent="0.25">
      <c r="B3931" s="213"/>
      <c r="C3931" s="213"/>
      <c r="D3931" s="244"/>
    </row>
    <row r="3932" spans="2:4" x14ac:dyDescent="0.25">
      <c r="B3932" s="213"/>
      <c r="C3932" s="213"/>
      <c r="D3932" s="244"/>
    </row>
    <row r="3933" spans="2:4" x14ac:dyDescent="0.25">
      <c r="B3933" s="213"/>
      <c r="C3933" s="213"/>
      <c r="D3933" s="244"/>
    </row>
    <row r="3934" spans="2:4" x14ac:dyDescent="0.25">
      <c r="B3934" s="213"/>
      <c r="C3934" s="213"/>
      <c r="D3934" s="244"/>
    </row>
    <row r="3935" spans="2:4" x14ac:dyDescent="0.25">
      <c r="B3935" s="213"/>
      <c r="C3935" s="213"/>
      <c r="D3935" s="244"/>
    </row>
    <row r="3936" spans="2:4" x14ac:dyDescent="0.25">
      <c r="B3936" s="213"/>
      <c r="C3936" s="213"/>
      <c r="D3936" s="244"/>
    </row>
    <row r="3937" spans="2:4" x14ac:dyDescent="0.25">
      <c r="B3937" s="213"/>
      <c r="C3937" s="213"/>
      <c r="D3937" s="244"/>
    </row>
    <row r="3938" spans="2:4" x14ac:dyDescent="0.25">
      <c r="B3938" s="213"/>
      <c r="C3938" s="213"/>
      <c r="D3938" s="244"/>
    </row>
    <row r="3939" spans="2:4" x14ac:dyDescent="0.25">
      <c r="B3939" s="213"/>
      <c r="C3939" s="213"/>
      <c r="D3939" s="244"/>
    </row>
    <row r="3940" spans="2:4" x14ac:dyDescent="0.25">
      <c r="B3940" s="213"/>
      <c r="C3940" s="213"/>
      <c r="D3940" s="244"/>
    </row>
    <row r="3941" spans="2:4" x14ac:dyDescent="0.25">
      <c r="B3941" s="213"/>
      <c r="C3941" s="213"/>
      <c r="D3941" s="244"/>
    </row>
    <row r="3942" spans="2:4" x14ac:dyDescent="0.25">
      <c r="B3942" s="213"/>
      <c r="C3942" s="213"/>
      <c r="D3942" s="244"/>
    </row>
    <row r="3943" spans="2:4" x14ac:dyDescent="0.25">
      <c r="B3943" s="213"/>
      <c r="C3943" s="213"/>
      <c r="D3943" s="244"/>
    </row>
    <row r="3944" spans="2:4" x14ac:dyDescent="0.25">
      <c r="B3944" s="213"/>
      <c r="C3944" s="213"/>
      <c r="D3944" s="244"/>
    </row>
    <row r="3945" spans="2:4" x14ac:dyDescent="0.25">
      <c r="B3945" s="213"/>
      <c r="C3945" s="213"/>
      <c r="D3945" s="244"/>
    </row>
    <row r="3946" spans="2:4" x14ac:dyDescent="0.25">
      <c r="B3946" s="213"/>
      <c r="C3946" s="213"/>
      <c r="D3946" s="244"/>
    </row>
    <row r="3947" spans="2:4" x14ac:dyDescent="0.25">
      <c r="B3947" s="213"/>
      <c r="C3947" s="213"/>
      <c r="D3947" s="244"/>
    </row>
    <row r="3948" spans="2:4" x14ac:dyDescent="0.25">
      <c r="B3948" s="213"/>
      <c r="C3948" s="213"/>
      <c r="D3948" s="244"/>
    </row>
    <row r="3949" spans="2:4" x14ac:dyDescent="0.25">
      <c r="B3949" s="213"/>
      <c r="C3949" s="213"/>
      <c r="D3949" s="244"/>
    </row>
    <row r="3950" spans="2:4" x14ac:dyDescent="0.25">
      <c r="B3950" s="213"/>
      <c r="C3950" s="213"/>
      <c r="D3950" s="244"/>
    </row>
    <row r="3951" spans="2:4" x14ac:dyDescent="0.25">
      <c r="B3951" s="213"/>
      <c r="C3951" s="213"/>
      <c r="D3951" s="244"/>
    </row>
    <row r="3952" spans="2:4" x14ac:dyDescent="0.25">
      <c r="B3952" s="213"/>
      <c r="C3952" s="213"/>
      <c r="D3952" s="244"/>
    </row>
    <row r="3953" spans="2:4" x14ac:dyDescent="0.25">
      <c r="B3953" s="213"/>
      <c r="C3953" s="213"/>
      <c r="D3953" s="244"/>
    </row>
    <row r="3954" spans="2:4" x14ac:dyDescent="0.25">
      <c r="B3954" s="213"/>
      <c r="C3954" s="213"/>
      <c r="D3954" s="244"/>
    </row>
    <row r="3955" spans="2:4" x14ac:dyDescent="0.25">
      <c r="B3955" s="213"/>
      <c r="C3955" s="213"/>
      <c r="D3955" s="244"/>
    </row>
    <row r="3956" spans="2:4" x14ac:dyDescent="0.25">
      <c r="B3956" s="213"/>
      <c r="C3956" s="213"/>
      <c r="D3956" s="244"/>
    </row>
    <row r="3957" spans="2:4" x14ac:dyDescent="0.25">
      <c r="B3957" s="213"/>
      <c r="C3957" s="213"/>
      <c r="D3957" s="244"/>
    </row>
    <row r="3958" spans="2:4" x14ac:dyDescent="0.25">
      <c r="B3958" s="213"/>
      <c r="C3958" s="213"/>
      <c r="D3958" s="244"/>
    </row>
    <row r="3959" spans="2:4" x14ac:dyDescent="0.25">
      <c r="B3959" s="213"/>
      <c r="C3959" s="213"/>
      <c r="D3959" s="244"/>
    </row>
    <row r="3960" spans="2:4" x14ac:dyDescent="0.25">
      <c r="B3960" s="213"/>
      <c r="C3960" s="213"/>
      <c r="D3960" s="244"/>
    </row>
    <row r="3961" spans="2:4" x14ac:dyDescent="0.25">
      <c r="B3961" s="213"/>
      <c r="C3961" s="213"/>
      <c r="D3961" s="244"/>
    </row>
    <row r="3962" spans="2:4" x14ac:dyDescent="0.25">
      <c r="B3962" s="213"/>
      <c r="C3962" s="213"/>
      <c r="D3962" s="244"/>
    </row>
    <row r="3963" spans="2:4" x14ac:dyDescent="0.25">
      <c r="B3963" s="213"/>
      <c r="C3963" s="213"/>
      <c r="D3963" s="244"/>
    </row>
    <row r="3964" spans="2:4" x14ac:dyDescent="0.25">
      <c r="B3964" s="213"/>
      <c r="C3964" s="213"/>
      <c r="D3964" s="244"/>
    </row>
    <row r="3965" spans="2:4" x14ac:dyDescent="0.25">
      <c r="B3965" s="213"/>
      <c r="C3965" s="213"/>
      <c r="D3965" s="244"/>
    </row>
    <row r="3966" spans="2:4" x14ac:dyDescent="0.25">
      <c r="B3966" s="213"/>
      <c r="C3966" s="213"/>
      <c r="D3966" s="244"/>
    </row>
    <row r="3967" spans="2:4" x14ac:dyDescent="0.25">
      <c r="B3967" s="213"/>
      <c r="C3967" s="213"/>
      <c r="D3967" s="244"/>
    </row>
    <row r="3968" spans="2:4" x14ac:dyDescent="0.25">
      <c r="B3968" s="213"/>
      <c r="C3968" s="213"/>
      <c r="D3968" s="244"/>
    </row>
    <row r="3969" spans="2:4" x14ac:dyDescent="0.25">
      <c r="B3969" s="213"/>
      <c r="C3969" s="213"/>
      <c r="D3969" s="244"/>
    </row>
    <row r="3970" spans="2:4" x14ac:dyDescent="0.25">
      <c r="B3970" s="213"/>
      <c r="C3970" s="213"/>
      <c r="D3970" s="244"/>
    </row>
    <row r="3971" spans="2:4" x14ac:dyDescent="0.25">
      <c r="B3971" s="213"/>
      <c r="C3971" s="213"/>
      <c r="D3971" s="244"/>
    </row>
    <row r="3972" spans="2:4" x14ac:dyDescent="0.25">
      <c r="B3972" s="213"/>
      <c r="C3972" s="213"/>
      <c r="D3972" s="244"/>
    </row>
    <row r="3973" spans="2:4" x14ac:dyDescent="0.25">
      <c r="B3973" s="213"/>
      <c r="C3973" s="213"/>
      <c r="D3973" s="244"/>
    </row>
    <row r="3974" spans="2:4" x14ac:dyDescent="0.25">
      <c r="B3974" s="213"/>
      <c r="C3974" s="213"/>
      <c r="D3974" s="244"/>
    </row>
    <row r="3975" spans="2:4" x14ac:dyDescent="0.25">
      <c r="B3975" s="213"/>
      <c r="C3975" s="213"/>
      <c r="D3975" s="244"/>
    </row>
    <row r="3976" spans="2:4" x14ac:dyDescent="0.25">
      <c r="B3976" s="213"/>
      <c r="C3976" s="213"/>
      <c r="D3976" s="244"/>
    </row>
    <row r="3977" spans="2:4" x14ac:dyDescent="0.25">
      <c r="B3977" s="213"/>
      <c r="C3977" s="213"/>
      <c r="D3977" s="244"/>
    </row>
    <row r="3978" spans="2:4" x14ac:dyDescent="0.25">
      <c r="B3978" s="213"/>
      <c r="C3978" s="213"/>
      <c r="D3978" s="244"/>
    </row>
    <row r="3979" spans="2:4" x14ac:dyDescent="0.25">
      <c r="B3979" s="213"/>
      <c r="C3979" s="213"/>
      <c r="D3979" s="244"/>
    </row>
    <row r="3980" spans="2:4" x14ac:dyDescent="0.25">
      <c r="B3980" s="213"/>
      <c r="C3980" s="213"/>
      <c r="D3980" s="244"/>
    </row>
    <row r="3981" spans="2:4" x14ac:dyDescent="0.25">
      <c r="B3981" s="213"/>
      <c r="C3981" s="213"/>
      <c r="D3981" s="244"/>
    </row>
    <row r="3982" spans="2:4" x14ac:dyDescent="0.25">
      <c r="B3982" s="213"/>
      <c r="C3982" s="213"/>
      <c r="D3982" s="244"/>
    </row>
    <row r="3983" spans="2:4" x14ac:dyDescent="0.25">
      <c r="B3983" s="213"/>
      <c r="C3983" s="213"/>
      <c r="D3983" s="244"/>
    </row>
    <row r="3984" spans="2:4" x14ac:dyDescent="0.25">
      <c r="B3984" s="213"/>
      <c r="C3984" s="213"/>
      <c r="D3984" s="244"/>
    </row>
    <row r="3985" spans="2:4" x14ac:dyDescent="0.25">
      <c r="B3985" s="213"/>
      <c r="C3985" s="213"/>
      <c r="D3985" s="244"/>
    </row>
    <row r="3986" spans="2:4" x14ac:dyDescent="0.25">
      <c r="B3986" s="213"/>
      <c r="C3986" s="213"/>
      <c r="D3986" s="244"/>
    </row>
    <row r="3987" spans="2:4" x14ac:dyDescent="0.25">
      <c r="B3987" s="213"/>
      <c r="C3987" s="213"/>
      <c r="D3987" s="244"/>
    </row>
    <row r="3988" spans="2:4" x14ac:dyDescent="0.25">
      <c r="B3988" s="213"/>
      <c r="C3988" s="213"/>
      <c r="D3988" s="244"/>
    </row>
    <row r="3989" spans="2:4" x14ac:dyDescent="0.25">
      <c r="B3989" s="213"/>
      <c r="C3989" s="213"/>
      <c r="D3989" s="244"/>
    </row>
    <row r="3990" spans="2:4" x14ac:dyDescent="0.25">
      <c r="B3990" s="213"/>
      <c r="C3990" s="213"/>
      <c r="D3990" s="244"/>
    </row>
    <row r="3991" spans="2:4" x14ac:dyDescent="0.25">
      <c r="B3991" s="213"/>
      <c r="C3991" s="213"/>
      <c r="D3991" s="244"/>
    </row>
    <row r="3992" spans="2:4" x14ac:dyDescent="0.25">
      <c r="B3992" s="213"/>
      <c r="C3992" s="213"/>
      <c r="D3992" s="244"/>
    </row>
    <row r="3993" spans="2:4" x14ac:dyDescent="0.25">
      <c r="B3993" s="213"/>
      <c r="C3993" s="213"/>
      <c r="D3993" s="244"/>
    </row>
    <row r="3994" spans="2:4" x14ac:dyDescent="0.25">
      <c r="B3994" s="213"/>
      <c r="C3994" s="213"/>
      <c r="D3994" s="244"/>
    </row>
    <row r="3995" spans="2:4" x14ac:dyDescent="0.25">
      <c r="B3995" s="213"/>
      <c r="C3995" s="213"/>
      <c r="D3995" s="244"/>
    </row>
    <row r="3996" spans="2:4" x14ac:dyDescent="0.25">
      <c r="B3996" s="213"/>
      <c r="C3996" s="213"/>
      <c r="D3996" s="244"/>
    </row>
    <row r="3997" spans="2:4" x14ac:dyDescent="0.25">
      <c r="B3997" s="213"/>
      <c r="C3997" s="213"/>
      <c r="D3997" s="244"/>
    </row>
    <row r="3998" spans="2:4" x14ac:dyDescent="0.25">
      <c r="B3998" s="213"/>
      <c r="C3998" s="213"/>
      <c r="D3998" s="244"/>
    </row>
    <row r="3999" spans="2:4" x14ac:dyDescent="0.25">
      <c r="B3999" s="213"/>
      <c r="C3999" s="213"/>
      <c r="D3999" s="244"/>
    </row>
    <row r="4000" spans="2:4" x14ac:dyDescent="0.25">
      <c r="B4000" s="213"/>
      <c r="C4000" s="213"/>
      <c r="D4000" s="244"/>
    </row>
    <row r="4001" spans="2:4" x14ac:dyDescent="0.25">
      <c r="B4001" s="213"/>
      <c r="C4001" s="213"/>
      <c r="D4001" s="244"/>
    </row>
    <row r="4002" spans="2:4" x14ac:dyDescent="0.25">
      <c r="B4002" s="213"/>
      <c r="C4002" s="213"/>
      <c r="D4002" s="244"/>
    </row>
    <row r="4003" spans="2:4" x14ac:dyDescent="0.25">
      <c r="B4003" s="213"/>
      <c r="C4003" s="213"/>
      <c r="D4003" s="244"/>
    </row>
    <row r="4004" spans="2:4" x14ac:dyDescent="0.25">
      <c r="B4004" s="213"/>
      <c r="C4004" s="213"/>
      <c r="D4004" s="244"/>
    </row>
    <row r="4005" spans="2:4" x14ac:dyDescent="0.25">
      <c r="B4005" s="213"/>
      <c r="C4005" s="213"/>
      <c r="D4005" s="244"/>
    </row>
    <row r="4006" spans="2:4" x14ac:dyDescent="0.25">
      <c r="B4006" s="213"/>
      <c r="C4006" s="213"/>
      <c r="D4006" s="244"/>
    </row>
    <row r="4007" spans="2:4" x14ac:dyDescent="0.25">
      <c r="B4007" s="213"/>
      <c r="C4007" s="213"/>
      <c r="D4007" s="244"/>
    </row>
    <row r="4008" spans="2:4" x14ac:dyDescent="0.25">
      <c r="B4008" s="213"/>
      <c r="C4008" s="213"/>
      <c r="D4008" s="244"/>
    </row>
    <row r="4009" spans="2:4" x14ac:dyDescent="0.25">
      <c r="B4009" s="213"/>
      <c r="C4009" s="213"/>
      <c r="D4009" s="244"/>
    </row>
    <row r="4010" spans="2:4" x14ac:dyDescent="0.25">
      <c r="B4010" s="213"/>
      <c r="C4010" s="213"/>
      <c r="D4010" s="244"/>
    </row>
    <row r="4011" spans="2:4" x14ac:dyDescent="0.25">
      <c r="B4011" s="213"/>
      <c r="C4011" s="213"/>
      <c r="D4011" s="244"/>
    </row>
    <row r="4012" spans="2:4" x14ac:dyDescent="0.25">
      <c r="B4012" s="213"/>
      <c r="C4012" s="213"/>
      <c r="D4012" s="244"/>
    </row>
    <row r="4013" spans="2:4" x14ac:dyDescent="0.25">
      <c r="B4013" s="213"/>
      <c r="C4013" s="213"/>
      <c r="D4013" s="244"/>
    </row>
    <row r="4014" spans="2:4" x14ac:dyDescent="0.25">
      <c r="B4014" s="213"/>
      <c r="C4014" s="213"/>
      <c r="D4014" s="244"/>
    </row>
    <row r="4015" spans="2:4" x14ac:dyDescent="0.25">
      <c r="B4015" s="213"/>
      <c r="C4015" s="213"/>
      <c r="D4015" s="244"/>
    </row>
    <row r="4016" spans="2:4" x14ac:dyDescent="0.25">
      <c r="B4016" s="213"/>
      <c r="C4016" s="213"/>
      <c r="D4016" s="244"/>
    </row>
    <row r="4017" spans="2:4" x14ac:dyDescent="0.25">
      <c r="B4017" s="213"/>
      <c r="C4017" s="213"/>
      <c r="D4017" s="244"/>
    </row>
    <row r="4018" spans="2:4" x14ac:dyDescent="0.25">
      <c r="B4018" s="213"/>
      <c r="C4018" s="213"/>
      <c r="D4018" s="244"/>
    </row>
    <row r="4019" spans="2:4" x14ac:dyDescent="0.25">
      <c r="B4019" s="213"/>
      <c r="C4019" s="213"/>
      <c r="D4019" s="244"/>
    </row>
    <row r="4020" spans="2:4" x14ac:dyDescent="0.25">
      <c r="B4020" s="213"/>
      <c r="C4020" s="213"/>
      <c r="D4020" s="244"/>
    </row>
    <row r="4021" spans="2:4" x14ac:dyDescent="0.25">
      <c r="B4021" s="213"/>
      <c r="C4021" s="213"/>
      <c r="D4021" s="244"/>
    </row>
    <row r="4022" spans="2:4" x14ac:dyDescent="0.25">
      <c r="B4022" s="213"/>
      <c r="C4022" s="213"/>
      <c r="D4022" s="244"/>
    </row>
    <row r="4023" spans="2:4" x14ac:dyDescent="0.25">
      <c r="B4023" s="213"/>
      <c r="C4023" s="213"/>
      <c r="D4023" s="244"/>
    </row>
    <row r="4024" spans="2:4" x14ac:dyDescent="0.25">
      <c r="B4024" s="213"/>
      <c r="C4024" s="213"/>
      <c r="D4024" s="244"/>
    </row>
    <row r="4025" spans="2:4" x14ac:dyDescent="0.25">
      <c r="B4025" s="213"/>
      <c r="C4025" s="213"/>
      <c r="D4025" s="244"/>
    </row>
    <row r="4026" spans="2:4" x14ac:dyDescent="0.25">
      <c r="B4026" s="213"/>
      <c r="C4026" s="213"/>
      <c r="D4026" s="244"/>
    </row>
    <row r="4027" spans="2:4" x14ac:dyDescent="0.25">
      <c r="B4027" s="213"/>
      <c r="C4027" s="213"/>
      <c r="D4027" s="244"/>
    </row>
    <row r="4028" spans="2:4" x14ac:dyDescent="0.25">
      <c r="B4028" s="213"/>
      <c r="C4028" s="213"/>
      <c r="D4028" s="244"/>
    </row>
    <row r="4029" spans="2:4" x14ac:dyDescent="0.25">
      <c r="B4029" s="213"/>
      <c r="C4029" s="213"/>
      <c r="D4029" s="244"/>
    </row>
    <row r="4030" spans="2:4" x14ac:dyDescent="0.25">
      <c r="B4030" s="213"/>
      <c r="C4030" s="213"/>
      <c r="D4030" s="244"/>
    </row>
    <row r="4031" spans="2:4" x14ac:dyDescent="0.25">
      <c r="B4031" s="213"/>
      <c r="C4031" s="213"/>
      <c r="D4031" s="244"/>
    </row>
    <row r="4032" spans="2:4" x14ac:dyDescent="0.25">
      <c r="B4032" s="213"/>
      <c r="C4032" s="213"/>
      <c r="D4032" s="244"/>
    </row>
    <row r="4033" spans="2:4" x14ac:dyDescent="0.25">
      <c r="B4033" s="213"/>
      <c r="C4033" s="213"/>
      <c r="D4033" s="244"/>
    </row>
    <row r="4034" spans="2:4" x14ac:dyDescent="0.25">
      <c r="B4034" s="213"/>
      <c r="C4034" s="213"/>
      <c r="D4034" s="244"/>
    </row>
    <row r="4035" spans="2:4" x14ac:dyDescent="0.25">
      <c r="B4035" s="213"/>
      <c r="C4035" s="213"/>
      <c r="D4035" s="244"/>
    </row>
    <row r="4036" spans="2:4" x14ac:dyDescent="0.25">
      <c r="B4036" s="213"/>
      <c r="C4036" s="213"/>
      <c r="D4036" s="244"/>
    </row>
    <row r="4037" spans="2:4" x14ac:dyDescent="0.25">
      <c r="B4037" s="213"/>
      <c r="C4037" s="213"/>
      <c r="D4037" s="244"/>
    </row>
    <row r="4038" spans="2:4" x14ac:dyDescent="0.25">
      <c r="B4038" s="213"/>
      <c r="C4038" s="213"/>
      <c r="D4038" s="244"/>
    </row>
    <row r="4039" spans="2:4" x14ac:dyDescent="0.25">
      <c r="B4039" s="213"/>
      <c r="C4039" s="213"/>
      <c r="D4039" s="244"/>
    </row>
    <row r="4040" spans="2:4" x14ac:dyDescent="0.25">
      <c r="B4040" s="213"/>
      <c r="C4040" s="213"/>
      <c r="D4040" s="244"/>
    </row>
    <row r="4041" spans="2:4" x14ac:dyDescent="0.25">
      <c r="B4041" s="213"/>
      <c r="C4041" s="213"/>
      <c r="D4041" s="244"/>
    </row>
    <row r="4042" spans="2:4" x14ac:dyDescent="0.25">
      <c r="B4042" s="213"/>
      <c r="C4042" s="213"/>
      <c r="D4042" s="244"/>
    </row>
    <row r="4043" spans="2:4" x14ac:dyDescent="0.25">
      <c r="B4043" s="213"/>
      <c r="C4043" s="213"/>
      <c r="D4043" s="244"/>
    </row>
    <row r="4044" spans="2:4" x14ac:dyDescent="0.25">
      <c r="B4044" s="213"/>
      <c r="C4044" s="213"/>
      <c r="D4044" s="244"/>
    </row>
    <row r="4045" spans="2:4" x14ac:dyDescent="0.25">
      <c r="B4045" s="213"/>
      <c r="C4045" s="213"/>
      <c r="D4045" s="244"/>
    </row>
    <row r="4046" spans="2:4" x14ac:dyDescent="0.25">
      <c r="B4046" s="213"/>
      <c r="C4046" s="213"/>
      <c r="D4046" s="244"/>
    </row>
    <row r="4047" spans="2:4" x14ac:dyDescent="0.25">
      <c r="B4047" s="213"/>
      <c r="C4047" s="213"/>
      <c r="D4047" s="244"/>
    </row>
    <row r="4048" spans="2:4" x14ac:dyDescent="0.25">
      <c r="B4048" s="213"/>
      <c r="C4048" s="213"/>
      <c r="D4048" s="244"/>
    </row>
    <row r="4049" spans="2:4" x14ac:dyDescent="0.25">
      <c r="B4049" s="213"/>
      <c r="C4049" s="213"/>
      <c r="D4049" s="244"/>
    </row>
    <row r="4050" spans="2:4" x14ac:dyDescent="0.25">
      <c r="B4050" s="213"/>
      <c r="C4050" s="213"/>
      <c r="D4050" s="244"/>
    </row>
    <row r="4051" spans="2:4" x14ac:dyDescent="0.25">
      <c r="B4051" s="213"/>
      <c r="C4051" s="213"/>
      <c r="D4051" s="244"/>
    </row>
    <row r="4052" spans="2:4" x14ac:dyDescent="0.25">
      <c r="B4052" s="213"/>
      <c r="C4052" s="213"/>
      <c r="D4052" s="244"/>
    </row>
    <row r="4053" spans="2:4" x14ac:dyDescent="0.25">
      <c r="B4053" s="213"/>
      <c r="C4053" s="213"/>
      <c r="D4053" s="244"/>
    </row>
    <row r="4054" spans="2:4" x14ac:dyDescent="0.25">
      <c r="B4054" s="213"/>
      <c r="C4054" s="213"/>
      <c r="D4054" s="244"/>
    </row>
    <row r="4055" spans="2:4" x14ac:dyDescent="0.25">
      <c r="B4055" s="213"/>
      <c r="C4055" s="213"/>
      <c r="D4055" s="244"/>
    </row>
    <row r="4056" spans="2:4" x14ac:dyDescent="0.25">
      <c r="B4056" s="213"/>
      <c r="C4056" s="213"/>
      <c r="D4056" s="244"/>
    </row>
    <row r="4057" spans="2:4" x14ac:dyDescent="0.25">
      <c r="B4057" s="213"/>
      <c r="C4057" s="213"/>
      <c r="D4057" s="244"/>
    </row>
    <row r="4058" spans="2:4" x14ac:dyDescent="0.25">
      <c r="B4058" s="213"/>
      <c r="C4058" s="213"/>
      <c r="D4058" s="244"/>
    </row>
    <row r="4059" spans="2:4" x14ac:dyDescent="0.25">
      <c r="B4059" s="213"/>
      <c r="C4059" s="213"/>
      <c r="D4059" s="244"/>
    </row>
    <row r="4060" spans="2:4" x14ac:dyDescent="0.25">
      <c r="B4060" s="213"/>
      <c r="C4060" s="213"/>
      <c r="D4060" s="244"/>
    </row>
    <row r="4061" spans="2:4" x14ac:dyDescent="0.25">
      <c r="B4061" s="213"/>
      <c r="C4061" s="213"/>
      <c r="D4061" s="244"/>
    </row>
    <row r="4062" spans="2:4" x14ac:dyDescent="0.25">
      <c r="B4062" s="213"/>
      <c r="C4062" s="213"/>
      <c r="D4062" s="244"/>
    </row>
    <row r="4063" spans="2:4" x14ac:dyDescent="0.25">
      <c r="B4063" s="213"/>
      <c r="C4063" s="213"/>
      <c r="D4063" s="244"/>
    </row>
    <row r="4064" spans="2:4" x14ac:dyDescent="0.25">
      <c r="B4064" s="213"/>
      <c r="C4064" s="213"/>
      <c r="D4064" s="244"/>
    </row>
    <row r="4065" spans="2:4" x14ac:dyDescent="0.25">
      <c r="B4065" s="213"/>
      <c r="C4065" s="213"/>
      <c r="D4065" s="244"/>
    </row>
    <row r="4066" spans="2:4" x14ac:dyDescent="0.25">
      <c r="B4066" s="213"/>
      <c r="C4066" s="213"/>
      <c r="D4066" s="244"/>
    </row>
    <row r="4067" spans="2:4" x14ac:dyDescent="0.25">
      <c r="B4067" s="213"/>
      <c r="C4067" s="213"/>
      <c r="D4067" s="244"/>
    </row>
    <row r="4068" spans="2:4" x14ac:dyDescent="0.25">
      <c r="B4068" s="213"/>
      <c r="C4068" s="213"/>
      <c r="D4068" s="244"/>
    </row>
    <row r="4069" spans="2:4" x14ac:dyDescent="0.25">
      <c r="B4069" s="213"/>
      <c r="C4069" s="213"/>
      <c r="D4069" s="244"/>
    </row>
    <row r="4070" spans="2:4" x14ac:dyDescent="0.25">
      <c r="B4070" s="213"/>
      <c r="C4070" s="213"/>
      <c r="D4070" s="244"/>
    </row>
    <row r="4071" spans="2:4" x14ac:dyDescent="0.25">
      <c r="B4071" s="213"/>
      <c r="C4071" s="213"/>
      <c r="D4071" s="244"/>
    </row>
    <row r="4072" spans="2:4" x14ac:dyDescent="0.25">
      <c r="B4072" s="213"/>
      <c r="C4072" s="213"/>
      <c r="D4072" s="244"/>
    </row>
    <row r="4073" spans="2:4" x14ac:dyDescent="0.25">
      <c r="B4073" s="213"/>
      <c r="C4073" s="213"/>
      <c r="D4073" s="244"/>
    </row>
    <row r="4074" spans="2:4" x14ac:dyDescent="0.25">
      <c r="B4074" s="213"/>
      <c r="C4074" s="213"/>
      <c r="D4074" s="244"/>
    </row>
    <row r="4075" spans="2:4" x14ac:dyDescent="0.25">
      <c r="B4075" s="213"/>
      <c r="C4075" s="213"/>
      <c r="D4075" s="244"/>
    </row>
    <row r="4076" spans="2:4" x14ac:dyDescent="0.25">
      <c r="B4076" s="213"/>
      <c r="C4076" s="213"/>
      <c r="D4076" s="244"/>
    </row>
    <row r="4077" spans="2:4" x14ac:dyDescent="0.25">
      <c r="B4077" s="213"/>
      <c r="C4077" s="213"/>
      <c r="D4077" s="244"/>
    </row>
    <row r="4078" spans="2:4" x14ac:dyDescent="0.25">
      <c r="B4078" s="213"/>
      <c r="C4078" s="213"/>
      <c r="D4078" s="244"/>
    </row>
    <row r="4079" spans="2:4" x14ac:dyDescent="0.25">
      <c r="B4079" s="213"/>
      <c r="C4079" s="213"/>
      <c r="D4079" s="244"/>
    </row>
    <row r="4080" spans="2:4" x14ac:dyDescent="0.25">
      <c r="B4080" s="213"/>
      <c r="C4080" s="213"/>
      <c r="D4080" s="244"/>
    </row>
    <row r="4081" spans="2:4" x14ac:dyDescent="0.25">
      <c r="B4081" s="213"/>
      <c r="C4081" s="213"/>
      <c r="D4081" s="244"/>
    </row>
    <row r="4082" spans="2:4" x14ac:dyDescent="0.25">
      <c r="B4082" s="213"/>
      <c r="C4082" s="213"/>
      <c r="D4082" s="244"/>
    </row>
    <row r="4083" spans="2:4" x14ac:dyDescent="0.25">
      <c r="B4083" s="213"/>
      <c r="C4083" s="213"/>
      <c r="D4083" s="244"/>
    </row>
    <row r="4084" spans="2:4" x14ac:dyDescent="0.25">
      <c r="B4084" s="213"/>
      <c r="C4084" s="213"/>
      <c r="D4084" s="244"/>
    </row>
    <row r="4085" spans="2:4" x14ac:dyDescent="0.25">
      <c r="B4085" s="213"/>
      <c r="C4085" s="213"/>
      <c r="D4085" s="244"/>
    </row>
    <row r="4086" spans="2:4" x14ac:dyDescent="0.25">
      <c r="B4086" s="213"/>
      <c r="C4086" s="213"/>
      <c r="D4086" s="244"/>
    </row>
    <row r="4087" spans="2:4" x14ac:dyDescent="0.25">
      <c r="B4087" s="213"/>
      <c r="C4087" s="213"/>
      <c r="D4087" s="244"/>
    </row>
    <row r="4088" spans="2:4" x14ac:dyDescent="0.25">
      <c r="B4088" s="213"/>
      <c r="C4088" s="213"/>
      <c r="D4088" s="244"/>
    </row>
    <row r="4089" spans="2:4" x14ac:dyDescent="0.25">
      <c r="B4089" s="213"/>
      <c r="C4089" s="213"/>
      <c r="D4089" s="244"/>
    </row>
    <row r="4090" spans="2:4" x14ac:dyDescent="0.25">
      <c r="B4090" s="213"/>
      <c r="C4090" s="213"/>
      <c r="D4090" s="244"/>
    </row>
    <row r="4091" spans="2:4" x14ac:dyDescent="0.25">
      <c r="B4091" s="213"/>
      <c r="C4091" s="213"/>
      <c r="D4091" s="244"/>
    </row>
    <row r="4092" spans="2:4" x14ac:dyDescent="0.25">
      <c r="B4092" s="213"/>
      <c r="C4092" s="213"/>
      <c r="D4092" s="244"/>
    </row>
    <row r="4093" spans="2:4" x14ac:dyDescent="0.25">
      <c r="B4093" s="213"/>
      <c r="C4093" s="213"/>
      <c r="D4093" s="244"/>
    </row>
    <row r="4094" spans="2:4" x14ac:dyDescent="0.25">
      <c r="B4094" s="213"/>
      <c r="C4094" s="213"/>
      <c r="D4094" s="244"/>
    </row>
    <row r="4095" spans="2:4" x14ac:dyDescent="0.25">
      <c r="B4095" s="213"/>
      <c r="C4095" s="213"/>
      <c r="D4095" s="244"/>
    </row>
    <row r="4096" spans="2:4" x14ac:dyDescent="0.25">
      <c r="B4096" s="213"/>
      <c r="C4096" s="213"/>
      <c r="D4096" s="244"/>
    </row>
    <row r="4097" spans="2:4" x14ac:dyDescent="0.25">
      <c r="B4097" s="213"/>
      <c r="C4097" s="213"/>
      <c r="D4097" s="244"/>
    </row>
    <row r="4098" spans="2:4" x14ac:dyDescent="0.25">
      <c r="B4098" s="213"/>
      <c r="C4098" s="213"/>
      <c r="D4098" s="244"/>
    </row>
    <row r="4099" spans="2:4" x14ac:dyDescent="0.25">
      <c r="B4099" s="213"/>
      <c r="C4099" s="213"/>
      <c r="D4099" s="244"/>
    </row>
    <row r="4100" spans="2:4" x14ac:dyDescent="0.25">
      <c r="B4100" s="213"/>
      <c r="C4100" s="213"/>
      <c r="D4100" s="244"/>
    </row>
    <row r="4101" spans="2:4" x14ac:dyDescent="0.25">
      <c r="B4101" s="213"/>
      <c r="C4101" s="213"/>
      <c r="D4101" s="244"/>
    </row>
    <row r="4102" spans="2:4" x14ac:dyDescent="0.25">
      <c r="B4102" s="213"/>
      <c r="C4102" s="213"/>
      <c r="D4102" s="244"/>
    </row>
    <row r="4103" spans="2:4" x14ac:dyDescent="0.25">
      <c r="B4103" s="213"/>
      <c r="C4103" s="213"/>
      <c r="D4103" s="244"/>
    </row>
    <row r="4104" spans="2:4" x14ac:dyDescent="0.25">
      <c r="B4104" s="213"/>
      <c r="C4104" s="213"/>
      <c r="D4104" s="244"/>
    </row>
    <row r="4105" spans="2:4" x14ac:dyDescent="0.25">
      <c r="B4105" s="213"/>
      <c r="C4105" s="213"/>
      <c r="D4105" s="244"/>
    </row>
    <row r="4106" spans="2:4" x14ac:dyDescent="0.25">
      <c r="B4106" s="213"/>
      <c r="C4106" s="213"/>
      <c r="D4106" s="244"/>
    </row>
    <row r="4107" spans="2:4" x14ac:dyDescent="0.25">
      <c r="B4107" s="213"/>
      <c r="C4107" s="213"/>
      <c r="D4107" s="244"/>
    </row>
    <row r="4108" spans="2:4" x14ac:dyDescent="0.25">
      <c r="B4108" s="213"/>
      <c r="C4108" s="213"/>
      <c r="D4108" s="244"/>
    </row>
    <row r="4109" spans="2:4" x14ac:dyDescent="0.25">
      <c r="B4109" s="213"/>
      <c r="C4109" s="213"/>
      <c r="D4109" s="244"/>
    </row>
    <row r="4110" spans="2:4" x14ac:dyDescent="0.25">
      <c r="B4110" s="213"/>
      <c r="C4110" s="213"/>
      <c r="D4110" s="244"/>
    </row>
    <row r="4111" spans="2:4" x14ac:dyDescent="0.25">
      <c r="B4111" s="213"/>
      <c r="C4111" s="213"/>
      <c r="D4111" s="244"/>
    </row>
    <row r="4112" spans="2:4" x14ac:dyDescent="0.25">
      <c r="B4112" s="213"/>
      <c r="C4112" s="213"/>
      <c r="D4112" s="244"/>
    </row>
    <row r="4113" spans="2:4" x14ac:dyDescent="0.25">
      <c r="B4113" s="213"/>
      <c r="C4113" s="213"/>
      <c r="D4113" s="244"/>
    </row>
    <row r="4114" spans="2:4" x14ac:dyDescent="0.25">
      <c r="B4114" s="213"/>
      <c r="C4114" s="213"/>
      <c r="D4114" s="244"/>
    </row>
    <row r="4115" spans="2:4" x14ac:dyDescent="0.25">
      <c r="B4115" s="213"/>
      <c r="C4115" s="213"/>
      <c r="D4115" s="244"/>
    </row>
    <row r="4116" spans="2:4" x14ac:dyDescent="0.25">
      <c r="B4116" s="213"/>
      <c r="C4116" s="213"/>
      <c r="D4116" s="244"/>
    </row>
    <row r="4117" spans="2:4" x14ac:dyDescent="0.25">
      <c r="B4117" s="213"/>
      <c r="C4117" s="213"/>
      <c r="D4117" s="244"/>
    </row>
    <row r="4118" spans="2:4" x14ac:dyDescent="0.25">
      <c r="B4118" s="213"/>
      <c r="C4118" s="213"/>
      <c r="D4118" s="244"/>
    </row>
    <row r="4119" spans="2:4" x14ac:dyDescent="0.25">
      <c r="B4119" s="213"/>
      <c r="C4119" s="213"/>
      <c r="D4119" s="244"/>
    </row>
    <row r="4120" spans="2:4" x14ac:dyDescent="0.25">
      <c r="B4120" s="213"/>
      <c r="C4120" s="213"/>
      <c r="D4120" s="244"/>
    </row>
    <row r="4121" spans="2:4" x14ac:dyDescent="0.25">
      <c r="B4121" s="213"/>
      <c r="C4121" s="213"/>
      <c r="D4121" s="244"/>
    </row>
    <row r="4122" spans="2:4" x14ac:dyDescent="0.25">
      <c r="B4122" s="213"/>
      <c r="C4122" s="213"/>
      <c r="D4122" s="244"/>
    </row>
    <row r="4123" spans="2:4" x14ac:dyDescent="0.25">
      <c r="B4123" s="213"/>
      <c r="C4123" s="213"/>
      <c r="D4123" s="244"/>
    </row>
    <row r="4124" spans="2:4" x14ac:dyDescent="0.25">
      <c r="B4124" s="213"/>
      <c r="C4124" s="213"/>
      <c r="D4124" s="244"/>
    </row>
    <row r="4125" spans="2:4" x14ac:dyDescent="0.25">
      <c r="B4125" s="213"/>
      <c r="C4125" s="213"/>
      <c r="D4125" s="244"/>
    </row>
    <row r="4126" spans="2:4" x14ac:dyDescent="0.25">
      <c r="B4126" s="213"/>
      <c r="C4126" s="213"/>
      <c r="D4126" s="244"/>
    </row>
    <row r="4127" spans="2:4" x14ac:dyDescent="0.25">
      <c r="B4127" s="213"/>
      <c r="C4127" s="213"/>
      <c r="D4127" s="244"/>
    </row>
    <row r="4128" spans="2:4" x14ac:dyDescent="0.25">
      <c r="B4128" s="213"/>
      <c r="C4128" s="213"/>
      <c r="D4128" s="244"/>
    </row>
    <row r="4129" spans="2:4" x14ac:dyDescent="0.25">
      <c r="B4129" s="213"/>
      <c r="C4129" s="213"/>
      <c r="D4129" s="244"/>
    </row>
    <row r="4130" spans="2:4" x14ac:dyDescent="0.25">
      <c r="B4130" s="213"/>
      <c r="C4130" s="213"/>
      <c r="D4130" s="244"/>
    </row>
    <row r="4131" spans="2:4" x14ac:dyDescent="0.25">
      <c r="B4131" s="213"/>
      <c r="C4131" s="213"/>
      <c r="D4131" s="244"/>
    </row>
    <row r="4132" spans="2:4" x14ac:dyDescent="0.25">
      <c r="B4132" s="213"/>
      <c r="C4132" s="213"/>
      <c r="D4132" s="244"/>
    </row>
    <row r="4133" spans="2:4" x14ac:dyDescent="0.25">
      <c r="B4133" s="213"/>
      <c r="C4133" s="213"/>
      <c r="D4133" s="244"/>
    </row>
    <row r="4134" spans="2:4" x14ac:dyDescent="0.25">
      <c r="B4134" s="213"/>
      <c r="C4134" s="213"/>
      <c r="D4134" s="244"/>
    </row>
    <row r="4135" spans="2:4" x14ac:dyDescent="0.25">
      <c r="B4135" s="213"/>
      <c r="C4135" s="213"/>
      <c r="D4135" s="244"/>
    </row>
    <row r="4136" spans="2:4" x14ac:dyDescent="0.25">
      <c r="B4136" s="213"/>
      <c r="C4136" s="213"/>
      <c r="D4136" s="244"/>
    </row>
    <row r="4137" spans="2:4" x14ac:dyDescent="0.25">
      <c r="B4137" s="213"/>
      <c r="C4137" s="213"/>
      <c r="D4137" s="244"/>
    </row>
    <row r="4138" spans="2:4" x14ac:dyDescent="0.25">
      <c r="B4138" s="213"/>
      <c r="C4138" s="213"/>
      <c r="D4138" s="244"/>
    </row>
    <row r="4139" spans="2:4" x14ac:dyDescent="0.25">
      <c r="B4139" s="213"/>
      <c r="C4139" s="213"/>
      <c r="D4139" s="244"/>
    </row>
    <row r="4140" spans="2:4" x14ac:dyDescent="0.25">
      <c r="B4140" s="213"/>
      <c r="C4140" s="213"/>
      <c r="D4140" s="244"/>
    </row>
    <row r="4141" spans="2:4" x14ac:dyDescent="0.25">
      <c r="B4141" s="213"/>
      <c r="C4141" s="213"/>
      <c r="D4141" s="244"/>
    </row>
    <row r="4142" spans="2:4" x14ac:dyDescent="0.25">
      <c r="B4142" s="213"/>
      <c r="C4142" s="213"/>
      <c r="D4142" s="244"/>
    </row>
    <row r="4143" spans="2:4" x14ac:dyDescent="0.25">
      <c r="B4143" s="213"/>
      <c r="C4143" s="213"/>
      <c r="D4143" s="244"/>
    </row>
    <row r="4144" spans="2:4" x14ac:dyDescent="0.25">
      <c r="B4144" s="213"/>
      <c r="C4144" s="213"/>
      <c r="D4144" s="244"/>
    </row>
    <row r="4145" spans="2:4" x14ac:dyDescent="0.25">
      <c r="B4145" s="213"/>
      <c r="C4145" s="213"/>
      <c r="D4145" s="244"/>
    </row>
    <row r="4146" spans="2:4" x14ac:dyDescent="0.25">
      <c r="B4146" s="213"/>
      <c r="C4146" s="213"/>
      <c r="D4146" s="244"/>
    </row>
    <row r="4147" spans="2:4" x14ac:dyDescent="0.25">
      <c r="B4147" s="213"/>
      <c r="C4147" s="213"/>
      <c r="D4147" s="244"/>
    </row>
    <row r="4148" spans="2:4" x14ac:dyDescent="0.25">
      <c r="B4148" s="213"/>
      <c r="C4148" s="213"/>
      <c r="D4148" s="244"/>
    </row>
    <row r="4149" spans="2:4" x14ac:dyDescent="0.25">
      <c r="B4149" s="213"/>
      <c r="C4149" s="213"/>
      <c r="D4149" s="244"/>
    </row>
    <row r="4150" spans="2:4" x14ac:dyDescent="0.25">
      <c r="B4150" s="213"/>
      <c r="C4150" s="213"/>
      <c r="D4150" s="244"/>
    </row>
    <row r="4151" spans="2:4" x14ac:dyDescent="0.25">
      <c r="B4151" s="213"/>
      <c r="C4151" s="213"/>
      <c r="D4151" s="244"/>
    </row>
    <row r="4152" spans="2:4" x14ac:dyDescent="0.25">
      <c r="B4152" s="213"/>
      <c r="C4152" s="213"/>
      <c r="D4152" s="244"/>
    </row>
    <row r="4153" spans="2:4" x14ac:dyDescent="0.25">
      <c r="B4153" s="213"/>
      <c r="C4153" s="213"/>
      <c r="D4153" s="244"/>
    </row>
    <row r="4154" spans="2:4" x14ac:dyDescent="0.25">
      <c r="B4154" s="213"/>
      <c r="C4154" s="213"/>
      <c r="D4154" s="244"/>
    </row>
    <row r="4155" spans="2:4" x14ac:dyDescent="0.25">
      <c r="B4155" s="213"/>
      <c r="C4155" s="213"/>
      <c r="D4155" s="244"/>
    </row>
    <row r="4156" spans="2:4" x14ac:dyDescent="0.25">
      <c r="B4156" s="213"/>
      <c r="C4156" s="213"/>
      <c r="D4156" s="244"/>
    </row>
    <row r="4157" spans="2:4" x14ac:dyDescent="0.25">
      <c r="B4157" s="213"/>
      <c r="C4157" s="213"/>
      <c r="D4157" s="244"/>
    </row>
    <row r="4158" spans="2:4" x14ac:dyDescent="0.25">
      <c r="B4158" s="213"/>
      <c r="C4158" s="213"/>
      <c r="D4158" s="244"/>
    </row>
    <row r="4159" spans="2:4" x14ac:dyDescent="0.25">
      <c r="B4159" s="213"/>
      <c r="C4159" s="213"/>
      <c r="D4159" s="244"/>
    </row>
    <row r="4160" spans="2:4" x14ac:dyDescent="0.25">
      <c r="B4160" s="213"/>
      <c r="C4160" s="213"/>
      <c r="D4160" s="244"/>
    </row>
    <row r="4161" spans="2:4" x14ac:dyDescent="0.25">
      <c r="B4161" s="213"/>
      <c r="C4161" s="213"/>
      <c r="D4161" s="244"/>
    </row>
    <row r="4162" spans="2:4" x14ac:dyDescent="0.25">
      <c r="B4162" s="213"/>
      <c r="C4162" s="213"/>
      <c r="D4162" s="244"/>
    </row>
    <row r="4163" spans="2:4" x14ac:dyDescent="0.25">
      <c r="B4163" s="213"/>
      <c r="C4163" s="213"/>
      <c r="D4163" s="244"/>
    </row>
    <row r="4164" spans="2:4" x14ac:dyDescent="0.25">
      <c r="B4164" s="213"/>
      <c r="C4164" s="213"/>
      <c r="D4164" s="244"/>
    </row>
    <row r="4165" spans="2:4" x14ac:dyDescent="0.25">
      <c r="B4165" s="213"/>
      <c r="C4165" s="213"/>
      <c r="D4165" s="244"/>
    </row>
    <row r="4166" spans="2:4" x14ac:dyDescent="0.25">
      <c r="B4166" s="213"/>
      <c r="C4166" s="213"/>
      <c r="D4166" s="244"/>
    </row>
    <row r="4167" spans="2:4" x14ac:dyDescent="0.25">
      <c r="B4167" s="213"/>
      <c r="C4167" s="213"/>
      <c r="D4167" s="244"/>
    </row>
    <row r="4168" spans="2:4" x14ac:dyDescent="0.25">
      <c r="B4168" s="213"/>
      <c r="C4168" s="213"/>
      <c r="D4168" s="244"/>
    </row>
    <row r="4169" spans="2:4" x14ac:dyDescent="0.25">
      <c r="B4169" s="213"/>
      <c r="C4169" s="213"/>
      <c r="D4169" s="244"/>
    </row>
    <row r="4170" spans="2:4" x14ac:dyDescent="0.25">
      <c r="B4170" s="213"/>
      <c r="C4170" s="213"/>
      <c r="D4170" s="244"/>
    </row>
    <row r="4171" spans="2:4" x14ac:dyDescent="0.25">
      <c r="B4171" s="213"/>
      <c r="C4171" s="213"/>
      <c r="D4171" s="244"/>
    </row>
    <row r="4172" spans="2:4" x14ac:dyDescent="0.25">
      <c r="B4172" s="213"/>
      <c r="C4172" s="213"/>
      <c r="D4172" s="244"/>
    </row>
    <row r="4173" spans="2:4" x14ac:dyDescent="0.25">
      <c r="B4173" s="213"/>
      <c r="C4173" s="213"/>
      <c r="D4173" s="244"/>
    </row>
    <row r="4174" spans="2:4" x14ac:dyDescent="0.25">
      <c r="B4174" s="213"/>
      <c r="C4174" s="213"/>
      <c r="D4174" s="244"/>
    </row>
    <row r="4175" spans="2:4" x14ac:dyDescent="0.25">
      <c r="B4175" s="213"/>
      <c r="C4175" s="213"/>
      <c r="D4175" s="244"/>
    </row>
    <row r="4176" spans="2:4" x14ac:dyDescent="0.25">
      <c r="B4176" s="213"/>
      <c r="C4176" s="213"/>
      <c r="D4176" s="244"/>
    </row>
    <row r="4177" spans="2:4" x14ac:dyDescent="0.25">
      <c r="B4177" s="213"/>
      <c r="C4177" s="213"/>
      <c r="D4177" s="244"/>
    </row>
    <row r="4178" spans="2:4" x14ac:dyDescent="0.25">
      <c r="B4178" s="213"/>
      <c r="C4178" s="213"/>
      <c r="D4178" s="244"/>
    </row>
    <row r="4179" spans="2:4" x14ac:dyDescent="0.25">
      <c r="B4179" s="213"/>
      <c r="C4179" s="213"/>
      <c r="D4179" s="244"/>
    </row>
    <row r="4180" spans="2:4" x14ac:dyDescent="0.25">
      <c r="B4180" s="213"/>
      <c r="C4180" s="213"/>
      <c r="D4180" s="244"/>
    </row>
    <row r="4181" spans="2:4" x14ac:dyDescent="0.25">
      <c r="B4181" s="213"/>
      <c r="C4181" s="213"/>
      <c r="D4181" s="244"/>
    </row>
    <row r="4182" spans="2:4" x14ac:dyDescent="0.25">
      <c r="B4182" s="213"/>
      <c r="C4182" s="213"/>
      <c r="D4182" s="244"/>
    </row>
    <row r="4183" spans="2:4" x14ac:dyDescent="0.25">
      <c r="B4183" s="213"/>
      <c r="C4183" s="213"/>
      <c r="D4183" s="244"/>
    </row>
    <row r="4184" spans="2:4" x14ac:dyDescent="0.25">
      <c r="B4184" s="213"/>
      <c r="C4184" s="213"/>
      <c r="D4184" s="244"/>
    </row>
    <row r="4185" spans="2:4" x14ac:dyDescent="0.25">
      <c r="B4185" s="213"/>
      <c r="C4185" s="213"/>
      <c r="D4185" s="244"/>
    </row>
    <row r="4186" spans="2:4" x14ac:dyDescent="0.25">
      <c r="B4186" s="213"/>
      <c r="C4186" s="213"/>
      <c r="D4186" s="244"/>
    </row>
    <row r="4187" spans="2:4" x14ac:dyDescent="0.25">
      <c r="B4187" s="213"/>
      <c r="C4187" s="213"/>
      <c r="D4187" s="244"/>
    </row>
    <row r="4188" spans="2:4" x14ac:dyDescent="0.25">
      <c r="B4188" s="213"/>
      <c r="C4188" s="213"/>
      <c r="D4188" s="244"/>
    </row>
    <row r="4189" spans="2:4" x14ac:dyDescent="0.25">
      <c r="B4189" s="213"/>
      <c r="C4189" s="213"/>
      <c r="D4189" s="244"/>
    </row>
    <row r="4190" spans="2:4" x14ac:dyDescent="0.25">
      <c r="B4190" s="213"/>
      <c r="C4190" s="213"/>
      <c r="D4190" s="244"/>
    </row>
    <row r="4191" spans="2:4" x14ac:dyDescent="0.25">
      <c r="B4191" s="213"/>
      <c r="C4191" s="213"/>
      <c r="D4191" s="244"/>
    </row>
    <row r="4192" spans="2:4" x14ac:dyDescent="0.25">
      <c r="B4192" s="213"/>
      <c r="C4192" s="213"/>
      <c r="D4192" s="244"/>
    </row>
    <row r="4193" spans="2:4" x14ac:dyDescent="0.25">
      <c r="B4193" s="213"/>
      <c r="C4193" s="213"/>
      <c r="D4193" s="244"/>
    </row>
    <row r="4194" spans="2:4" x14ac:dyDescent="0.25">
      <c r="B4194" s="213"/>
      <c r="C4194" s="213"/>
      <c r="D4194" s="244"/>
    </row>
    <row r="4195" spans="2:4" x14ac:dyDescent="0.25">
      <c r="B4195" s="213"/>
      <c r="C4195" s="213"/>
      <c r="D4195" s="244"/>
    </row>
    <row r="4196" spans="2:4" x14ac:dyDescent="0.25">
      <c r="B4196" s="213"/>
      <c r="C4196" s="213"/>
      <c r="D4196" s="244"/>
    </row>
    <row r="4197" spans="2:4" x14ac:dyDescent="0.25">
      <c r="B4197" s="213"/>
      <c r="C4197" s="213"/>
      <c r="D4197" s="244"/>
    </row>
    <row r="4198" spans="2:4" x14ac:dyDescent="0.25">
      <c r="B4198" s="213"/>
      <c r="C4198" s="213"/>
      <c r="D4198" s="244"/>
    </row>
    <row r="4199" spans="2:4" x14ac:dyDescent="0.25">
      <c r="B4199" s="213"/>
      <c r="C4199" s="213"/>
      <c r="D4199" s="244"/>
    </row>
    <row r="4200" spans="2:4" x14ac:dyDescent="0.25">
      <c r="B4200" s="213"/>
      <c r="C4200" s="213"/>
      <c r="D4200" s="244"/>
    </row>
    <row r="4201" spans="2:4" x14ac:dyDescent="0.25">
      <c r="B4201" s="213"/>
      <c r="C4201" s="213"/>
      <c r="D4201" s="244"/>
    </row>
    <row r="4202" spans="2:4" x14ac:dyDescent="0.25">
      <c r="B4202" s="213"/>
      <c r="C4202" s="213"/>
      <c r="D4202" s="244"/>
    </row>
    <row r="4203" spans="2:4" x14ac:dyDescent="0.25">
      <c r="B4203" s="213"/>
      <c r="C4203" s="213"/>
      <c r="D4203" s="244"/>
    </row>
    <row r="4204" spans="2:4" x14ac:dyDescent="0.25">
      <c r="B4204" s="213"/>
      <c r="C4204" s="213"/>
      <c r="D4204" s="244"/>
    </row>
    <row r="4205" spans="2:4" x14ac:dyDescent="0.25">
      <c r="B4205" s="213"/>
      <c r="C4205" s="213"/>
      <c r="D4205" s="244"/>
    </row>
    <row r="4206" spans="2:4" x14ac:dyDescent="0.25">
      <c r="B4206" s="213"/>
      <c r="C4206" s="213"/>
      <c r="D4206" s="244"/>
    </row>
    <row r="4207" spans="2:4" x14ac:dyDescent="0.25">
      <c r="B4207" s="213"/>
      <c r="C4207" s="213"/>
      <c r="D4207" s="244"/>
    </row>
    <row r="4208" spans="2:4" x14ac:dyDescent="0.25">
      <c r="B4208" s="213"/>
      <c r="C4208" s="213"/>
      <c r="D4208" s="244"/>
    </row>
    <row r="4209" spans="2:4" x14ac:dyDescent="0.25">
      <c r="B4209" s="213"/>
      <c r="C4209" s="213"/>
      <c r="D4209" s="244"/>
    </row>
    <row r="4210" spans="2:4" x14ac:dyDescent="0.25">
      <c r="B4210" s="213"/>
      <c r="C4210" s="213"/>
      <c r="D4210" s="244"/>
    </row>
    <row r="4211" spans="2:4" x14ac:dyDescent="0.25">
      <c r="B4211" s="213"/>
      <c r="C4211" s="213"/>
      <c r="D4211" s="244"/>
    </row>
    <row r="4212" spans="2:4" x14ac:dyDescent="0.25">
      <c r="B4212" s="213"/>
      <c r="C4212" s="213"/>
      <c r="D4212" s="244"/>
    </row>
    <row r="4213" spans="2:4" x14ac:dyDescent="0.25">
      <c r="B4213" s="213"/>
      <c r="C4213" s="213"/>
      <c r="D4213" s="244"/>
    </row>
    <row r="4214" spans="2:4" x14ac:dyDescent="0.25">
      <c r="B4214" s="213"/>
      <c r="C4214" s="213"/>
      <c r="D4214" s="244"/>
    </row>
    <row r="4215" spans="2:4" x14ac:dyDescent="0.25">
      <c r="B4215" s="213"/>
      <c r="C4215" s="213"/>
      <c r="D4215" s="244"/>
    </row>
    <row r="4216" spans="2:4" x14ac:dyDescent="0.25">
      <c r="B4216" s="213"/>
      <c r="C4216" s="213"/>
      <c r="D4216" s="244"/>
    </row>
    <row r="4217" spans="2:4" x14ac:dyDescent="0.25">
      <c r="B4217" s="213"/>
      <c r="C4217" s="213"/>
      <c r="D4217" s="244"/>
    </row>
    <row r="4218" spans="2:4" x14ac:dyDescent="0.25">
      <c r="B4218" s="213"/>
      <c r="C4218" s="213"/>
      <c r="D4218" s="244"/>
    </row>
    <row r="4219" spans="2:4" x14ac:dyDescent="0.25">
      <c r="B4219" s="213"/>
      <c r="C4219" s="213"/>
      <c r="D4219" s="244"/>
    </row>
    <row r="4220" spans="2:4" x14ac:dyDescent="0.25">
      <c r="B4220" s="213"/>
      <c r="C4220" s="213"/>
      <c r="D4220" s="244"/>
    </row>
    <row r="4221" spans="2:4" x14ac:dyDescent="0.25">
      <c r="B4221" s="213"/>
      <c r="C4221" s="213"/>
      <c r="D4221" s="244"/>
    </row>
    <row r="4222" spans="2:4" x14ac:dyDescent="0.25">
      <c r="B4222" s="213"/>
      <c r="C4222" s="213"/>
      <c r="D4222" s="244"/>
    </row>
    <row r="4223" spans="2:4" x14ac:dyDescent="0.25">
      <c r="B4223" s="213"/>
      <c r="C4223" s="213"/>
      <c r="D4223" s="244"/>
    </row>
    <row r="4224" spans="2:4" x14ac:dyDescent="0.25">
      <c r="B4224" s="213"/>
      <c r="C4224" s="213"/>
      <c r="D4224" s="244"/>
    </row>
    <row r="4225" spans="2:4" x14ac:dyDescent="0.25">
      <c r="B4225" s="213"/>
      <c r="C4225" s="213"/>
      <c r="D4225" s="244"/>
    </row>
    <row r="4226" spans="2:4" x14ac:dyDescent="0.25">
      <c r="B4226" s="213"/>
      <c r="C4226" s="213"/>
      <c r="D4226" s="244"/>
    </row>
    <row r="4227" spans="2:4" x14ac:dyDescent="0.25">
      <c r="B4227" s="213"/>
      <c r="C4227" s="213"/>
      <c r="D4227" s="244"/>
    </row>
    <row r="4228" spans="2:4" x14ac:dyDescent="0.25">
      <c r="B4228" s="213"/>
      <c r="C4228" s="213"/>
      <c r="D4228" s="244"/>
    </row>
    <row r="4229" spans="2:4" x14ac:dyDescent="0.25">
      <c r="B4229" s="213"/>
      <c r="C4229" s="213"/>
      <c r="D4229" s="244"/>
    </row>
    <row r="4230" spans="2:4" x14ac:dyDescent="0.25">
      <c r="B4230" s="213"/>
      <c r="C4230" s="213"/>
      <c r="D4230" s="244"/>
    </row>
    <row r="4231" spans="2:4" x14ac:dyDescent="0.25">
      <c r="B4231" s="213"/>
      <c r="C4231" s="213"/>
      <c r="D4231" s="244"/>
    </row>
    <row r="4232" spans="2:4" x14ac:dyDescent="0.25">
      <c r="B4232" s="213"/>
      <c r="C4232" s="213"/>
      <c r="D4232" s="244"/>
    </row>
    <row r="4233" spans="2:4" x14ac:dyDescent="0.25">
      <c r="B4233" s="213"/>
      <c r="C4233" s="213"/>
      <c r="D4233" s="244"/>
    </row>
    <row r="4234" spans="2:4" x14ac:dyDescent="0.25">
      <c r="B4234" s="213"/>
      <c r="C4234" s="213"/>
      <c r="D4234" s="244"/>
    </row>
    <row r="4235" spans="2:4" x14ac:dyDescent="0.25">
      <c r="B4235" s="213"/>
      <c r="C4235" s="213"/>
      <c r="D4235" s="244"/>
    </row>
    <row r="4236" spans="2:4" x14ac:dyDescent="0.25">
      <c r="B4236" s="213"/>
      <c r="C4236" s="213"/>
      <c r="D4236" s="244"/>
    </row>
    <row r="4237" spans="2:4" x14ac:dyDescent="0.25">
      <c r="B4237" s="213"/>
      <c r="C4237" s="213"/>
      <c r="D4237" s="244"/>
    </row>
    <row r="4238" spans="2:4" x14ac:dyDescent="0.25">
      <c r="B4238" s="213"/>
      <c r="C4238" s="213"/>
      <c r="D4238" s="244"/>
    </row>
    <row r="4239" spans="2:4" x14ac:dyDescent="0.25">
      <c r="B4239" s="213"/>
      <c r="C4239" s="213"/>
      <c r="D4239" s="244"/>
    </row>
    <row r="4240" spans="2:4" x14ac:dyDescent="0.25">
      <c r="B4240" s="213"/>
      <c r="C4240" s="213"/>
      <c r="D4240" s="244"/>
    </row>
    <row r="4241" spans="2:4" x14ac:dyDescent="0.25">
      <c r="B4241" s="213"/>
      <c r="C4241" s="213"/>
      <c r="D4241" s="244"/>
    </row>
    <row r="4242" spans="2:4" x14ac:dyDescent="0.25">
      <c r="B4242" s="213"/>
      <c r="C4242" s="213"/>
      <c r="D4242" s="244"/>
    </row>
    <row r="4243" spans="2:4" x14ac:dyDescent="0.25">
      <c r="B4243" s="213"/>
      <c r="C4243" s="213"/>
      <c r="D4243" s="244"/>
    </row>
    <row r="4244" spans="2:4" x14ac:dyDescent="0.25">
      <c r="B4244" s="213"/>
      <c r="C4244" s="213"/>
      <c r="D4244" s="244"/>
    </row>
    <row r="4245" spans="2:4" x14ac:dyDescent="0.25">
      <c r="B4245" s="213"/>
      <c r="C4245" s="213"/>
      <c r="D4245" s="244"/>
    </row>
    <row r="4246" spans="2:4" x14ac:dyDescent="0.25">
      <c r="B4246" s="213"/>
      <c r="C4246" s="213"/>
      <c r="D4246" s="244"/>
    </row>
    <row r="4247" spans="2:4" x14ac:dyDescent="0.25">
      <c r="B4247" s="213"/>
      <c r="C4247" s="213"/>
      <c r="D4247" s="244"/>
    </row>
    <row r="4248" spans="2:4" x14ac:dyDescent="0.25">
      <c r="B4248" s="213"/>
      <c r="C4248" s="213"/>
      <c r="D4248" s="244"/>
    </row>
    <row r="4249" spans="2:4" x14ac:dyDescent="0.25">
      <c r="B4249" s="213"/>
      <c r="C4249" s="213"/>
      <c r="D4249" s="244"/>
    </row>
    <row r="4250" spans="2:4" x14ac:dyDescent="0.25">
      <c r="B4250" s="213"/>
      <c r="C4250" s="213"/>
      <c r="D4250" s="244"/>
    </row>
    <row r="4251" spans="2:4" x14ac:dyDescent="0.25">
      <c r="B4251" s="213"/>
      <c r="C4251" s="213"/>
      <c r="D4251" s="244"/>
    </row>
    <row r="4252" spans="2:4" x14ac:dyDescent="0.25">
      <c r="B4252" s="213"/>
      <c r="C4252" s="213"/>
      <c r="D4252" s="244"/>
    </row>
    <row r="4253" spans="2:4" x14ac:dyDescent="0.25">
      <c r="B4253" s="213"/>
      <c r="C4253" s="213"/>
      <c r="D4253" s="244"/>
    </row>
    <row r="4254" spans="2:4" x14ac:dyDescent="0.25">
      <c r="B4254" s="213"/>
      <c r="C4254" s="213"/>
      <c r="D4254" s="244"/>
    </row>
    <row r="4255" spans="2:4" x14ac:dyDescent="0.25">
      <c r="B4255" s="213"/>
      <c r="C4255" s="213"/>
      <c r="D4255" s="244"/>
    </row>
    <row r="4256" spans="2:4" x14ac:dyDescent="0.25">
      <c r="B4256" s="213"/>
      <c r="C4256" s="213"/>
      <c r="D4256" s="244"/>
    </row>
    <row r="4257" spans="2:4" x14ac:dyDescent="0.25">
      <c r="B4257" s="213"/>
      <c r="C4257" s="213"/>
      <c r="D4257" s="244"/>
    </row>
    <row r="4258" spans="2:4" x14ac:dyDescent="0.25">
      <c r="B4258" s="213"/>
      <c r="C4258" s="213"/>
      <c r="D4258" s="244"/>
    </row>
    <row r="4259" spans="2:4" x14ac:dyDescent="0.25">
      <c r="B4259" s="213"/>
      <c r="C4259" s="213"/>
      <c r="D4259" s="244"/>
    </row>
    <row r="4260" spans="2:4" x14ac:dyDescent="0.25">
      <c r="B4260" s="213"/>
      <c r="C4260" s="213"/>
      <c r="D4260" s="244"/>
    </row>
    <row r="4261" spans="2:4" x14ac:dyDescent="0.25">
      <c r="B4261" s="213"/>
      <c r="C4261" s="213"/>
      <c r="D4261" s="244"/>
    </row>
    <row r="4262" spans="2:4" x14ac:dyDescent="0.25">
      <c r="B4262" s="213"/>
      <c r="C4262" s="213"/>
      <c r="D4262" s="244"/>
    </row>
    <row r="4263" spans="2:4" x14ac:dyDescent="0.25">
      <c r="B4263" s="213"/>
      <c r="C4263" s="213"/>
      <c r="D4263" s="244"/>
    </row>
    <row r="4264" spans="2:4" x14ac:dyDescent="0.25">
      <c r="B4264" s="213"/>
      <c r="C4264" s="213"/>
      <c r="D4264" s="244"/>
    </row>
    <row r="4265" spans="2:4" x14ac:dyDescent="0.25">
      <c r="B4265" s="213"/>
      <c r="C4265" s="213"/>
      <c r="D4265" s="244"/>
    </row>
    <row r="4266" spans="2:4" x14ac:dyDescent="0.25">
      <c r="B4266" s="213"/>
      <c r="C4266" s="213"/>
      <c r="D4266" s="244"/>
    </row>
    <row r="4267" spans="2:4" x14ac:dyDescent="0.25">
      <c r="B4267" s="213"/>
      <c r="C4267" s="213"/>
      <c r="D4267" s="244"/>
    </row>
    <row r="4268" spans="2:4" x14ac:dyDescent="0.25">
      <c r="B4268" s="213"/>
      <c r="C4268" s="213"/>
      <c r="D4268" s="244"/>
    </row>
    <row r="4269" spans="2:4" x14ac:dyDescent="0.25">
      <c r="B4269" s="213"/>
      <c r="C4269" s="213"/>
      <c r="D4269" s="244"/>
    </row>
    <row r="4270" spans="2:4" x14ac:dyDescent="0.25">
      <c r="B4270" s="213"/>
      <c r="C4270" s="213"/>
      <c r="D4270" s="244"/>
    </row>
    <row r="4271" spans="2:4" x14ac:dyDescent="0.25">
      <c r="B4271" s="213"/>
      <c r="C4271" s="213"/>
      <c r="D4271" s="244"/>
    </row>
    <row r="4272" spans="2:4" x14ac:dyDescent="0.25">
      <c r="B4272" s="213"/>
      <c r="C4272" s="213"/>
      <c r="D4272" s="244"/>
    </row>
    <row r="4273" spans="2:4" x14ac:dyDescent="0.25">
      <c r="B4273" s="213"/>
      <c r="C4273" s="213"/>
      <c r="D4273" s="244"/>
    </row>
    <row r="4274" spans="2:4" x14ac:dyDescent="0.25">
      <c r="B4274" s="213"/>
      <c r="C4274" s="213"/>
      <c r="D4274" s="244"/>
    </row>
    <row r="4275" spans="2:4" x14ac:dyDescent="0.25">
      <c r="B4275" s="213"/>
      <c r="C4275" s="213"/>
      <c r="D4275" s="244"/>
    </row>
    <row r="4276" spans="2:4" x14ac:dyDescent="0.25">
      <c r="B4276" s="213"/>
      <c r="C4276" s="213"/>
      <c r="D4276" s="244"/>
    </row>
    <row r="4277" spans="2:4" x14ac:dyDescent="0.25">
      <c r="B4277" s="213"/>
      <c r="C4277" s="213"/>
      <c r="D4277" s="244"/>
    </row>
    <row r="4278" spans="2:4" x14ac:dyDescent="0.25">
      <c r="B4278" s="213"/>
      <c r="C4278" s="213"/>
      <c r="D4278" s="244"/>
    </row>
    <row r="4279" spans="2:4" x14ac:dyDescent="0.25">
      <c r="B4279" s="213"/>
      <c r="C4279" s="213"/>
      <c r="D4279" s="244"/>
    </row>
    <row r="4280" spans="2:4" x14ac:dyDescent="0.25">
      <c r="B4280" s="213"/>
      <c r="C4280" s="213"/>
      <c r="D4280" s="244"/>
    </row>
    <row r="4281" spans="2:4" x14ac:dyDescent="0.25">
      <c r="B4281" s="213"/>
      <c r="C4281" s="213"/>
      <c r="D4281" s="244"/>
    </row>
    <row r="4282" spans="2:4" x14ac:dyDescent="0.25">
      <c r="B4282" s="213"/>
      <c r="C4282" s="213"/>
      <c r="D4282" s="244"/>
    </row>
    <row r="4283" spans="2:4" x14ac:dyDescent="0.25">
      <c r="B4283" s="213"/>
      <c r="C4283" s="213"/>
      <c r="D4283" s="244"/>
    </row>
    <row r="4284" spans="2:4" x14ac:dyDescent="0.25">
      <c r="B4284" s="213"/>
      <c r="C4284" s="213"/>
      <c r="D4284" s="244"/>
    </row>
    <row r="4285" spans="2:4" x14ac:dyDescent="0.25">
      <c r="B4285" s="213"/>
      <c r="C4285" s="213"/>
      <c r="D4285" s="244"/>
    </row>
    <row r="4286" spans="2:4" x14ac:dyDescent="0.25">
      <c r="B4286" s="213"/>
      <c r="C4286" s="213"/>
      <c r="D4286" s="244"/>
    </row>
    <row r="4287" spans="2:4" x14ac:dyDescent="0.25">
      <c r="B4287" s="213"/>
      <c r="C4287" s="213"/>
      <c r="D4287" s="244"/>
    </row>
    <row r="4288" spans="2:4" x14ac:dyDescent="0.25">
      <c r="B4288" s="213"/>
      <c r="C4288" s="213"/>
      <c r="D4288" s="244"/>
    </row>
    <row r="4289" spans="2:4" x14ac:dyDescent="0.25">
      <c r="B4289" s="213"/>
      <c r="C4289" s="213"/>
      <c r="D4289" s="244"/>
    </row>
    <row r="4290" spans="2:4" x14ac:dyDescent="0.25">
      <c r="B4290" s="213"/>
      <c r="C4290" s="213"/>
      <c r="D4290" s="244"/>
    </row>
    <row r="4291" spans="2:4" x14ac:dyDescent="0.25">
      <c r="B4291" s="213"/>
      <c r="C4291" s="213"/>
      <c r="D4291" s="244"/>
    </row>
    <row r="4292" spans="2:4" x14ac:dyDescent="0.25">
      <c r="B4292" s="213"/>
      <c r="C4292" s="213"/>
      <c r="D4292" s="244"/>
    </row>
    <row r="4293" spans="2:4" x14ac:dyDescent="0.25">
      <c r="B4293" s="213"/>
      <c r="C4293" s="213"/>
      <c r="D4293" s="244"/>
    </row>
    <row r="4294" spans="2:4" x14ac:dyDescent="0.25">
      <c r="B4294" s="213"/>
      <c r="C4294" s="213"/>
      <c r="D4294" s="244"/>
    </row>
    <row r="4295" spans="2:4" x14ac:dyDescent="0.25">
      <c r="B4295" s="213"/>
      <c r="C4295" s="213"/>
      <c r="D4295" s="244"/>
    </row>
    <row r="4296" spans="2:4" x14ac:dyDescent="0.25">
      <c r="B4296" s="213"/>
      <c r="C4296" s="213"/>
      <c r="D4296" s="244"/>
    </row>
    <row r="4297" spans="2:4" x14ac:dyDescent="0.25">
      <c r="B4297" s="213"/>
      <c r="C4297" s="213"/>
      <c r="D4297" s="244"/>
    </row>
    <row r="4298" spans="2:4" x14ac:dyDescent="0.25">
      <c r="B4298" s="213"/>
      <c r="C4298" s="213"/>
      <c r="D4298" s="244"/>
    </row>
    <row r="4299" spans="2:4" x14ac:dyDescent="0.25">
      <c r="B4299" s="213"/>
      <c r="C4299" s="213"/>
      <c r="D4299" s="244"/>
    </row>
    <row r="4300" spans="2:4" x14ac:dyDescent="0.25">
      <c r="B4300" s="213"/>
      <c r="C4300" s="213"/>
      <c r="D4300" s="244"/>
    </row>
    <row r="4301" spans="2:4" x14ac:dyDescent="0.25">
      <c r="B4301" s="213"/>
      <c r="C4301" s="213"/>
      <c r="D4301" s="244"/>
    </row>
    <row r="4302" spans="2:4" x14ac:dyDescent="0.25">
      <c r="B4302" s="213"/>
      <c r="C4302" s="213"/>
      <c r="D4302" s="244"/>
    </row>
    <row r="4303" spans="2:4" x14ac:dyDescent="0.25">
      <c r="B4303" s="213"/>
      <c r="C4303" s="213"/>
      <c r="D4303" s="244"/>
    </row>
    <row r="4304" spans="2:4" x14ac:dyDescent="0.25">
      <c r="B4304" s="213"/>
      <c r="C4304" s="213"/>
      <c r="D4304" s="244"/>
    </row>
    <row r="4305" spans="2:4" x14ac:dyDescent="0.25">
      <c r="B4305" s="213"/>
      <c r="C4305" s="213"/>
      <c r="D4305" s="244"/>
    </row>
    <row r="4306" spans="2:4" x14ac:dyDescent="0.25">
      <c r="B4306" s="213"/>
      <c r="C4306" s="213"/>
      <c r="D4306" s="244"/>
    </row>
    <row r="4307" spans="2:4" x14ac:dyDescent="0.25">
      <c r="B4307" s="213"/>
      <c r="C4307" s="213"/>
      <c r="D4307" s="244"/>
    </row>
    <row r="4308" spans="2:4" x14ac:dyDescent="0.25">
      <c r="B4308" s="213"/>
      <c r="C4308" s="213"/>
      <c r="D4308" s="244"/>
    </row>
    <row r="4309" spans="2:4" x14ac:dyDescent="0.25">
      <c r="B4309" s="213"/>
      <c r="C4309" s="213"/>
      <c r="D4309" s="244"/>
    </row>
    <row r="4310" spans="2:4" x14ac:dyDescent="0.25">
      <c r="B4310" s="213"/>
      <c r="C4310" s="213"/>
      <c r="D4310" s="244"/>
    </row>
    <row r="4311" spans="2:4" x14ac:dyDescent="0.25">
      <c r="B4311" s="213"/>
      <c r="C4311" s="213"/>
      <c r="D4311" s="244"/>
    </row>
    <row r="4312" spans="2:4" x14ac:dyDescent="0.25">
      <c r="B4312" s="213"/>
      <c r="C4312" s="213"/>
      <c r="D4312" s="244"/>
    </row>
    <row r="4313" spans="2:4" x14ac:dyDescent="0.25">
      <c r="B4313" s="213"/>
      <c r="C4313" s="213"/>
      <c r="D4313" s="244"/>
    </row>
    <row r="4314" spans="2:4" x14ac:dyDescent="0.25">
      <c r="B4314" s="213"/>
      <c r="C4314" s="213"/>
      <c r="D4314" s="244"/>
    </row>
    <row r="4315" spans="2:4" x14ac:dyDescent="0.25">
      <c r="B4315" s="213"/>
      <c r="C4315" s="213"/>
      <c r="D4315" s="244"/>
    </row>
    <row r="4316" spans="2:4" x14ac:dyDescent="0.25">
      <c r="B4316" s="213"/>
      <c r="C4316" s="213"/>
      <c r="D4316" s="244"/>
    </row>
    <row r="4317" spans="2:4" x14ac:dyDescent="0.25">
      <c r="B4317" s="213"/>
      <c r="C4317" s="213"/>
      <c r="D4317" s="244"/>
    </row>
    <row r="4318" spans="2:4" x14ac:dyDescent="0.25">
      <c r="B4318" s="213"/>
      <c r="C4318" s="213"/>
      <c r="D4318" s="244"/>
    </row>
    <row r="4319" spans="2:4" x14ac:dyDescent="0.25">
      <c r="B4319" s="213"/>
      <c r="C4319" s="213"/>
      <c r="D4319" s="244"/>
    </row>
    <row r="4320" spans="2:4" x14ac:dyDescent="0.25">
      <c r="B4320" s="213"/>
      <c r="C4320" s="213"/>
      <c r="D4320" s="244"/>
    </row>
    <row r="4321" spans="2:4" x14ac:dyDescent="0.25">
      <c r="B4321" s="213"/>
      <c r="C4321" s="213"/>
      <c r="D4321" s="244"/>
    </row>
    <row r="4322" spans="2:4" x14ac:dyDescent="0.25">
      <c r="B4322" s="213"/>
      <c r="C4322" s="213"/>
      <c r="D4322" s="244"/>
    </row>
    <row r="4323" spans="2:4" x14ac:dyDescent="0.25">
      <c r="B4323" s="213"/>
      <c r="C4323" s="213"/>
      <c r="D4323" s="244"/>
    </row>
    <row r="4324" spans="2:4" x14ac:dyDescent="0.25">
      <c r="B4324" s="213"/>
      <c r="C4324" s="213"/>
      <c r="D4324" s="244"/>
    </row>
    <row r="4325" spans="2:4" x14ac:dyDescent="0.25">
      <c r="B4325" s="213"/>
      <c r="C4325" s="213"/>
      <c r="D4325" s="244"/>
    </row>
    <row r="4326" spans="2:4" x14ac:dyDescent="0.25">
      <c r="B4326" s="213"/>
      <c r="C4326" s="213"/>
      <c r="D4326" s="244"/>
    </row>
    <row r="4327" spans="2:4" x14ac:dyDescent="0.25">
      <c r="B4327" s="213"/>
      <c r="C4327" s="213"/>
      <c r="D4327" s="244"/>
    </row>
    <row r="4328" spans="2:4" x14ac:dyDescent="0.25">
      <c r="B4328" s="213"/>
      <c r="C4328" s="213"/>
      <c r="D4328" s="244"/>
    </row>
    <row r="4329" spans="2:4" x14ac:dyDescent="0.25">
      <c r="B4329" s="213"/>
      <c r="C4329" s="213"/>
      <c r="D4329" s="244"/>
    </row>
    <row r="4330" spans="2:4" x14ac:dyDescent="0.25">
      <c r="B4330" s="213"/>
      <c r="C4330" s="213"/>
      <c r="D4330" s="244"/>
    </row>
    <row r="4331" spans="2:4" x14ac:dyDescent="0.25">
      <c r="B4331" s="213"/>
      <c r="C4331" s="213"/>
      <c r="D4331" s="244"/>
    </row>
    <row r="4332" spans="2:4" x14ac:dyDescent="0.25">
      <c r="B4332" s="213"/>
      <c r="C4332" s="213"/>
      <c r="D4332" s="244"/>
    </row>
    <row r="4333" spans="2:4" x14ac:dyDescent="0.25">
      <c r="B4333" s="213"/>
      <c r="C4333" s="213"/>
      <c r="D4333" s="244"/>
    </row>
    <row r="4334" spans="2:4" x14ac:dyDescent="0.25">
      <c r="B4334" s="213"/>
      <c r="C4334" s="213"/>
      <c r="D4334" s="244"/>
    </row>
    <row r="4335" spans="2:4" x14ac:dyDescent="0.25">
      <c r="B4335" s="213"/>
      <c r="C4335" s="213"/>
      <c r="D4335" s="244"/>
    </row>
    <row r="4336" spans="2:4" x14ac:dyDescent="0.25">
      <c r="B4336" s="213"/>
      <c r="C4336" s="213"/>
      <c r="D4336" s="244"/>
    </row>
    <row r="4337" spans="2:4" x14ac:dyDescent="0.25">
      <c r="B4337" s="213"/>
      <c r="C4337" s="213"/>
      <c r="D4337" s="244"/>
    </row>
    <row r="4338" spans="2:4" x14ac:dyDescent="0.25">
      <c r="B4338" s="213"/>
      <c r="C4338" s="213"/>
      <c r="D4338" s="244"/>
    </row>
    <row r="4339" spans="2:4" x14ac:dyDescent="0.25">
      <c r="B4339" s="213"/>
      <c r="C4339" s="213"/>
      <c r="D4339" s="244"/>
    </row>
    <row r="4340" spans="2:4" x14ac:dyDescent="0.25">
      <c r="B4340" s="213"/>
      <c r="C4340" s="213"/>
      <c r="D4340" s="244"/>
    </row>
    <row r="4341" spans="2:4" x14ac:dyDescent="0.25">
      <c r="B4341" s="213"/>
      <c r="C4341" s="213"/>
      <c r="D4341" s="244"/>
    </row>
    <row r="4342" spans="2:4" x14ac:dyDescent="0.25">
      <c r="B4342" s="213"/>
      <c r="C4342" s="213"/>
      <c r="D4342" s="244"/>
    </row>
    <row r="4343" spans="2:4" x14ac:dyDescent="0.25">
      <c r="B4343" s="213"/>
      <c r="C4343" s="213"/>
      <c r="D4343" s="244"/>
    </row>
    <row r="4344" spans="2:4" x14ac:dyDescent="0.25">
      <c r="B4344" s="213"/>
      <c r="C4344" s="213"/>
      <c r="D4344" s="244"/>
    </row>
    <row r="4345" spans="2:4" x14ac:dyDescent="0.25">
      <c r="B4345" s="213"/>
      <c r="C4345" s="213"/>
      <c r="D4345" s="244"/>
    </row>
    <row r="4346" spans="2:4" x14ac:dyDescent="0.25">
      <c r="B4346" s="213"/>
      <c r="C4346" s="213"/>
      <c r="D4346" s="244"/>
    </row>
    <row r="4347" spans="2:4" x14ac:dyDescent="0.25">
      <c r="B4347" s="213"/>
      <c r="C4347" s="213"/>
      <c r="D4347" s="244"/>
    </row>
    <row r="4348" spans="2:4" x14ac:dyDescent="0.25">
      <c r="B4348" s="213"/>
      <c r="C4348" s="213"/>
      <c r="D4348" s="244"/>
    </row>
    <row r="4349" spans="2:4" x14ac:dyDescent="0.25">
      <c r="B4349" s="213"/>
      <c r="C4349" s="213"/>
      <c r="D4349" s="244"/>
    </row>
    <row r="4350" spans="2:4" x14ac:dyDescent="0.25">
      <c r="B4350" s="213"/>
      <c r="C4350" s="213"/>
      <c r="D4350" s="244"/>
    </row>
    <row r="4351" spans="2:4" x14ac:dyDescent="0.25">
      <c r="B4351" s="213"/>
      <c r="C4351" s="213"/>
      <c r="D4351" s="244"/>
    </row>
    <row r="4352" spans="2:4" x14ac:dyDescent="0.25">
      <c r="B4352" s="213"/>
      <c r="C4352" s="213"/>
      <c r="D4352" s="244"/>
    </row>
    <row r="4353" spans="2:4" x14ac:dyDescent="0.25">
      <c r="B4353" s="213"/>
      <c r="C4353" s="213"/>
      <c r="D4353" s="244"/>
    </row>
    <row r="4354" spans="2:4" x14ac:dyDescent="0.25">
      <c r="B4354" s="213"/>
      <c r="C4354" s="213"/>
      <c r="D4354" s="244"/>
    </row>
    <row r="4355" spans="2:4" x14ac:dyDescent="0.25">
      <c r="B4355" s="213"/>
      <c r="C4355" s="213"/>
      <c r="D4355" s="244"/>
    </row>
    <row r="4356" spans="2:4" x14ac:dyDescent="0.25">
      <c r="B4356" s="213"/>
      <c r="C4356" s="213"/>
      <c r="D4356" s="244"/>
    </row>
    <row r="4357" spans="2:4" x14ac:dyDescent="0.25">
      <c r="B4357" s="213"/>
      <c r="C4357" s="213"/>
      <c r="D4357" s="244"/>
    </row>
    <row r="4358" spans="2:4" x14ac:dyDescent="0.25">
      <c r="B4358" s="213"/>
      <c r="C4358" s="213"/>
      <c r="D4358" s="244"/>
    </row>
    <row r="4359" spans="2:4" x14ac:dyDescent="0.25">
      <c r="B4359" s="213"/>
      <c r="C4359" s="213"/>
      <c r="D4359" s="244"/>
    </row>
    <row r="4360" spans="2:4" x14ac:dyDescent="0.25">
      <c r="B4360" s="213"/>
      <c r="C4360" s="213"/>
      <c r="D4360" s="244"/>
    </row>
    <row r="4361" spans="2:4" x14ac:dyDescent="0.25">
      <c r="B4361" s="213"/>
      <c r="C4361" s="213"/>
      <c r="D4361" s="244"/>
    </row>
    <row r="4362" spans="2:4" x14ac:dyDescent="0.25">
      <c r="B4362" s="213"/>
      <c r="C4362" s="213"/>
      <c r="D4362" s="244"/>
    </row>
    <row r="4363" spans="2:4" x14ac:dyDescent="0.25">
      <c r="B4363" s="213"/>
      <c r="C4363" s="213"/>
      <c r="D4363" s="244"/>
    </row>
    <row r="4364" spans="2:4" x14ac:dyDescent="0.25">
      <c r="B4364" s="213"/>
      <c r="C4364" s="213"/>
      <c r="D4364" s="244"/>
    </row>
    <row r="4365" spans="2:4" x14ac:dyDescent="0.25">
      <c r="B4365" s="213"/>
      <c r="C4365" s="213"/>
      <c r="D4365" s="244"/>
    </row>
    <row r="4366" spans="2:4" x14ac:dyDescent="0.25">
      <c r="B4366" s="213"/>
      <c r="C4366" s="213"/>
      <c r="D4366" s="244"/>
    </row>
    <row r="4367" spans="2:4" x14ac:dyDescent="0.25">
      <c r="B4367" s="213"/>
      <c r="C4367" s="213"/>
      <c r="D4367" s="244"/>
    </row>
    <row r="4368" spans="2:4" x14ac:dyDescent="0.25">
      <c r="B4368" s="213"/>
      <c r="C4368" s="213"/>
      <c r="D4368" s="244"/>
    </row>
    <row r="4369" spans="2:4" x14ac:dyDescent="0.25">
      <c r="B4369" s="213"/>
      <c r="C4369" s="213"/>
      <c r="D4369" s="244"/>
    </row>
    <row r="4370" spans="2:4" x14ac:dyDescent="0.25">
      <c r="B4370" s="213"/>
      <c r="C4370" s="213"/>
      <c r="D4370" s="244"/>
    </row>
    <row r="4371" spans="2:4" x14ac:dyDescent="0.25">
      <c r="B4371" s="213"/>
      <c r="C4371" s="213"/>
      <c r="D4371" s="244"/>
    </row>
    <row r="4372" spans="2:4" x14ac:dyDescent="0.25">
      <c r="B4372" s="213"/>
      <c r="C4372" s="213"/>
      <c r="D4372" s="244"/>
    </row>
    <row r="4373" spans="2:4" x14ac:dyDescent="0.25">
      <c r="B4373" s="213"/>
      <c r="C4373" s="213"/>
      <c r="D4373" s="244"/>
    </row>
    <row r="4374" spans="2:4" x14ac:dyDescent="0.25">
      <c r="B4374" s="213"/>
      <c r="C4374" s="213"/>
      <c r="D4374" s="244"/>
    </row>
    <row r="4375" spans="2:4" x14ac:dyDescent="0.25">
      <c r="B4375" s="213"/>
      <c r="C4375" s="213"/>
      <c r="D4375" s="244"/>
    </row>
    <row r="4376" spans="2:4" x14ac:dyDescent="0.25">
      <c r="B4376" s="213"/>
      <c r="C4376" s="213"/>
      <c r="D4376" s="244"/>
    </row>
    <row r="4377" spans="2:4" x14ac:dyDescent="0.25">
      <c r="B4377" s="213"/>
      <c r="C4377" s="213"/>
      <c r="D4377" s="244"/>
    </row>
    <row r="4378" spans="2:4" x14ac:dyDescent="0.25">
      <c r="B4378" s="213"/>
      <c r="C4378" s="213"/>
      <c r="D4378" s="244"/>
    </row>
    <row r="4379" spans="2:4" x14ac:dyDescent="0.25">
      <c r="B4379" s="213"/>
      <c r="C4379" s="213"/>
      <c r="D4379" s="244"/>
    </row>
    <row r="4380" spans="2:4" x14ac:dyDescent="0.25">
      <c r="B4380" s="213"/>
      <c r="C4380" s="213"/>
      <c r="D4380" s="244"/>
    </row>
    <row r="4381" spans="2:4" x14ac:dyDescent="0.25">
      <c r="B4381" s="213"/>
      <c r="C4381" s="213"/>
      <c r="D4381" s="244"/>
    </row>
    <row r="4382" spans="2:4" x14ac:dyDescent="0.25">
      <c r="B4382" s="213"/>
      <c r="C4382" s="213"/>
      <c r="D4382" s="244"/>
    </row>
    <row r="4383" spans="2:4" x14ac:dyDescent="0.25">
      <c r="B4383" s="213"/>
      <c r="C4383" s="213"/>
      <c r="D4383" s="244"/>
    </row>
    <row r="4384" spans="2:4" x14ac:dyDescent="0.25">
      <c r="B4384" s="213"/>
      <c r="C4384" s="213"/>
      <c r="D4384" s="244"/>
    </row>
    <row r="4385" spans="2:4" x14ac:dyDescent="0.25">
      <c r="B4385" s="213"/>
      <c r="C4385" s="213"/>
      <c r="D4385" s="244"/>
    </row>
    <row r="4386" spans="2:4" x14ac:dyDescent="0.25">
      <c r="B4386" s="213"/>
      <c r="C4386" s="213"/>
      <c r="D4386" s="244"/>
    </row>
    <row r="4387" spans="2:4" x14ac:dyDescent="0.25">
      <c r="B4387" s="213"/>
      <c r="C4387" s="213"/>
      <c r="D4387" s="244"/>
    </row>
    <row r="4388" spans="2:4" x14ac:dyDescent="0.25">
      <c r="B4388" s="213"/>
      <c r="C4388" s="213"/>
      <c r="D4388" s="244"/>
    </row>
    <row r="4389" spans="2:4" x14ac:dyDescent="0.25">
      <c r="B4389" s="213"/>
      <c r="C4389" s="213"/>
      <c r="D4389" s="244"/>
    </row>
    <row r="4390" spans="2:4" x14ac:dyDescent="0.25">
      <c r="B4390" s="213"/>
      <c r="C4390" s="213"/>
      <c r="D4390" s="244"/>
    </row>
    <row r="4391" spans="2:4" x14ac:dyDescent="0.25">
      <c r="B4391" s="213"/>
      <c r="C4391" s="213"/>
      <c r="D4391" s="244"/>
    </row>
    <row r="4392" spans="2:4" x14ac:dyDescent="0.25">
      <c r="B4392" s="213"/>
      <c r="C4392" s="213"/>
      <c r="D4392" s="244"/>
    </row>
    <row r="4393" spans="2:4" x14ac:dyDescent="0.25">
      <c r="B4393" s="213"/>
      <c r="C4393" s="213"/>
      <c r="D4393" s="244"/>
    </row>
    <row r="4394" spans="2:4" x14ac:dyDescent="0.25">
      <c r="B4394" s="213"/>
      <c r="C4394" s="213"/>
      <c r="D4394" s="244"/>
    </row>
    <row r="4395" spans="2:4" x14ac:dyDescent="0.25">
      <c r="B4395" s="213"/>
      <c r="C4395" s="213"/>
      <c r="D4395" s="244"/>
    </row>
    <row r="4396" spans="2:4" x14ac:dyDescent="0.25">
      <c r="B4396" s="213"/>
      <c r="C4396" s="213"/>
      <c r="D4396" s="244"/>
    </row>
    <row r="4397" spans="2:4" x14ac:dyDescent="0.25">
      <c r="B4397" s="213"/>
      <c r="C4397" s="213"/>
      <c r="D4397" s="244"/>
    </row>
    <row r="4398" spans="2:4" x14ac:dyDescent="0.25">
      <c r="B4398" s="213"/>
      <c r="C4398" s="213"/>
      <c r="D4398" s="244"/>
    </row>
    <row r="4399" spans="2:4" x14ac:dyDescent="0.25">
      <c r="B4399" s="213"/>
      <c r="C4399" s="213"/>
      <c r="D4399" s="244"/>
    </row>
    <row r="4400" spans="2:4" x14ac:dyDescent="0.25">
      <c r="B4400" s="213"/>
      <c r="C4400" s="213"/>
      <c r="D4400" s="244"/>
    </row>
    <row r="4401" spans="2:4" x14ac:dyDescent="0.25">
      <c r="B4401" s="213"/>
      <c r="C4401" s="213"/>
      <c r="D4401" s="244"/>
    </row>
    <row r="4402" spans="2:4" x14ac:dyDescent="0.25">
      <c r="B4402" s="213"/>
      <c r="C4402" s="213"/>
      <c r="D4402" s="244"/>
    </row>
    <row r="4403" spans="2:4" x14ac:dyDescent="0.25">
      <c r="B4403" s="213"/>
      <c r="C4403" s="213"/>
      <c r="D4403" s="244"/>
    </row>
    <row r="4404" spans="2:4" x14ac:dyDescent="0.25">
      <c r="B4404" s="213"/>
      <c r="C4404" s="213"/>
      <c r="D4404" s="244"/>
    </row>
    <row r="4405" spans="2:4" x14ac:dyDescent="0.25">
      <c r="B4405" s="213"/>
      <c r="C4405" s="213"/>
      <c r="D4405" s="244"/>
    </row>
    <row r="4406" spans="2:4" x14ac:dyDescent="0.25">
      <c r="B4406" s="213"/>
      <c r="C4406" s="213"/>
      <c r="D4406" s="244"/>
    </row>
    <row r="4407" spans="2:4" x14ac:dyDescent="0.25">
      <c r="B4407" s="213"/>
      <c r="C4407" s="213"/>
      <c r="D4407" s="244"/>
    </row>
    <row r="4408" spans="2:4" x14ac:dyDescent="0.25">
      <c r="B4408" s="213"/>
      <c r="C4408" s="213"/>
      <c r="D4408" s="244"/>
    </row>
    <row r="4409" spans="2:4" x14ac:dyDescent="0.25">
      <c r="B4409" s="213"/>
      <c r="C4409" s="213"/>
      <c r="D4409" s="244"/>
    </row>
    <row r="4410" spans="2:4" x14ac:dyDescent="0.25">
      <c r="B4410" s="213"/>
      <c r="C4410" s="213"/>
      <c r="D4410" s="244"/>
    </row>
    <row r="4411" spans="2:4" x14ac:dyDescent="0.25">
      <c r="B4411" s="213"/>
      <c r="C4411" s="213"/>
      <c r="D4411" s="244"/>
    </row>
    <row r="4412" spans="2:4" x14ac:dyDescent="0.25">
      <c r="B4412" s="213"/>
      <c r="C4412" s="213"/>
      <c r="D4412" s="244"/>
    </row>
    <row r="4413" spans="2:4" x14ac:dyDescent="0.25">
      <c r="B4413" s="213"/>
      <c r="C4413" s="213"/>
      <c r="D4413" s="244"/>
    </row>
    <row r="4414" spans="2:4" x14ac:dyDescent="0.25">
      <c r="B4414" s="213"/>
      <c r="C4414" s="213"/>
      <c r="D4414" s="244"/>
    </row>
    <row r="4415" spans="2:4" x14ac:dyDescent="0.25">
      <c r="B4415" s="213"/>
      <c r="C4415" s="213"/>
      <c r="D4415" s="244"/>
    </row>
    <row r="4416" spans="2:4" x14ac:dyDescent="0.25">
      <c r="B4416" s="213"/>
      <c r="C4416" s="213"/>
      <c r="D4416" s="244"/>
    </row>
    <row r="4417" spans="2:4" x14ac:dyDescent="0.25">
      <c r="B4417" s="213"/>
      <c r="C4417" s="213"/>
      <c r="D4417" s="244"/>
    </row>
    <row r="4418" spans="2:4" x14ac:dyDescent="0.25">
      <c r="B4418" s="213"/>
      <c r="C4418" s="213"/>
      <c r="D4418" s="244"/>
    </row>
    <row r="4419" spans="2:4" x14ac:dyDescent="0.25">
      <c r="B4419" s="213"/>
      <c r="C4419" s="213"/>
      <c r="D4419" s="244"/>
    </row>
    <row r="4420" spans="2:4" x14ac:dyDescent="0.25">
      <c r="B4420" s="213"/>
      <c r="C4420" s="213"/>
      <c r="D4420" s="244"/>
    </row>
    <row r="4421" spans="2:4" x14ac:dyDescent="0.25">
      <c r="B4421" s="213"/>
      <c r="C4421" s="213"/>
      <c r="D4421" s="244"/>
    </row>
    <row r="4422" spans="2:4" x14ac:dyDescent="0.25">
      <c r="B4422" s="213"/>
      <c r="C4422" s="213"/>
      <c r="D4422" s="244"/>
    </row>
    <row r="4423" spans="2:4" x14ac:dyDescent="0.25">
      <c r="B4423" s="213"/>
      <c r="C4423" s="213"/>
      <c r="D4423" s="244"/>
    </row>
    <row r="4424" spans="2:4" x14ac:dyDescent="0.25">
      <c r="B4424" s="213"/>
      <c r="C4424" s="213"/>
      <c r="D4424" s="244"/>
    </row>
    <row r="4425" spans="2:4" x14ac:dyDescent="0.25">
      <c r="B4425" s="213"/>
      <c r="C4425" s="213"/>
      <c r="D4425" s="244"/>
    </row>
    <row r="4426" spans="2:4" x14ac:dyDescent="0.25">
      <c r="B4426" s="213"/>
      <c r="C4426" s="213"/>
      <c r="D4426" s="244"/>
    </row>
    <row r="4427" spans="2:4" x14ac:dyDescent="0.25">
      <c r="B4427" s="213"/>
      <c r="C4427" s="213"/>
      <c r="D4427" s="244"/>
    </row>
    <row r="4428" spans="2:4" x14ac:dyDescent="0.25">
      <c r="B4428" s="213"/>
      <c r="C4428" s="213"/>
      <c r="D4428" s="244"/>
    </row>
    <row r="4429" spans="2:4" x14ac:dyDescent="0.25">
      <c r="B4429" s="213"/>
      <c r="C4429" s="213"/>
      <c r="D4429" s="244"/>
    </row>
    <row r="4430" spans="2:4" x14ac:dyDescent="0.25">
      <c r="B4430" s="213"/>
      <c r="C4430" s="213"/>
      <c r="D4430" s="244"/>
    </row>
    <row r="4431" spans="2:4" x14ac:dyDescent="0.25">
      <c r="B4431" s="213"/>
      <c r="C4431" s="213"/>
      <c r="D4431" s="244"/>
    </row>
    <row r="4432" spans="2:4" x14ac:dyDescent="0.25">
      <c r="B4432" s="213"/>
      <c r="C4432" s="213"/>
      <c r="D4432" s="244"/>
    </row>
    <row r="4433" spans="2:4" x14ac:dyDescent="0.25">
      <c r="B4433" s="213"/>
      <c r="C4433" s="213"/>
      <c r="D4433" s="244"/>
    </row>
    <row r="4434" spans="2:4" x14ac:dyDescent="0.25">
      <c r="B4434" s="213"/>
      <c r="C4434" s="213"/>
      <c r="D4434" s="244"/>
    </row>
    <row r="4435" spans="2:4" x14ac:dyDescent="0.25">
      <c r="B4435" s="213"/>
      <c r="C4435" s="213"/>
      <c r="D4435" s="244"/>
    </row>
    <row r="4436" spans="2:4" x14ac:dyDescent="0.25">
      <c r="B4436" s="213"/>
      <c r="C4436" s="213"/>
      <c r="D4436" s="244"/>
    </row>
    <row r="4437" spans="2:4" x14ac:dyDescent="0.25">
      <c r="B4437" s="213"/>
      <c r="C4437" s="213"/>
      <c r="D4437" s="244"/>
    </row>
    <row r="4438" spans="2:4" x14ac:dyDescent="0.25">
      <c r="B4438" s="213"/>
      <c r="C4438" s="213"/>
      <c r="D4438" s="244"/>
    </row>
    <row r="4439" spans="2:4" x14ac:dyDescent="0.25">
      <c r="B4439" s="213"/>
      <c r="C4439" s="213"/>
      <c r="D4439" s="244"/>
    </row>
    <row r="4440" spans="2:4" x14ac:dyDescent="0.25">
      <c r="B4440" s="213"/>
      <c r="C4440" s="213"/>
      <c r="D4440" s="244"/>
    </row>
    <row r="4441" spans="2:4" x14ac:dyDescent="0.25">
      <c r="B4441" s="213"/>
      <c r="C4441" s="213"/>
      <c r="D4441" s="244"/>
    </row>
    <row r="4442" spans="2:4" x14ac:dyDescent="0.25">
      <c r="B4442" s="213"/>
      <c r="C4442" s="213"/>
      <c r="D4442" s="244"/>
    </row>
    <row r="4443" spans="2:4" x14ac:dyDescent="0.25">
      <c r="B4443" s="213"/>
      <c r="C4443" s="213"/>
      <c r="D4443" s="244"/>
    </row>
    <row r="4444" spans="2:4" x14ac:dyDescent="0.25">
      <c r="B4444" s="213"/>
      <c r="C4444" s="213"/>
      <c r="D4444" s="244"/>
    </row>
    <row r="4445" spans="2:4" x14ac:dyDescent="0.25">
      <c r="B4445" s="213"/>
      <c r="C4445" s="213"/>
      <c r="D4445" s="244"/>
    </row>
    <row r="4446" spans="2:4" x14ac:dyDescent="0.25">
      <c r="B4446" s="213"/>
      <c r="C4446" s="213"/>
      <c r="D4446" s="244"/>
    </row>
    <row r="4447" spans="2:4" x14ac:dyDescent="0.25">
      <c r="B4447" s="213"/>
      <c r="C4447" s="213"/>
      <c r="D4447" s="244"/>
    </row>
    <row r="4448" spans="2:4" x14ac:dyDescent="0.25">
      <c r="B4448" s="213"/>
      <c r="C4448" s="213"/>
      <c r="D4448" s="244"/>
    </row>
    <row r="4449" spans="2:4" x14ac:dyDescent="0.25">
      <c r="B4449" s="213"/>
      <c r="C4449" s="213"/>
      <c r="D4449" s="244"/>
    </row>
    <row r="4450" spans="2:4" x14ac:dyDescent="0.25">
      <c r="B4450" s="213"/>
      <c r="C4450" s="213"/>
      <c r="D4450" s="244"/>
    </row>
    <row r="4451" spans="2:4" x14ac:dyDescent="0.25">
      <c r="B4451" s="213"/>
      <c r="C4451" s="213"/>
      <c r="D4451" s="244"/>
    </row>
    <row r="4452" spans="2:4" x14ac:dyDescent="0.25">
      <c r="B4452" s="213"/>
      <c r="C4452" s="213"/>
      <c r="D4452" s="244"/>
    </row>
    <row r="4453" spans="2:4" x14ac:dyDescent="0.25">
      <c r="B4453" s="213"/>
      <c r="C4453" s="213"/>
      <c r="D4453" s="244"/>
    </row>
    <row r="4454" spans="2:4" x14ac:dyDescent="0.25">
      <c r="B4454" s="213"/>
      <c r="C4454" s="213"/>
      <c r="D4454" s="244"/>
    </row>
    <row r="4455" spans="2:4" x14ac:dyDescent="0.25">
      <c r="B4455" s="213"/>
      <c r="C4455" s="213"/>
      <c r="D4455" s="244"/>
    </row>
    <row r="4456" spans="2:4" x14ac:dyDescent="0.25">
      <c r="B4456" s="213"/>
      <c r="C4456" s="213"/>
      <c r="D4456" s="244"/>
    </row>
    <row r="4457" spans="2:4" x14ac:dyDescent="0.25">
      <c r="B4457" s="213"/>
      <c r="C4457" s="213"/>
      <c r="D4457" s="244"/>
    </row>
    <row r="4458" spans="2:4" x14ac:dyDescent="0.25">
      <c r="B4458" s="213"/>
      <c r="C4458" s="213"/>
      <c r="D4458" s="244"/>
    </row>
    <row r="4459" spans="2:4" x14ac:dyDescent="0.25">
      <c r="B4459" s="213"/>
      <c r="C4459" s="213"/>
      <c r="D4459" s="244"/>
    </row>
    <row r="4460" spans="2:4" x14ac:dyDescent="0.25">
      <c r="B4460" s="213"/>
      <c r="C4460" s="213"/>
      <c r="D4460" s="244"/>
    </row>
    <row r="4461" spans="2:4" x14ac:dyDescent="0.25">
      <c r="B4461" s="213"/>
      <c r="C4461" s="213"/>
      <c r="D4461" s="244"/>
    </row>
    <row r="4462" spans="2:4" x14ac:dyDescent="0.25">
      <c r="B4462" s="213"/>
      <c r="C4462" s="213"/>
      <c r="D4462" s="244"/>
    </row>
    <row r="4463" spans="2:4" x14ac:dyDescent="0.25">
      <c r="B4463" s="213"/>
      <c r="C4463" s="213"/>
      <c r="D4463" s="244"/>
    </row>
    <row r="4464" spans="2:4" x14ac:dyDescent="0.25">
      <c r="B4464" s="213"/>
      <c r="C4464" s="213"/>
      <c r="D4464" s="244"/>
    </row>
    <row r="4465" spans="2:4" x14ac:dyDescent="0.25">
      <c r="B4465" s="213"/>
      <c r="C4465" s="213"/>
      <c r="D4465" s="244"/>
    </row>
    <row r="4466" spans="2:4" x14ac:dyDescent="0.25">
      <c r="B4466" s="213"/>
      <c r="C4466" s="213"/>
      <c r="D4466" s="244"/>
    </row>
    <row r="4467" spans="2:4" x14ac:dyDescent="0.25">
      <c r="B4467" s="213"/>
      <c r="C4467" s="213"/>
      <c r="D4467" s="244"/>
    </row>
    <row r="4468" spans="2:4" x14ac:dyDescent="0.25">
      <c r="B4468" s="213"/>
      <c r="C4468" s="213"/>
      <c r="D4468" s="244"/>
    </row>
    <row r="4469" spans="2:4" x14ac:dyDescent="0.25">
      <c r="B4469" s="213"/>
      <c r="C4469" s="213"/>
      <c r="D4469" s="244"/>
    </row>
    <row r="4470" spans="2:4" x14ac:dyDescent="0.25">
      <c r="B4470" s="213"/>
      <c r="C4470" s="213"/>
      <c r="D4470" s="244"/>
    </row>
    <row r="4471" spans="2:4" x14ac:dyDescent="0.25">
      <c r="B4471" s="213"/>
      <c r="C4471" s="213"/>
      <c r="D4471" s="244"/>
    </row>
    <row r="4472" spans="2:4" x14ac:dyDescent="0.25">
      <c r="B4472" s="213"/>
      <c r="C4472" s="213"/>
      <c r="D4472" s="244"/>
    </row>
    <row r="4473" spans="2:4" x14ac:dyDescent="0.25">
      <c r="B4473" s="213"/>
      <c r="C4473" s="213"/>
      <c r="D4473" s="244"/>
    </row>
    <row r="4474" spans="2:4" x14ac:dyDescent="0.25">
      <c r="B4474" s="213"/>
      <c r="C4474" s="213"/>
      <c r="D4474" s="244"/>
    </row>
    <row r="4475" spans="2:4" x14ac:dyDescent="0.25">
      <c r="B4475" s="213"/>
      <c r="C4475" s="213"/>
      <c r="D4475" s="244"/>
    </row>
    <row r="4476" spans="2:4" x14ac:dyDescent="0.25">
      <c r="B4476" s="213"/>
      <c r="C4476" s="213"/>
      <c r="D4476" s="244"/>
    </row>
    <row r="4477" spans="2:4" x14ac:dyDescent="0.25">
      <c r="B4477" s="213"/>
      <c r="C4477" s="213"/>
      <c r="D4477" s="244"/>
    </row>
    <row r="4478" spans="2:4" x14ac:dyDescent="0.25">
      <c r="B4478" s="213"/>
      <c r="C4478" s="213"/>
      <c r="D4478" s="244"/>
    </row>
    <row r="4479" spans="2:4" x14ac:dyDescent="0.25">
      <c r="B4479" s="213"/>
      <c r="C4479" s="213"/>
      <c r="D4479" s="244"/>
    </row>
    <row r="4480" spans="2:4" x14ac:dyDescent="0.25">
      <c r="B4480" s="213"/>
      <c r="C4480" s="213"/>
      <c r="D4480" s="244"/>
    </row>
    <row r="4481" spans="2:4" x14ac:dyDescent="0.25">
      <c r="B4481" s="213"/>
      <c r="C4481" s="213"/>
      <c r="D4481" s="244"/>
    </row>
    <row r="4482" spans="2:4" x14ac:dyDescent="0.25">
      <c r="B4482" s="213"/>
      <c r="C4482" s="213"/>
      <c r="D4482" s="244"/>
    </row>
    <row r="4483" spans="2:4" x14ac:dyDescent="0.25">
      <c r="B4483" s="213"/>
      <c r="C4483" s="213"/>
      <c r="D4483" s="244"/>
    </row>
    <row r="4484" spans="2:4" x14ac:dyDescent="0.25">
      <c r="B4484" s="213"/>
      <c r="C4484" s="213"/>
      <c r="D4484" s="244"/>
    </row>
    <row r="4485" spans="2:4" x14ac:dyDescent="0.25">
      <c r="B4485" s="213"/>
      <c r="C4485" s="213"/>
      <c r="D4485" s="244"/>
    </row>
    <row r="4486" spans="2:4" x14ac:dyDescent="0.25">
      <c r="B4486" s="213"/>
      <c r="C4486" s="213"/>
      <c r="D4486" s="244"/>
    </row>
    <row r="4487" spans="2:4" x14ac:dyDescent="0.25">
      <c r="B4487" s="213"/>
      <c r="C4487" s="213"/>
      <c r="D4487" s="244"/>
    </row>
    <row r="4488" spans="2:4" x14ac:dyDescent="0.25">
      <c r="B4488" s="213"/>
      <c r="C4488" s="213"/>
      <c r="D4488" s="244"/>
    </row>
    <row r="4489" spans="2:4" x14ac:dyDescent="0.25">
      <c r="B4489" s="213"/>
      <c r="C4489" s="213"/>
      <c r="D4489" s="244"/>
    </row>
    <row r="4490" spans="2:4" x14ac:dyDescent="0.25">
      <c r="B4490" s="213"/>
      <c r="C4490" s="213"/>
      <c r="D4490" s="244"/>
    </row>
    <row r="4491" spans="2:4" x14ac:dyDescent="0.25">
      <c r="B4491" s="213"/>
      <c r="C4491" s="213"/>
      <c r="D4491" s="244"/>
    </row>
    <row r="4492" spans="2:4" x14ac:dyDescent="0.25">
      <c r="B4492" s="213"/>
      <c r="C4492" s="213"/>
      <c r="D4492" s="244"/>
    </row>
    <row r="4493" spans="2:4" x14ac:dyDescent="0.25">
      <c r="B4493" s="213"/>
      <c r="C4493" s="213"/>
      <c r="D4493" s="244"/>
    </row>
    <row r="4494" spans="2:4" x14ac:dyDescent="0.25">
      <c r="B4494" s="213"/>
      <c r="C4494" s="213"/>
      <c r="D4494" s="244"/>
    </row>
    <row r="4495" spans="2:4" x14ac:dyDescent="0.25">
      <c r="B4495" s="213"/>
      <c r="C4495" s="213"/>
      <c r="D4495" s="244"/>
    </row>
    <row r="4496" spans="2:4" x14ac:dyDescent="0.25">
      <c r="B4496" s="213"/>
      <c r="C4496" s="213"/>
      <c r="D4496" s="244"/>
    </row>
    <row r="4497" spans="2:4" x14ac:dyDescent="0.25">
      <c r="B4497" s="213"/>
      <c r="C4497" s="213"/>
      <c r="D4497" s="244"/>
    </row>
    <row r="4498" spans="2:4" x14ac:dyDescent="0.25">
      <c r="B4498" s="213"/>
      <c r="C4498" s="213"/>
      <c r="D4498" s="244"/>
    </row>
    <row r="4499" spans="2:4" x14ac:dyDescent="0.25">
      <c r="B4499" s="213"/>
      <c r="C4499" s="213"/>
      <c r="D4499" s="244"/>
    </row>
    <row r="4500" spans="2:4" x14ac:dyDescent="0.25">
      <c r="B4500" s="213"/>
      <c r="C4500" s="213"/>
      <c r="D4500" s="244"/>
    </row>
    <row r="4501" spans="2:4" x14ac:dyDescent="0.25">
      <c r="B4501" s="213"/>
      <c r="C4501" s="213"/>
      <c r="D4501" s="244"/>
    </row>
    <row r="4502" spans="2:4" x14ac:dyDescent="0.25">
      <c r="B4502" s="213"/>
      <c r="C4502" s="213"/>
      <c r="D4502" s="244"/>
    </row>
    <row r="4503" spans="2:4" x14ac:dyDescent="0.25">
      <c r="B4503" s="213"/>
      <c r="C4503" s="213"/>
      <c r="D4503" s="244"/>
    </row>
    <row r="4504" spans="2:4" x14ac:dyDescent="0.25">
      <c r="B4504" s="213"/>
      <c r="C4504" s="213"/>
      <c r="D4504" s="244"/>
    </row>
    <row r="4505" spans="2:4" x14ac:dyDescent="0.25">
      <c r="B4505" s="213"/>
      <c r="C4505" s="213"/>
      <c r="D4505" s="244"/>
    </row>
    <row r="4506" spans="2:4" x14ac:dyDescent="0.25">
      <c r="B4506" s="213"/>
      <c r="C4506" s="213"/>
      <c r="D4506" s="244"/>
    </row>
    <row r="4507" spans="2:4" x14ac:dyDescent="0.25">
      <c r="B4507" s="213"/>
      <c r="C4507" s="213"/>
      <c r="D4507" s="244"/>
    </row>
    <row r="4508" spans="2:4" x14ac:dyDescent="0.25">
      <c r="B4508" s="213"/>
      <c r="C4508" s="213"/>
      <c r="D4508" s="244"/>
    </row>
    <row r="4509" spans="2:4" x14ac:dyDescent="0.25">
      <c r="B4509" s="213"/>
      <c r="C4509" s="213"/>
      <c r="D4509" s="244"/>
    </row>
    <row r="4510" spans="2:4" x14ac:dyDescent="0.25">
      <c r="B4510" s="213"/>
      <c r="C4510" s="213"/>
      <c r="D4510" s="244"/>
    </row>
    <row r="4511" spans="2:4" x14ac:dyDescent="0.25">
      <c r="B4511" s="213"/>
      <c r="C4511" s="213"/>
      <c r="D4511" s="244"/>
    </row>
    <row r="4512" spans="2:4" x14ac:dyDescent="0.25">
      <c r="B4512" s="213"/>
      <c r="C4512" s="213"/>
      <c r="D4512" s="244"/>
    </row>
    <row r="4513" spans="2:4" x14ac:dyDescent="0.25">
      <c r="B4513" s="213"/>
      <c r="C4513" s="213"/>
      <c r="D4513" s="244"/>
    </row>
    <row r="4514" spans="2:4" x14ac:dyDescent="0.25">
      <c r="B4514" s="213"/>
      <c r="C4514" s="213"/>
      <c r="D4514" s="244"/>
    </row>
    <row r="4515" spans="2:4" x14ac:dyDescent="0.25">
      <c r="B4515" s="213"/>
      <c r="C4515" s="213"/>
      <c r="D4515" s="244"/>
    </row>
    <row r="4516" spans="2:4" x14ac:dyDescent="0.25">
      <c r="B4516" s="213"/>
      <c r="C4516" s="213"/>
      <c r="D4516" s="244"/>
    </row>
    <row r="4517" spans="2:4" x14ac:dyDescent="0.25">
      <c r="B4517" s="213"/>
      <c r="C4517" s="213"/>
      <c r="D4517" s="244"/>
    </row>
    <row r="4518" spans="2:4" x14ac:dyDescent="0.25">
      <c r="B4518" s="213"/>
      <c r="C4518" s="213"/>
      <c r="D4518" s="244"/>
    </row>
    <row r="4519" spans="2:4" x14ac:dyDescent="0.25">
      <c r="B4519" s="213"/>
      <c r="C4519" s="213"/>
      <c r="D4519" s="244"/>
    </row>
    <row r="4520" spans="2:4" x14ac:dyDescent="0.25">
      <c r="B4520" s="213"/>
      <c r="C4520" s="213"/>
      <c r="D4520" s="244"/>
    </row>
    <row r="4521" spans="2:4" x14ac:dyDescent="0.25">
      <c r="B4521" s="213"/>
      <c r="C4521" s="213"/>
      <c r="D4521" s="244"/>
    </row>
    <row r="4522" spans="2:4" x14ac:dyDescent="0.25">
      <c r="B4522" s="213"/>
      <c r="C4522" s="213"/>
      <c r="D4522" s="244"/>
    </row>
    <row r="4523" spans="2:4" x14ac:dyDescent="0.25">
      <c r="B4523" s="213"/>
      <c r="C4523" s="213"/>
      <c r="D4523" s="244"/>
    </row>
    <row r="4524" spans="2:4" x14ac:dyDescent="0.25">
      <c r="B4524" s="213"/>
      <c r="C4524" s="213"/>
      <c r="D4524" s="244"/>
    </row>
    <row r="4525" spans="2:4" x14ac:dyDescent="0.25">
      <c r="B4525" s="213"/>
      <c r="C4525" s="213"/>
      <c r="D4525" s="244"/>
    </row>
    <row r="4526" spans="2:4" x14ac:dyDescent="0.25">
      <c r="B4526" s="213"/>
      <c r="C4526" s="213"/>
      <c r="D4526" s="244"/>
    </row>
    <row r="4527" spans="2:4" x14ac:dyDescent="0.25">
      <c r="B4527" s="213"/>
      <c r="C4527" s="213"/>
      <c r="D4527" s="244"/>
    </row>
    <row r="4528" spans="2:4" x14ac:dyDescent="0.25">
      <c r="B4528" s="213"/>
      <c r="C4528" s="213"/>
      <c r="D4528" s="244"/>
    </row>
    <row r="4529" spans="2:4" x14ac:dyDescent="0.25">
      <c r="B4529" s="213"/>
      <c r="C4529" s="213"/>
      <c r="D4529" s="244"/>
    </row>
    <row r="4530" spans="2:4" x14ac:dyDescent="0.25">
      <c r="B4530" s="213"/>
      <c r="C4530" s="213"/>
      <c r="D4530" s="244"/>
    </row>
    <row r="4531" spans="2:4" x14ac:dyDescent="0.25">
      <c r="B4531" s="213"/>
      <c r="C4531" s="213"/>
      <c r="D4531" s="244"/>
    </row>
    <row r="4532" spans="2:4" x14ac:dyDescent="0.25">
      <c r="B4532" s="213"/>
      <c r="C4532" s="213"/>
      <c r="D4532" s="244"/>
    </row>
    <row r="4533" spans="2:4" x14ac:dyDescent="0.25">
      <c r="B4533" s="213"/>
      <c r="C4533" s="213"/>
      <c r="D4533" s="244"/>
    </row>
    <row r="4534" spans="2:4" x14ac:dyDescent="0.25">
      <c r="B4534" s="213"/>
      <c r="C4534" s="213"/>
      <c r="D4534" s="244"/>
    </row>
    <row r="4535" spans="2:4" x14ac:dyDescent="0.25">
      <c r="B4535" s="213"/>
      <c r="C4535" s="213"/>
      <c r="D4535" s="244"/>
    </row>
    <row r="4536" spans="2:4" x14ac:dyDescent="0.25">
      <c r="B4536" s="213"/>
      <c r="C4536" s="213"/>
      <c r="D4536" s="244"/>
    </row>
    <row r="4537" spans="2:4" x14ac:dyDescent="0.25">
      <c r="B4537" s="213"/>
      <c r="C4537" s="213"/>
      <c r="D4537" s="244"/>
    </row>
    <row r="4538" spans="2:4" x14ac:dyDescent="0.25">
      <c r="B4538" s="213"/>
      <c r="C4538" s="213"/>
      <c r="D4538" s="244"/>
    </row>
    <row r="4539" spans="2:4" x14ac:dyDescent="0.25">
      <c r="B4539" s="213"/>
      <c r="C4539" s="213"/>
      <c r="D4539" s="244"/>
    </row>
    <row r="4540" spans="2:4" x14ac:dyDescent="0.25">
      <c r="B4540" s="213"/>
      <c r="C4540" s="213"/>
      <c r="D4540" s="244"/>
    </row>
    <row r="4541" spans="2:4" x14ac:dyDescent="0.25">
      <c r="B4541" s="213"/>
      <c r="C4541" s="213"/>
      <c r="D4541" s="244"/>
    </row>
    <row r="4542" spans="2:4" x14ac:dyDescent="0.25">
      <c r="B4542" s="213"/>
      <c r="C4542" s="213"/>
      <c r="D4542" s="244"/>
    </row>
    <row r="4543" spans="2:4" x14ac:dyDescent="0.25">
      <c r="B4543" s="213"/>
      <c r="C4543" s="213"/>
      <c r="D4543" s="244"/>
    </row>
    <row r="4544" spans="2:4" x14ac:dyDescent="0.25">
      <c r="B4544" s="213"/>
      <c r="C4544" s="213"/>
      <c r="D4544" s="244"/>
    </row>
    <row r="4545" spans="2:4" x14ac:dyDescent="0.25">
      <c r="B4545" s="213"/>
      <c r="C4545" s="213"/>
      <c r="D4545" s="244"/>
    </row>
    <row r="4546" spans="2:4" x14ac:dyDescent="0.25">
      <c r="B4546" s="213"/>
      <c r="C4546" s="213"/>
      <c r="D4546" s="244"/>
    </row>
    <row r="4547" spans="2:4" x14ac:dyDescent="0.25">
      <c r="B4547" s="213"/>
      <c r="C4547" s="213"/>
      <c r="D4547" s="244"/>
    </row>
    <row r="4548" spans="2:4" x14ac:dyDescent="0.25">
      <c r="B4548" s="213"/>
      <c r="C4548" s="213"/>
      <c r="D4548" s="244"/>
    </row>
    <row r="4549" spans="2:4" x14ac:dyDescent="0.25">
      <c r="B4549" s="213"/>
      <c r="C4549" s="213"/>
      <c r="D4549" s="244"/>
    </row>
    <row r="4550" spans="2:4" x14ac:dyDescent="0.25">
      <c r="B4550" s="213"/>
      <c r="C4550" s="213"/>
      <c r="D4550" s="244"/>
    </row>
    <row r="4551" spans="2:4" x14ac:dyDescent="0.25">
      <c r="B4551" s="213"/>
      <c r="C4551" s="213"/>
      <c r="D4551" s="244"/>
    </row>
    <row r="4552" spans="2:4" x14ac:dyDescent="0.25">
      <c r="B4552" s="213"/>
      <c r="C4552" s="213"/>
      <c r="D4552" s="244"/>
    </row>
    <row r="4553" spans="2:4" x14ac:dyDescent="0.25">
      <c r="B4553" s="213"/>
      <c r="C4553" s="213"/>
      <c r="D4553" s="244"/>
    </row>
    <row r="4554" spans="2:4" x14ac:dyDescent="0.25">
      <c r="B4554" s="213"/>
      <c r="C4554" s="213"/>
      <c r="D4554" s="244"/>
    </row>
    <row r="4555" spans="2:4" x14ac:dyDescent="0.25">
      <c r="B4555" s="213"/>
      <c r="C4555" s="213"/>
      <c r="D4555" s="244"/>
    </row>
    <row r="4556" spans="2:4" x14ac:dyDescent="0.25">
      <c r="B4556" s="213"/>
      <c r="C4556" s="213"/>
      <c r="D4556" s="244"/>
    </row>
    <row r="4557" spans="2:4" x14ac:dyDescent="0.25">
      <c r="B4557" s="213"/>
      <c r="C4557" s="213"/>
      <c r="D4557" s="244"/>
    </row>
    <row r="4558" spans="2:4" x14ac:dyDescent="0.25">
      <c r="B4558" s="213"/>
      <c r="C4558" s="213"/>
      <c r="D4558" s="244"/>
    </row>
    <row r="4559" spans="2:4" x14ac:dyDescent="0.25">
      <c r="B4559" s="213"/>
      <c r="C4559" s="213"/>
      <c r="D4559" s="244"/>
    </row>
    <row r="4560" spans="2:4" x14ac:dyDescent="0.25">
      <c r="B4560" s="213"/>
      <c r="C4560" s="213"/>
      <c r="D4560" s="244"/>
    </row>
    <row r="4561" spans="2:4" x14ac:dyDescent="0.25">
      <c r="B4561" s="213"/>
      <c r="C4561" s="213"/>
      <c r="D4561" s="244"/>
    </row>
    <row r="4562" spans="2:4" x14ac:dyDescent="0.25">
      <c r="B4562" s="213"/>
      <c r="C4562" s="213"/>
      <c r="D4562" s="244"/>
    </row>
    <row r="4563" spans="2:4" x14ac:dyDescent="0.25">
      <c r="B4563" s="213"/>
      <c r="C4563" s="213"/>
      <c r="D4563" s="244"/>
    </row>
    <row r="4564" spans="2:4" x14ac:dyDescent="0.25">
      <c r="B4564" s="213"/>
      <c r="C4564" s="213"/>
      <c r="D4564" s="244"/>
    </row>
    <row r="4565" spans="2:4" x14ac:dyDescent="0.25">
      <c r="B4565" s="213"/>
      <c r="C4565" s="213"/>
      <c r="D4565" s="244"/>
    </row>
    <row r="4566" spans="2:4" x14ac:dyDescent="0.25">
      <c r="B4566" s="213"/>
      <c r="C4566" s="213"/>
      <c r="D4566" s="244"/>
    </row>
    <row r="4567" spans="2:4" x14ac:dyDescent="0.25">
      <c r="B4567" s="213"/>
      <c r="C4567" s="213"/>
      <c r="D4567" s="244"/>
    </row>
    <row r="4568" spans="2:4" x14ac:dyDescent="0.25">
      <c r="B4568" s="213"/>
      <c r="C4568" s="213"/>
      <c r="D4568" s="244"/>
    </row>
    <row r="4569" spans="2:4" x14ac:dyDescent="0.25">
      <c r="B4569" s="213"/>
      <c r="C4569" s="213"/>
      <c r="D4569" s="244"/>
    </row>
    <row r="4570" spans="2:4" x14ac:dyDescent="0.25">
      <c r="B4570" s="213"/>
      <c r="C4570" s="213"/>
      <c r="D4570" s="244"/>
    </row>
    <row r="4571" spans="2:4" x14ac:dyDescent="0.25">
      <c r="B4571" s="213"/>
      <c r="C4571" s="213"/>
      <c r="D4571" s="244"/>
    </row>
    <row r="4572" spans="2:4" x14ac:dyDescent="0.25">
      <c r="B4572" s="213"/>
      <c r="C4572" s="213"/>
      <c r="D4572" s="244"/>
    </row>
    <row r="4573" spans="2:4" x14ac:dyDescent="0.25">
      <c r="B4573" s="213"/>
      <c r="C4573" s="213"/>
      <c r="D4573" s="244"/>
    </row>
    <row r="4574" spans="2:4" x14ac:dyDescent="0.25">
      <c r="B4574" s="213"/>
      <c r="C4574" s="213"/>
      <c r="D4574" s="244"/>
    </row>
    <row r="4575" spans="2:4" x14ac:dyDescent="0.25">
      <c r="B4575" s="213"/>
      <c r="C4575" s="213"/>
      <c r="D4575" s="244"/>
    </row>
    <row r="4576" spans="2:4" x14ac:dyDescent="0.25">
      <c r="B4576" s="213"/>
      <c r="C4576" s="213"/>
      <c r="D4576" s="244"/>
    </row>
    <row r="4577" spans="2:4" x14ac:dyDescent="0.25">
      <c r="B4577" s="213"/>
      <c r="C4577" s="213"/>
      <c r="D4577" s="244"/>
    </row>
    <row r="4578" spans="2:4" x14ac:dyDescent="0.25">
      <c r="B4578" s="213"/>
      <c r="C4578" s="213"/>
      <c r="D4578" s="244"/>
    </row>
    <row r="4579" spans="2:4" x14ac:dyDescent="0.25">
      <c r="B4579" s="213"/>
      <c r="C4579" s="213"/>
      <c r="D4579" s="244"/>
    </row>
    <row r="4580" spans="2:4" x14ac:dyDescent="0.25">
      <c r="B4580" s="213"/>
      <c r="C4580" s="213"/>
      <c r="D4580" s="244"/>
    </row>
    <row r="4581" spans="2:4" x14ac:dyDescent="0.25">
      <c r="B4581" s="213"/>
      <c r="C4581" s="213"/>
      <c r="D4581" s="244"/>
    </row>
    <row r="4582" spans="2:4" x14ac:dyDescent="0.25">
      <c r="B4582" s="213"/>
      <c r="C4582" s="213"/>
      <c r="D4582" s="244"/>
    </row>
    <row r="4583" spans="2:4" x14ac:dyDescent="0.25">
      <c r="B4583" s="213"/>
      <c r="C4583" s="213"/>
      <c r="D4583" s="244"/>
    </row>
    <row r="4584" spans="2:4" x14ac:dyDescent="0.25">
      <c r="B4584" s="213"/>
      <c r="C4584" s="213"/>
      <c r="D4584" s="244"/>
    </row>
    <row r="4585" spans="2:4" x14ac:dyDescent="0.25">
      <c r="B4585" s="213"/>
      <c r="C4585" s="213"/>
      <c r="D4585" s="244"/>
    </row>
    <row r="4586" spans="2:4" x14ac:dyDescent="0.25">
      <c r="B4586" s="213"/>
      <c r="C4586" s="213"/>
      <c r="D4586" s="244"/>
    </row>
    <row r="4587" spans="2:4" x14ac:dyDescent="0.25">
      <c r="B4587" s="213"/>
      <c r="C4587" s="213"/>
      <c r="D4587" s="244"/>
    </row>
    <row r="4588" spans="2:4" x14ac:dyDescent="0.25">
      <c r="B4588" s="213"/>
      <c r="C4588" s="213"/>
      <c r="D4588" s="244"/>
    </row>
    <row r="4589" spans="2:4" x14ac:dyDescent="0.25">
      <c r="B4589" s="213"/>
      <c r="C4589" s="213"/>
      <c r="D4589" s="244"/>
    </row>
    <row r="4590" spans="2:4" x14ac:dyDescent="0.25">
      <c r="B4590" s="213"/>
      <c r="C4590" s="213"/>
      <c r="D4590" s="244"/>
    </row>
    <row r="4591" spans="2:4" x14ac:dyDescent="0.25">
      <c r="B4591" s="213"/>
      <c r="C4591" s="213"/>
      <c r="D4591" s="244"/>
    </row>
    <row r="4592" spans="2:4" x14ac:dyDescent="0.25">
      <c r="B4592" s="213"/>
      <c r="C4592" s="213"/>
      <c r="D4592" s="244"/>
    </row>
    <row r="4593" spans="2:4" x14ac:dyDescent="0.25">
      <c r="B4593" s="213"/>
      <c r="C4593" s="213"/>
      <c r="D4593" s="244"/>
    </row>
    <row r="4594" spans="2:4" x14ac:dyDescent="0.25">
      <c r="B4594" s="213"/>
      <c r="C4594" s="213"/>
      <c r="D4594" s="244"/>
    </row>
    <row r="4595" spans="2:4" x14ac:dyDescent="0.25">
      <c r="B4595" s="213"/>
      <c r="C4595" s="213"/>
      <c r="D4595" s="244"/>
    </row>
    <row r="4596" spans="2:4" x14ac:dyDescent="0.25">
      <c r="B4596" s="213"/>
      <c r="C4596" s="213"/>
      <c r="D4596" s="244"/>
    </row>
    <row r="4597" spans="2:4" x14ac:dyDescent="0.25">
      <c r="B4597" s="213"/>
      <c r="C4597" s="213"/>
      <c r="D4597" s="244"/>
    </row>
    <row r="4598" spans="2:4" x14ac:dyDescent="0.25">
      <c r="B4598" s="213"/>
      <c r="C4598" s="213"/>
      <c r="D4598" s="244"/>
    </row>
    <row r="4599" spans="2:4" x14ac:dyDescent="0.25">
      <c r="B4599" s="213"/>
      <c r="C4599" s="213"/>
      <c r="D4599" s="244"/>
    </row>
    <row r="4600" spans="2:4" x14ac:dyDescent="0.25">
      <c r="B4600" s="213"/>
      <c r="C4600" s="213"/>
      <c r="D4600" s="244"/>
    </row>
    <row r="4601" spans="2:4" x14ac:dyDescent="0.25">
      <c r="B4601" s="213"/>
      <c r="C4601" s="213"/>
      <c r="D4601" s="244"/>
    </row>
    <row r="4602" spans="2:4" x14ac:dyDescent="0.25">
      <c r="B4602" s="213"/>
      <c r="C4602" s="213"/>
      <c r="D4602" s="244"/>
    </row>
    <row r="4603" spans="2:4" x14ac:dyDescent="0.25">
      <c r="B4603" s="213"/>
      <c r="C4603" s="213"/>
      <c r="D4603" s="244"/>
    </row>
    <row r="4604" spans="2:4" x14ac:dyDescent="0.25">
      <c r="B4604" s="213"/>
      <c r="C4604" s="213"/>
      <c r="D4604" s="244"/>
    </row>
    <row r="4605" spans="2:4" x14ac:dyDescent="0.25">
      <c r="B4605" s="213"/>
      <c r="C4605" s="213"/>
      <c r="D4605" s="244"/>
    </row>
    <row r="4606" spans="2:4" x14ac:dyDescent="0.25">
      <c r="B4606" s="213"/>
      <c r="C4606" s="213"/>
      <c r="D4606" s="244"/>
    </row>
    <row r="4607" spans="2:4" x14ac:dyDescent="0.25">
      <c r="B4607" s="213"/>
      <c r="C4607" s="213"/>
      <c r="D4607" s="244"/>
    </row>
    <row r="4608" spans="2:4" x14ac:dyDescent="0.25">
      <c r="B4608" s="213"/>
      <c r="C4608" s="213"/>
      <c r="D4608" s="244"/>
    </row>
    <row r="4609" spans="2:4" x14ac:dyDescent="0.25">
      <c r="B4609" s="213"/>
      <c r="C4609" s="213"/>
      <c r="D4609" s="244"/>
    </row>
    <row r="4610" spans="2:4" x14ac:dyDescent="0.25">
      <c r="B4610" s="213"/>
      <c r="C4610" s="213"/>
      <c r="D4610" s="244"/>
    </row>
    <row r="4611" spans="2:4" x14ac:dyDescent="0.25">
      <c r="B4611" s="213"/>
      <c r="C4611" s="213"/>
      <c r="D4611" s="244"/>
    </row>
    <row r="4612" spans="2:4" x14ac:dyDescent="0.25">
      <c r="B4612" s="213"/>
      <c r="C4612" s="213"/>
      <c r="D4612" s="244"/>
    </row>
    <row r="4613" spans="2:4" x14ac:dyDescent="0.25">
      <c r="B4613" s="213"/>
      <c r="C4613" s="213"/>
      <c r="D4613" s="244"/>
    </row>
    <row r="4614" spans="2:4" x14ac:dyDescent="0.25">
      <c r="B4614" s="213"/>
      <c r="C4614" s="213"/>
      <c r="D4614" s="244"/>
    </row>
    <row r="4615" spans="2:4" x14ac:dyDescent="0.25">
      <c r="B4615" s="213"/>
      <c r="C4615" s="213"/>
      <c r="D4615" s="244"/>
    </row>
    <row r="4616" spans="2:4" x14ac:dyDescent="0.25">
      <c r="B4616" s="213"/>
      <c r="C4616" s="213"/>
      <c r="D4616" s="244"/>
    </row>
    <row r="4617" spans="2:4" x14ac:dyDescent="0.25">
      <c r="B4617" s="213"/>
      <c r="C4617" s="213"/>
      <c r="D4617" s="244"/>
    </row>
    <row r="4618" spans="2:4" x14ac:dyDescent="0.25">
      <c r="B4618" s="213"/>
      <c r="C4618" s="213"/>
      <c r="D4618" s="244"/>
    </row>
    <row r="4619" spans="2:4" x14ac:dyDescent="0.25">
      <c r="B4619" s="213"/>
      <c r="C4619" s="213"/>
      <c r="D4619" s="244"/>
    </row>
    <row r="4620" spans="2:4" x14ac:dyDescent="0.25">
      <c r="B4620" s="213"/>
      <c r="C4620" s="213"/>
      <c r="D4620" s="244"/>
    </row>
    <row r="4621" spans="2:4" x14ac:dyDescent="0.25">
      <c r="B4621" s="213"/>
      <c r="C4621" s="213"/>
      <c r="D4621" s="244"/>
    </row>
    <row r="4622" spans="2:4" x14ac:dyDescent="0.25">
      <c r="B4622" s="213"/>
      <c r="C4622" s="213"/>
      <c r="D4622" s="244"/>
    </row>
    <row r="4623" spans="2:4" x14ac:dyDescent="0.25">
      <c r="B4623" s="213"/>
      <c r="C4623" s="213"/>
      <c r="D4623" s="244"/>
    </row>
    <row r="4624" spans="2:4" x14ac:dyDescent="0.25">
      <c r="B4624" s="213"/>
      <c r="C4624" s="213"/>
      <c r="D4624" s="244"/>
    </row>
    <row r="4625" spans="2:4" x14ac:dyDescent="0.25">
      <c r="B4625" s="213"/>
      <c r="C4625" s="213"/>
      <c r="D4625" s="244"/>
    </row>
    <row r="4626" spans="2:4" x14ac:dyDescent="0.25">
      <c r="B4626" s="213"/>
      <c r="C4626" s="213"/>
      <c r="D4626" s="244"/>
    </row>
    <row r="4627" spans="2:4" x14ac:dyDescent="0.25">
      <c r="B4627" s="213"/>
      <c r="C4627" s="213"/>
      <c r="D4627" s="244"/>
    </row>
    <row r="4628" spans="2:4" x14ac:dyDescent="0.25">
      <c r="B4628" s="213"/>
      <c r="C4628" s="213"/>
      <c r="D4628" s="244"/>
    </row>
    <row r="4629" spans="2:4" x14ac:dyDescent="0.25">
      <c r="B4629" s="213"/>
      <c r="C4629" s="213"/>
      <c r="D4629" s="244"/>
    </row>
    <row r="4630" spans="2:4" x14ac:dyDescent="0.25">
      <c r="B4630" s="213"/>
      <c r="C4630" s="213"/>
      <c r="D4630" s="244"/>
    </row>
    <row r="4631" spans="2:4" x14ac:dyDescent="0.25">
      <c r="B4631" s="213"/>
      <c r="C4631" s="213"/>
      <c r="D4631" s="244"/>
    </row>
    <row r="4632" spans="2:4" x14ac:dyDescent="0.25">
      <c r="B4632" s="213"/>
      <c r="C4632" s="213"/>
      <c r="D4632" s="244"/>
    </row>
    <row r="4633" spans="2:4" x14ac:dyDescent="0.25">
      <c r="B4633" s="213"/>
      <c r="C4633" s="213"/>
      <c r="D4633" s="244"/>
    </row>
    <row r="4634" spans="2:4" x14ac:dyDescent="0.25">
      <c r="B4634" s="213"/>
      <c r="C4634" s="213"/>
      <c r="D4634" s="244"/>
    </row>
    <row r="4635" spans="2:4" x14ac:dyDescent="0.25">
      <c r="B4635" s="213"/>
      <c r="C4635" s="213"/>
      <c r="D4635" s="244"/>
    </row>
    <row r="4636" spans="2:4" x14ac:dyDescent="0.25">
      <c r="B4636" s="213"/>
      <c r="C4636" s="213"/>
      <c r="D4636" s="244"/>
    </row>
    <row r="4637" spans="2:4" x14ac:dyDescent="0.25">
      <c r="B4637" s="213"/>
      <c r="C4637" s="213"/>
      <c r="D4637" s="244"/>
    </row>
    <row r="4638" spans="2:4" x14ac:dyDescent="0.25">
      <c r="B4638" s="213"/>
      <c r="C4638" s="213"/>
      <c r="D4638" s="244"/>
    </row>
    <row r="4639" spans="2:4" x14ac:dyDescent="0.25">
      <c r="B4639" s="213"/>
      <c r="C4639" s="213"/>
      <c r="D4639" s="244"/>
    </row>
    <row r="4640" spans="2:4" x14ac:dyDescent="0.25">
      <c r="B4640" s="213"/>
      <c r="C4640" s="213"/>
      <c r="D4640" s="244"/>
    </row>
    <row r="4641" spans="2:4" x14ac:dyDescent="0.25">
      <c r="B4641" s="213"/>
      <c r="C4641" s="213"/>
      <c r="D4641" s="244"/>
    </row>
    <row r="4642" spans="2:4" x14ac:dyDescent="0.25">
      <c r="B4642" s="213"/>
      <c r="C4642" s="213"/>
      <c r="D4642" s="244"/>
    </row>
    <row r="4643" spans="2:4" x14ac:dyDescent="0.25">
      <c r="B4643" s="213"/>
      <c r="C4643" s="213"/>
      <c r="D4643" s="244"/>
    </row>
    <row r="4644" spans="2:4" x14ac:dyDescent="0.25">
      <c r="B4644" s="213"/>
      <c r="C4644" s="213"/>
      <c r="D4644" s="244"/>
    </row>
    <row r="4645" spans="2:4" x14ac:dyDescent="0.25">
      <c r="B4645" s="213"/>
      <c r="C4645" s="213"/>
      <c r="D4645" s="244"/>
    </row>
    <row r="4646" spans="2:4" x14ac:dyDescent="0.25">
      <c r="B4646" s="213"/>
      <c r="C4646" s="213"/>
      <c r="D4646" s="244"/>
    </row>
    <row r="4647" spans="2:4" x14ac:dyDescent="0.25">
      <c r="B4647" s="213"/>
      <c r="C4647" s="213"/>
      <c r="D4647" s="244"/>
    </row>
    <row r="4648" spans="2:4" x14ac:dyDescent="0.25">
      <c r="B4648" s="213"/>
      <c r="C4648" s="213"/>
      <c r="D4648" s="244"/>
    </row>
    <row r="4649" spans="2:4" x14ac:dyDescent="0.25">
      <c r="B4649" s="213"/>
      <c r="C4649" s="213"/>
      <c r="D4649" s="244"/>
    </row>
    <row r="4650" spans="2:4" x14ac:dyDescent="0.25">
      <c r="B4650" s="213"/>
      <c r="C4650" s="213"/>
      <c r="D4650" s="244"/>
    </row>
    <row r="4651" spans="2:4" x14ac:dyDescent="0.25">
      <c r="B4651" s="213"/>
      <c r="C4651" s="213"/>
      <c r="D4651" s="244"/>
    </row>
    <row r="4652" spans="2:4" x14ac:dyDescent="0.25">
      <c r="B4652" s="213"/>
      <c r="C4652" s="213"/>
      <c r="D4652" s="244"/>
    </row>
    <row r="4653" spans="2:4" x14ac:dyDescent="0.25">
      <c r="B4653" s="213"/>
      <c r="C4653" s="213"/>
      <c r="D4653" s="244"/>
    </row>
    <row r="4654" spans="2:4" x14ac:dyDescent="0.25">
      <c r="B4654" s="213"/>
      <c r="C4654" s="213"/>
      <c r="D4654" s="244"/>
    </row>
    <row r="4655" spans="2:4" x14ac:dyDescent="0.25">
      <c r="B4655" s="213"/>
      <c r="C4655" s="213"/>
      <c r="D4655" s="244"/>
    </row>
    <row r="4656" spans="2:4" x14ac:dyDescent="0.25">
      <c r="B4656" s="213"/>
      <c r="C4656" s="213"/>
      <c r="D4656" s="244"/>
    </row>
    <row r="4657" spans="2:4" x14ac:dyDescent="0.25">
      <c r="B4657" s="213"/>
      <c r="C4657" s="213"/>
      <c r="D4657" s="244"/>
    </row>
    <row r="4658" spans="2:4" x14ac:dyDescent="0.25">
      <c r="B4658" s="213"/>
      <c r="C4658" s="213"/>
      <c r="D4658" s="244"/>
    </row>
    <row r="4659" spans="2:4" x14ac:dyDescent="0.25">
      <c r="B4659" s="213"/>
      <c r="C4659" s="213"/>
      <c r="D4659" s="244"/>
    </row>
    <row r="4660" spans="2:4" x14ac:dyDescent="0.25">
      <c r="B4660" s="213"/>
      <c r="C4660" s="213"/>
      <c r="D4660" s="244"/>
    </row>
    <row r="4661" spans="2:4" x14ac:dyDescent="0.25">
      <c r="B4661" s="213"/>
      <c r="C4661" s="213"/>
      <c r="D4661" s="244"/>
    </row>
    <row r="4662" spans="2:4" x14ac:dyDescent="0.25">
      <c r="B4662" s="213"/>
      <c r="C4662" s="213"/>
      <c r="D4662" s="244"/>
    </row>
    <row r="4663" spans="2:4" x14ac:dyDescent="0.25">
      <c r="B4663" s="213"/>
      <c r="C4663" s="213"/>
      <c r="D4663" s="244"/>
    </row>
    <row r="4664" spans="2:4" x14ac:dyDescent="0.25">
      <c r="B4664" s="213"/>
      <c r="C4664" s="213"/>
      <c r="D4664" s="244"/>
    </row>
    <row r="4665" spans="2:4" x14ac:dyDescent="0.25">
      <c r="B4665" s="213"/>
      <c r="C4665" s="213"/>
      <c r="D4665" s="244"/>
    </row>
    <row r="4666" spans="2:4" x14ac:dyDescent="0.25">
      <c r="B4666" s="213"/>
      <c r="C4666" s="213"/>
      <c r="D4666" s="244"/>
    </row>
    <row r="4667" spans="2:4" x14ac:dyDescent="0.25">
      <c r="B4667" s="213"/>
      <c r="C4667" s="213"/>
      <c r="D4667" s="244"/>
    </row>
    <row r="4668" spans="2:4" x14ac:dyDescent="0.25">
      <c r="B4668" s="213"/>
      <c r="C4668" s="213"/>
      <c r="D4668" s="244"/>
    </row>
    <row r="4669" spans="2:4" x14ac:dyDescent="0.25">
      <c r="B4669" s="213"/>
      <c r="C4669" s="213"/>
      <c r="D4669" s="244"/>
    </row>
    <row r="4670" spans="2:4" x14ac:dyDescent="0.25">
      <c r="B4670" s="213"/>
      <c r="C4670" s="213"/>
      <c r="D4670" s="244"/>
    </row>
    <row r="4671" spans="2:4" x14ac:dyDescent="0.25">
      <c r="B4671" s="213"/>
      <c r="C4671" s="213"/>
      <c r="D4671" s="244"/>
    </row>
    <row r="4672" spans="2:4" x14ac:dyDescent="0.25">
      <c r="B4672" s="213"/>
      <c r="C4672" s="213"/>
      <c r="D4672" s="244"/>
    </row>
    <row r="4673" spans="2:4" x14ac:dyDescent="0.25">
      <c r="B4673" s="213"/>
      <c r="C4673" s="213"/>
      <c r="D4673" s="244"/>
    </row>
    <row r="4674" spans="2:4" x14ac:dyDescent="0.25">
      <c r="B4674" s="213"/>
      <c r="C4674" s="213"/>
      <c r="D4674" s="244"/>
    </row>
    <row r="4675" spans="2:4" x14ac:dyDescent="0.25">
      <c r="B4675" s="213"/>
      <c r="C4675" s="213"/>
      <c r="D4675" s="244"/>
    </row>
    <row r="4676" spans="2:4" x14ac:dyDescent="0.25">
      <c r="B4676" s="213"/>
      <c r="C4676" s="213"/>
      <c r="D4676" s="244"/>
    </row>
    <row r="4677" spans="2:4" x14ac:dyDescent="0.25">
      <c r="B4677" s="213"/>
      <c r="C4677" s="213"/>
      <c r="D4677" s="244"/>
    </row>
    <row r="4678" spans="2:4" x14ac:dyDescent="0.25">
      <c r="B4678" s="213"/>
      <c r="C4678" s="213"/>
      <c r="D4678" s="244"/>
    </row>
    <row r="4679" spans="2:4" x14ac:dyDescent="0.25">
      <c r="B4679" s="213"/>
      <c r="C4679" s="213"/>
      <c r="D4679" s="244"/>
    </row>
    <row r="4680" spans="2:4" x14ac:dyDescent="0.25">
      <c r="B4680" s="213"/>
      <c r="C4680" s="213"/>
      <c r="D4680" s="244"/>
    </row>
    <row r="4681" spans="2:4" x14ac:dyDescent="0.25">
      <c r="B4681" s="213"/>
      <c r="C4681" s="213"/>
      <c r="D4681" s="244"/>
    </row>
    <row r="4682" spans="2:4" x14ac:dyDescent="0.25">
      <c r="B4682" s="213"/>
      <c r="C4682" s="213"/>
      <c r="D4682" s="244"/>
    </row>
    <row r="4683" spans="2:4" x14ac:dyDescent="0.25">
      <c r="B4683" s="213"/>
      <c r="C4683" s="213"/>
      <c r="D4683" s="244"/>
    </row>
    <row r="4684" spans="2:4" x14ac:dyDescent="0.25">
      <c r="B4684" s="213"/>
      <c r="C4684" s="213"/>
      <c r="D4684" s="244"/>
    </row>
    <row r="4685" spans="2:4" x14ac:dyDescent="0.25">
      <c r="B4685" s="213"/>
      <c r="C4685" s="213"/>
      <c r="D4685" s="244"/>
    </row>
    <row r="4686" spans="2:4" x14ac:dyDescent="0.25">
      <c r="B4686" s="213"/>
      <c r="C4686" s="213"/>
      <c r="D4686" s="244"/>
    </row>
    <row r="4687" spans="2:4" x14ac:dyDescent="0.25">
      <c r="B4687" s="213"/>
      <c r="C4687" s="213"/>
      <c r="D4687" s="244"/>
    </row>
    <row r="4688" spans="2:4" x14ac:dyDescent="0.25">
      <c r="B4688" s="213"/>
      <c r="C4688" s="213"/>
      <c r="D4688" s="244"/>
    </row>
    <row r="4689" spans="2:4" x14ac:dyDescent="0.25">
      <c r="B4689" s="213"/>
      <c r="C4689" s="213"/>
      <c r="D4689" s="244"/>
    </row>
    <row r="4690" spans="2:4" x14ac:dyDescent="0.25">
      <c r="B4690" s="213"/>
      <c r="C4690" s="213"/>
      <c r="D4690" s="244"/>
    </row>
    <row r="4691" spans="2:4" x14ac:dyDescent="0.25">
      <c r="B4691" s="213"/>
      <c r="C4691" s="213"/>
      <c r="D4691" s="244"/>
    </row>
    <row r="4692" spans="2:4" x14ac:dyDescent="0.25">
      <c r="B4692" s="213"/>
      <c r="C4692" s="213"/>
      <c r="D4692" s="244"/>
    </row>
    <row r="4693" spans="2:4" x14ac:dyDescent="0.25">
      <c r="B4693" s="213"/>
      <c r="C4693" s="213"/>
      <c r="D4693" s="244"/>
    </row>
    <row r="4694" spans="2:4" x14ac:dyDescent="0.25">
      <c r="B4694" s="213"/>
      <c r="C4694" s="213"/>
      <c r="D4694" s="244"/>
    </row>
    <row r="4695" spans="2:4" x14ac:dyDescent="0.25">
      <c r="B4695" s="213"/>
      <c r="C4695" s="213"/>
      <c r="D4695" s="244"/>
    </row>
    <row r="4696" spans="2:4" x14ac:dyDescent="0.25">
      <c r="B4696" s="213"/>
      <c r="C4696" s="213"/>
      <c r="D4696" s="244"/>
    </row>
    <row r="4697" spans="2:4" x14ac:dyDescent="0.25">
      <c r="B4697" s="213"/>
      <c r="C4697" s="213"/>
      <c r="D4697" s="244"/>
    </row>
    <row r="4698" spans="2:4" x14ac:dyDescent="0.25">
      <c r="B4698" s="213"/>
      <c r="C4698" s="213"/>
      <c r="D4698" s="244"/>
    </row>
    <row r="4699" spans="2:4" x14ac:dyDescent="0.25">
      <c r="B4699" s="213"/>
      <c r="C4699" s="213"/>
      <c r="D4699" s="244"/>
    </row>
    <row r="4700" spans="2:4" x14ac:dyDescent="0.25">
      <c r="B4700" s="213"/>
      <c r="C4700" s="213"/>
      <c r="D4700" s="244"/>
    </row>
    <row r="4701" spans="2:4" x14ac:dyDescent="0.25">
      <c r="B4701" s="213"/>
      <c r="C4701" s="213"/>
      <c r="D4701" s="244"/>
    </row>
    <row r="4702" spans="2:4" x14ac:dyDescent="0.25">
      <c r="B4702" s="213"/>
      <c r="C4702" s="213"/>
      <c r="D4702" s="244"/>
    </row>
    <row r="4703" spans="2:4" x14ac:dyDescent="0.25">
      <c r="B4703" s="213"/>
      <c r="C4703" s="213"/>
      <c r="D4703" s="244"/>
    </row>
    <row r="4704" spans="2:4" x14ac:dyDescent="0.25">
      <c r="B4704" s="213"/>
      <c r="C4704" s="213"/>
      <c r="D4704" s="244"/>
    </row>
    <row r="4705" spans="2:4" x14ac:dyDescent="0.25">
      <c r="B4705" s="213"/>
      <c r="C4705" s="213"/>
      <c r="D4705" s="244"/>
    </row>
    <row r="4706" spans="2:4" x14ac:dyDescent="0.25">
      <c r="B4706" s="213"/>
      <c r="C4706" s="213"/>
      <c r="D4706" s="244"/>
    </row>
    <row r="4707" spans="2:4" x14ac:dyDescent="0.25">
      <c r="B4707" s="213"/>
      <c r="C4707" s="213"/>
      <c r="D4707" s="244"/>
    </row>
    <row r="4708" spans="2:4" x14ac:dyDescent="0.25">
      <c r="B4708" s="213"/>
      <c r="C4708" s="213"/>
      <c r="D4708" s="244"/>
    </row>
    <row r="4709" spans="2:4" x14ac:dyDescent="0.25">
      <c r="B4709" s="213"/>
      <c r="C4709" s="213"/>
      <c r="D4709" s="244"/>
    </row>
    <row r="4710" spans="2:4" x14ac:dyDescent="0.25">
      <c r="B4710" s="213"/>
      <c r="C4710" s="213"/>
      <c r="D4710" s="244"/>
    </row>
    <row r="4711" spans="2:4" x14ac:dyDescent="0.25">
      <c r="B4711" s="213"/>
      <c r="C4711" s="213"/>
      <c r="D4711" s="244"/>
    </row>
    <row r="4712" spans="2:4" x14ac:dyDescent="0.25">
      <c r="B4712" s="213"/>
      <c r="C4712" s="213"/>
      <c r="D4712" s="244"/>
    </row>
    <row r="4713" spans="2:4" x14ac:dyDescent="0.25">
      <c r="B4713" s="213"/>
      <c r="C4713" s="213"/>
      <c r="D4713" s="244"/>
    </row>
    <row r="4714" spans="2:4" x14ac:dyDescent="0.25">
      <c r="B4714" s="213"/>
      <c r="C4714" s="213"/>
      <c r="D4714" s="244"/>
    </row>
    <row r="4715" spans="2:4" x14ac:dyDescent="0.25">
      <c r="B4715" s="213"/>
      <c r="C4715" s="213"/>
      <c r="D4715" s="244"/>
    </row>
    <row r="4716" spans="2:4" x14ac:dyDescent="0.25">
      <c r="B4716" s="213"/>
      <c r="C4716" s="213"/>
      <c r="D4716" s="244"/>
    </row>
    <row r="4717" spans="2:4" x14ac:dyDescent="0.25">
      <c r="B4717" s="213"/>
      <c r="C4717" s="213"/>
      <c r="D4717" s="244"/>
    </row>
    <row r="4718" spans="2:4" x14ac:dyDescent="0.25">
      <c r="B4718" s="213"/>
      <c r="C4718" s="213"/>
      <c r="D4718" s="244"/>
    </row>
    <row r="4719" spans="2:4" x14ac:dyDescent="0.25">
      <c r="B4719" s="213"/>
      <c r="C4719" s="213"/>
      <c r="D4719" s="244"/>
    </row>
    <row r="4720" spans="2:4" x14ac:dyDescent="0.25">
      <c r="B4720" s="213"/>
      <c r="C4720" s="213"/>
      <c r="D4720" s="244"/>
    </row>
    <row r="4721" spans="2:4" x14ac:dyDescent="0.25">
      <c r="B4721" s="213"/>
      <c r="C4721" s="213"/>
      <c r="D4721" s="244"/>
    </row>
    <row r="4722" spans="2:4" x14ac:dyDescent="0.25">
      <c r="B4722" s="213"/>
      <c r="C4722" s="213"/>
      <c r="D4722" s="244"/>
    </row>
    <row r="4723" spans="2:4" x14ac:dyDescent="0.25">
      <c r="B4723" s="213"/>
      <c r="C4723" s="213"/>
      <c r="D4723" s="244"/>
    </row>
    <row r="4724" spans="2:4" x14ac:dyDescent="0.25">
      <c r="B4724" s="213"/>
      <c r="C4724" s="213"/>
      <c r="D4724" s="244"/>
    </row>
    <row r="4725" spans="2:4" x14ac:dyDescent="0.25">
      <c r="B4725" s="213"/>
      <c r="C4725" s="213"/>
      <c r="D4725" s="244"/>
    </row>
    <row r="4726" spans="2:4" x14ac:dyDescent="0.25">
      <c r="B4726" s="213"/>
      <c r="C4726" s="213"/>
      <c r="D4726" s="244"/>
    </row>
    <row r="4727" spans="2:4" x14ac:dyDescent="0.25">
      <c r="B4727" s="213"/>
      <c r="C4727" s="213"/>
      <c r="D4727" s="244"/>
    </row>
    <row r="4728" spans="2:4" x14ac:dyDescent="0.25">
      <c r="B4728" s="213"/>
      <c r="C4728" s="213"/>
      <c r="D4728" s="244"/>
    </row>
    <row r="4729" spans="2:4" x14ac:dyDescent="0.25">
      <c r="B4729" s="213"/>
      <c r="C4729" s="213"/>
      <c r="D4729" s="244"/>
    </row>
    <row r="4730" spans="2:4" x14ac:dyDescent="0.25">
      <c r="B4730" s="213"/>
      <c r="C4730" s="213"/>
      <c r="D4730" s="244"/>
    </row>
    <row r="4731" spans="2:4" x14ac:dyDescent="0.25">
      <c r="B4731" s="213"/>
      <c r="C4731" s="213"/>
      <c r="D4731" s="244"/>
    </row>
    <row r="4732" spans="2:4" x14ac:dyDescent="0.25">
      <c r="B4732" s="213"/>
      <c r="C4732" s="213"/>
      <c r="D4732" s="244"/>
    </row>
    <row r="4733" spans="2:4" x14ac:dyDescent="0.25">
      <c r="B4733" s="213"/>
      <c r="C4733" s="213"/>
      <c r="D4733" s="244"/>
    </row>
    <row r="4734" spans="2:4" x14ac:dyDescent="0.25">
      <c r="B4734" s="213"/>
      <c r="C4734" s="213"/>
      <c r="D4734" s="244"/>
    </row>
    <row r="4735" spans="2:4" x14ac:dyDescent="0.25">
      <c r="B4735" s="213"/>
      <c r="C4735" s="213"/>
      <c r="D4735" s="244"/>
    </row>
    <row r="4736" spans="2:4" x14ac:dyDescent="0.25">
      <c r="B4736" s="213"/>
      <c r="C4736" s="213"/>
      <c r="D4736" s="244"/>
    </row>
    <row r="4737" spans="2:4" x14ac:dyDescent="0.25">
      <c r="B4737" s="213"/>
      <c r="C4737" s="213"/>
      <c r="D4737" s="244"/>
    </row>
    <row r="4738" spans="2:4" x14ac:dyDescent="0.25">
      <c r="B4738" s="213"/>
      <c r="C4738" s="213"/>
      <c r="D4738" s="244"/>
    </row>
    <row r="4739" spans="2:4" x14ac:dyDescent="0.25">
      <c r="B4739" s="213"/>
      <c r="C4739" s="213"/>
      <c r="D4739" s="244"/>
    </row>
    <row r="4740" spans="2:4" x14ac:dyDescent="0.25">
      <c r="B4740" s="213"/>
      <c r="C4740" s="213"/>
      <c r="D4740" s="244"/>
    </row>
    <row r="4741" spans="2:4" x14ac:dyDescent="0.25">
      <c r="B4741" s="213"/>
      <c r="C4741" s="213"/>
      <c r="D4741" s="244"/>
    </row>
    <row r="4742" spans="2:4" x14ac:dyDescent="0.25">
      <c r="B4742" s="213"/>
      <c r="C4742" s="213"/>
      <c r="D4742" s="244"/>
    </row>
    <row r="4743" spans="2:4" x14ac:dyDescent="0.25">
      <c r="B4743" s="213"/>
      <c r="C4743" s="213"/>
      <c r="D4743" s="244"/>
    </row>
    <row r="4744" spans="2:4" x14ac:dyDescent="0.25">
      <c r="B4744" s="213"/>
      <c r="C4744" s="213"/>
      <c r="D4744" s="244"/>
    </row>
    <row r="4745" spans="2:4" x14ac:dyDescent="0.25">
      <c r="B4745" s="213"/>
      <c r="C4745" s="213"/>
      <c r="D4745" s="244"/>
    </row>
    <row r="4746" spans="2:4" x14ac:dyDescent="0.25">
      <c r="B4746" s="213"/>
      <c r="C4746" s="213"/>
      <c r="D4746" s="244"/>
    </row>
    <row r="4747" spans="2:4" x14ac:dyDescent="0.25">
      <c r="B4747" s="213"/>
      <c r="C4747" s="213"/>
      <c r="D4747" s="244"/>
    </row>
    <row r="4748" spans="2:4" x14ac:dyDescent="0.25">
      <c r="B4748" s="213"/>
      <c r="C4748" s="213"/>
      <c r="D4748" s="244"/>
    </row>
    <row r="4749" spans="2:4" x14ac:dyDescent="0.25">
      <c r="B4749" s="213"/>
      <c r="C4749" s="213"/>
      <c r="D4749" s="244"/>
    </row>
    <row r="4750" spans="2:4" x14ac:dyDescent="0.25">
      <c r="B4750" s="213"/>
      <c r="C4750" s="213"/>
      <c r="D4750" s="244"/>
    </row>
    <row r="4751" spans="2:4" x14ac:dyDescent="0.25">
      <c r="B4751" s="213"/>
      <c r="C4751" s="213"/>
      <c r="D4751" s="244"/>
    </row>
    <row r="4752" spans="2:4" x14ac:dyDescent="0.25">
      <c r="B4752" s="213"/>
      <c r="C4752" s="213"/>
      <c r="D4752" s="244"/>
    </row>
    <row r="4753" spans="2:4" x14ac:dyDescent="0.25">
      <c r="B4753" s="213"/>
      <c r="C4753" s="213"/>
      <c r="D4753" s="244"/>
    </row>
    <row r="4754" spans="2:4" x14ac:dyDescent="0.25">
      <c r="B4754" s="213"/>
      <c r="C4754" s="213"/>
      <c r="D4754" s="244"/>
    </row>
    <row r="4755" spans="2:4" x14ac:dyDescent="0.25">
      <c r="B4755" s="213"/>
      <c r="C4755" s="213"/>
      <c r="D4755" s="244"/>
    </row>
    <row r="4756" spans="2:4" x14ac:dyDescent="0.25">
      <c r="B4756" s="213"/>
      <c r="C4756" s="213"/>
      <c r="D4756" s="244"/>
    </row>
    <row r="4757" spans="2:4" x14ac:dyDescent="0.25">
      <c r="B4757" s="213"/>
      <c r="C4757" s="213"/>
      <c r="D4757" s="244"/>
    </row>
    <row r="4758" spans="2:4" x14ac:dyDescent="0.25">
      <c r="B4758" s="213"/>
      <c r="C4758" s="213"/>
      <c r="D4758" s="244"/>
    </row>
    <row r="4759" spans="2:4" x14ac:dyDescent="0.25">
      <c r="B4759" s="213"/>
      <c r="C4759" s="213"/>
      <c r="D4759" s="244"/>
    </row>
    <row r="4760" spans="2:4" x14ac:dyDescent="0.25">
      <c r="B4760" s="213"/>
      <c r="C4760" s="213"/>
      <c r="D4760" s="244"/>
    </row>
    <row r="4761" spans="2:4" x14ac:dyDescent="0.25">
      <c r="B4761" s="213"/>
      <c r="C4761" s="213"/>
      <c r="D4761" s="244"/>
    </row>
    <row r="4762" spans="2:4" x14ac:dyDescent="0.25">
      <c r="B4762" s="213"/>
      <c r="C4762" s="213"/>
      <c r="D4762" s="244"/>
    </row>
    <row r="4763" spans="2:4" x14ac:dyDescent="0.25">
      <c r="B4763" s="213"/>
      <c r="C4763" s="213"/>
      <c r="D4763" s="244"/>
    </row>
    <row r="4764" spans="2:4" x14ac:dyDescent="0.25">
      <c r="B4764" s="213"/>
      <c r="C4764" s="213"/>
      <c r="D4764" s="244"/>
    </row>
    <row r="4765" spans="2:4" x14ac:dyDescent="0.25">
      <c r="B4765" s="213"/>
      <c r="C4765" s="213"/>
      <c r="D4765" s="244"/>
    </row>
    <row r="4766" spans="2:4" x14ac:dyDescent="0.25">
      <c r="B4766" s="213"/>
      <c r="C4766" s="213"/>
      <c r="D4766" s="244"/>
    </row>
    <row r="4767" spans="2:4" x14ac:dyDescent="0.25">
      <c r="B4767" s="213"/>
      <c r="C4767" s="213"/>
      <c r="D4767" s="244"/>
    </row>
    <row r="4768" spans="2:4" x14ac:dyDescent="0.25">
      <c r="B4768" s="213"/>
      <c r="C4768" s="213"/>
      <c r="D4768" s="244"/>
    </row>
    <row r="4769" spans="2:4" x14ac:dyDescent="0.25">
      <c r="B4769" s="213"/>
      <c r="C4769" s="213"/>
      <c r="D4769" s="244"/>
    </row>
    <row r="4770" spans="2:4" x14ac:dyDescent="0.25">
      <c r="B4770" s="213"/>
      <c r="C4770" s="213"/>
      <c r="D4770" s="244"/>
    </row>
    <row r="4771" spans="2:4" x14ac:dyDescent="0.25">
      <c r="B4771" s="213"/>
      <c r="C4771" s="213"/>
      <c r="D4771" s="244"/>
    </row>
    <row r="4772" spans="2:4" x14ac:dyDescent="0.25">
      <c r="B4772" s="213"/>
      <c r="C4772" s="213"/>
      <c r="D4772" s="244"/>
    </row>
    <row r="4773" spans="2:4" x14ac:dyDescent="0.25">
      <c r="B4773" s="213"/>
      <c r="C4773" s="213"/>
      <c r="D4773" s="244"/>
    </row>
    <row r="4774" spans="2:4" x14ac:dyDescent="0.25">
      <c r="B4774" s="213"/>
      <c r="C4774" s="213"/>
      <c r="D4774" s="244"/>
    </row>
    <row r="4775" spans="2:4" x14ac:dyDescent="0.25">
      <c r="B4775" s="213"/>
      <c r="C4775" s="213"/>
      <c r="D4775" s="244"/>
    </row>
    <row r="4776" spans="2:4" x14ac:dyDescent="0.25">
      <c r="B4776" s="213"/>
      <c r="C4776" s="213"/>
      <c r="D4776" s="244"/>
    </row>
    <row r="4777" spans="2:4" x14ac:dyDescent="0.25">
      <c r="B4777" s="213"/>
      <c r="C4777" s="213"/>
      <c r="D4777" s="244"/>
    </row>
    <row r="4778" spans="2:4" x14ac:dyDescent="0.25">
      <c r="B4778" s="213"/>
      <c r="C4778" s="213"/>
      <c r="D4778" s="244"/>
    </row>
    <row r="4779" spans="2:4" x14ac:dyDescent="0.25">
      <c r="B4779" s="213"/>
      <c r="C4779" s="213"/>
      <c r="D4779" s="244"/>
    </row>
    <row r="4780" spans="2:4" x14ac:dyDescent="0.25">
      <c r="B4780" s="213"/>
      <c r="C4780" s="213"/>
      <c r="D4780" s="244"/>
    </row>
    <row r="4781" spans="2:4" x14ac:dyDescent="0.25">
      <c r="B4781" s="213"/>
      <c r="C4781" s="213"/>
      <c r="D4781" s="244"/>
    </row>
    <row r="4782" spans="2:4" x14ac:dyDescent="0.25">
      <c r="B4782" s="213"/>
      <c r="C4782" s="213"/>
      <c r="D4782" s="244"/>
    </row>
    <row r="4783" spans="2:4" x14ac:dyDescent="0.25">
      <c r="B4783" s="213"/>
      <c r="C4783" s="213"/>
      <c r="D4783" s="244"/>
    </row>
    <row r="4784" spans="2:4" x14ac:dyDescent="0.25">
      <c r="B4784" s="213"/>
      <c r="C4784" s="213"/>
      <c r="D4784" s="244"/>
    </row>
    <row r="4785" spans="2:4" x14ac:dyDescent="0.25">
      <c r="B4785" s="213"/>
      <c r="C4785" s="213"/>
      <c r="D4785" s="244"/>
    </row>
    <row r="4786" spans="2:4" x14ac:dyDescent="0.25">
      <c r="B4786" s="213"/>
      <c r="C4786" s="213"/>
      <c r="D4786" s="244"/>
    </row>
    <row r="4787" spans="2:4" x14ac:dyDescent="0.25">
      <c r="B4787" s="213"/>
      <c r="C4787" s="213"/>
      <c r="D4787" s="244"/>
    </row>
    <row r="4788" spans="2:4" x14ac:dyDescent="0.25">
      <c r="B4788" s="213"/>
      <c r="C4788" s="213"/>
      <c r="D4788" s="244"/>
    </row>
    <row r="4789" spans="2:4" x14ac:dyDescent="0.25">
      <c r="B4789" s="213"/>
      <c r="C4789" s="213"/>
      <c r="D4789" s="244"/>
    </row>
    <row r="4790" spans="2:4" x14ac:dyDescent="0.25">
      <c r="B4790" s="213"/>
      <c r="C4790" s="213"/>
      <c r="D4790" s="244"/>
    </row>
    <row r="4791" spans="2:4" x14ac:dyDescent="0.25">
      <c r="B4791" s="213"/>
      <c r="C4791" s="213"/>
      <c r="D4791" s="244"/>
    </row>
    <row r="4792" spans="2:4" x14ac:dyDescent="0.25">
      <c r="B4792" s="213"/>
      <c r="C4792" s="213"/>
      <c r="D4792" s="244"/>
    </row>
    <row r="4793" spans="2:4" x14ac:dyDescent="0.25">
      <c r="B4793" s="213"/>
      <c r="C4793" s="213"/>
      <c r="D4793" s="244"/>
    </row>
    <row r="4794" spans="2:4" x14ac:dyDescent="0.25">
      <c r="B4794" s="213"/>
      <c r="C4794" s="213"/>
      <c r="D4794" s="244"/>
    </row>
    <row r="4795" spans="2:4" x14ac:dyDescent="0.25">
      <c r="B4795" s="213"/>
      <c r="C4795" s="213"/>
      <c r="D4795" s="244"/>
    </row>
    <row r="4796" spans="2:4" x14ac:dyDescent="0.25">
      <c r="B4796" s="213"/>
      <c r="C4796" s="213"/>
      <c r="D4796" s="244"/>
    </row>
    <row r="4797" spans="2:4" x14ac:dyDescent="0.25">
      <c r="B4797" s="213"/>
      <c r="C4797" s="213"/>
      <c r="D4797" s="244"/>
    </row>
    <row r="4798" spans="2:4" x14ac:dyDescent="0.25">
      <c r="B4798" s="213"/>
      <c r="C4798" s="213"/>
      <c r="D4798" s="244"/>
    </row>
    <row r="4799" spans="2:4" x14ac:dyDescent="0.25">
      <c r="B4799" s="213"/>
      <c r="C4799" s="213"/>
      <c r="D4799" s="244"/>
    </row>
    <row r="4800" spans="2:4" x14ac:dyDescent="0.25">
      <c r="B4800" s="213"/>
      <c r="C4800" s="213"/>
      <c r="D4800" s="244"/>
    </row>
    <row r="4801" spans="2:4" x14ac:dyDescent="0.25">
      <c r="B4801" s="213"/>
      <c r="C4801" s="213"/>
      <c r="D4801" s="244"/>
    </row>
    <row r="4802" spans="2:4" x14ac:dyDescent="0.25">
      <c r="B4802" s="213"/>
      <c r="C4802" s="213"/>
      <c r="D4802" s="244"/>
    </row>
    <row r="4803" spans="2:4" x14ac:dyDescent="0.25">
      <c r="B4803" s="213"/>
      <c r="C4803" s="213"/>
      <c r="D4803" s="244"/>
    </row>
    <row r="4804" spans="2:4" x14ac:dyDescent="0.25">
      <c r="B4804" s="213"/>
      <c r="C4804" s="213"/>
      <c r="D4804" s="244"/>
    </row>
    <row r="4805" spans="2:4" x14ac:dyDescent="0.25">
      <c r="B4805" s="213"/>
      <c r="C4805" s="213"/>
      <c r="D4805" s="244"/>
    </row>
    <row r="4806" spans="2:4" x14ac:dyDescent="0.25">
      <c r="B4806" s="213"/>
      <c r="C4806" s="213"/>
      <c r="D4806" s="244"/>
    </row>
    <row r="4807" spans="2:4" x14ac:dyDescent="0.25">
      <c r="B4807" s="213"/>
      <c r="C4807" s="213"/>
      <c r="D4807" s="244"/>
    </row>
    <row r="4808" spans="2:4" x14ac:dyDescent="0.25">
      <c r="B4808" s="213"/>
      <c r="C4808" s="213"/>
      <c r="D4808" s="244"/>
    </row>
    <row r="4809" spans="2:4" x14ac:dyDescent="0.25">
      <c r="B4809" s="213"/>
      <c r="C4809" s="213"/>
      <c r="D4809" s="244"/>
    </row>
    <row r="4810" spans="2:4" x14ac:dyDescent="0.25">
      <c r="B4810" s="213"/>
      <c r="C4810" s="213"/>
      <c r="D4810" s="244"/>
    </row>
    <row r="4811" spans="2:4" x14ac:dyDescent="0.25">
      <c r="B4811" s="213"/>
      <c r="C4811" s="213"/>
      <c r="D4811" s="244"/>
    </row>
    <row r="4812" spans="2:4" x14ac:dyDescent="0.25">
      <c r="B4812" s="213"/>
      <c r="C4812" s="213"/>
      <c r="D4812" s="244"/>
    </row>
    <row r="4813" spans="2:4" x14ac:dyDescent="0.25">
      <c r="B4813" s="213"/>
      <c r="C4813" s="213"/>
      <c r="D4813" s="244"/>
    </row>
    <row r="4814" spans="2:4" x14ac:dyDescent="0.25">
      <c r="B4814" s="213"/>
      <c r="C4814" s="213"/>
      <c r="D4814" s="244"/>
    </row>
    <row r="4815" spans="2:4" x14ac:dyDescent="0.25">
      <c r="B4815" s="213"/>
      <c r="C4815" s="213"/>
      <c r="D4815" s="244"/>
    </row>
    <row r="4816" spans="2:4" x14ac:dyDescent="0.25">
      <c r="B4816" s="213"/>
      <c r="C4816" s="213"/>
      <c r="D4816" s="244"/>
    </row>
    <row r="4817" spans="2:4" x14ac:dyDescent="0.25">
      <c r="B4817" s="213"/>
      <c r="C4817" s="213"/>
      <c r="D4817" s="244"/>
    </row>
    <row r="4818" spans="2:4" x14ac:dyDescent="0.25">
      <c r="B4818" s="213"/>
      <c r="C4818" s="213"/>
      <c r="D4818" s="244"/>
    </row>
    <row r="4819" spans="2:4" x14ac:dyDescent="0.25">
      <c r="B4819" s="213"/>
      <c r="C4819" s="213"/>
      <c r="D4819" s="244"/>
    </row>
    <row r="4820" spans="2:4" x14ac:dyDescent="0.25">
      <c r="B4820" s="213"/>
      <c r="C4820" s="213"/>
      <c r="D4820" s="244"/>
    </row>
    <row r="4821" spans="2:4" x14ac:dyDescent="0.25">
      <c r="B4821" s="213"/>
      <c r="C4821" s="213"/>
      <c r="D4821" s="244"/>
    </row>
    <row r="4822" spans="2:4" x14ac:dyDescent="0.25">
      <c r="B4822" s="213"/>
      <c r="C4822" s="213"/>
      <c r="D4822" s="244"/>
    </row>
    <row r="4823" spans="2:4" x14ac:dyDescent="0.25">
      <c r="B4823" s="213"/>
      <c r="C4823" s="213"/>
      <c r="D4823" s="244"/>
    </row>
    <row r="4824" spans="2:4" x14ac:dyDescent="0.25">
      <c r="B4824" s="213"/>
      <c r="C4824" s="213"/>
      <c r="D4824" s="244"/>
    </row>
    <row r="4825" spans="2:4" x14ac:dyDescent="0.25">
      <c r="B4825" s="213"/>
      <c r="C4825" s="213"/>
      <c r="D4825" s="244"/>
    </row>
    <row r="4826" spans="2:4" x14ac:dyDescent="0.25">
      <c r="B4826" s="213"/>
      <c r="C4826" s="213"/>
      <c r="D4826" s="244"/>
    </row>
    <row r="4827" spans="2:4" x14ac:dyDescent="0.25">
      <c r="B4827" s="213"/>
      <c r="C4827" s="213"/>
      <c r="D4827" s="244"/>
    </row>
    <row r="4828" spans="2:4" x14ac:dyDescent="0.25">
      <c r="B4828" s="213"/>
      <c r="C4828" s="213"/>
      <c r="D4828" s="244"/>
    </row>
    <row r="4829" spans="2:4" x14ac:dyDescent="0.25">
      <c r="B4829" s="213"/>
      <c r="C4829" s="213"/>
      <c r="D4829" s="244"/>
    </row>
    <row r="4830" spans="2:4" x14ac:dyDescent="0.25">
      <c r="B4830" s="213"/>
      <c r="C4830" s="213"/>
      <c r="D4830" s="244"/>
    </row>
    <row r="4831" spans="2:4" x14ac:dyDescent="0.25">
      <c r="B4831" s="213"/>
      <c r="C4831" s="213"/>
      <c r="D4831" s="244"/>
    </row>
    <row r="4832" spans="2:4" x14ac:dyDescent="0.25">
      <c r="B4832" s="213"/>
      <c r="C4832" s="213"/>
      <c r="D4832" s="244"/>
    </row>
    <row r="4833" spans="2:4" x14ac:dyDescent="0.25">
      <c r="B4833" s="213"/>
      <c r="C4833" s="213"/>
      <c r="D4833" s="244"/>
    </row>
    <row r="4834" spans="2:4" x14ac:dyDescent="0.25">
      <c r="B4834" s="213"/>
      <c r="C4834" s="213"/>
      <c r="D4834" s="244"/>
    </row>
    <row r="4835" spans="2:4" x14ac:dyDescent="0.25">
      <c r="B4835" s="213"/>
      <c r="C4835" s="213"/>
      <c r="D4835" s="244"/>
    </row>
    <row r="4836" spans="2:4" x14ac:dyDescent="0.25">
      <c r="B4836" s="213"/>
      <c r="C4836" s="213"/>
      <c r="D4836" s="244"/>
    </row>
    <row r="4837" spans="2:4" x14ac:dyDescent="0.25">
      <c r="B4837" s="213"/>
      <c r="C4837" s="213"/>
      <c r="D4837" s="244"/>
    </row>
    <row r="4838" spans="2:4" x14ac:dyDescent="0.25">
      <c r="B4838" s="213"/>
      <c r="C4838" s="213"/>
      <c r="D4838" s="244"/>
    </row>
    <row r="4839" spans="2:4" x14ac:dyDescent="0.25">
      <c r="B4839" s="213"/>
      <c r="C4839" s="213"/>
      <c r="D4839" s="244"/>
    </row>
    <row r="4840" spans="2:4" x14ac:dyDescent="0.25">
      <c r="B4840" s="213"/>
      <c r="C4840" s="213"/>
      <c r="D4840" s="244"/>
    </row>
    <row r="4841" spans="2:4" x14ac:dyDescent="0.25">
      <c r="B4841" s="213"/>
      <c r="C4841" s="213"/>
      <c r="D4841" s="244"/>
    </row>
    <row r="4842" spans="2:4" x14ac:dyDescent="0.25">
      <c r="B4842" s="213"/>
      <c r="C4842" s="213"/>
      <c r="D4842" s="244"/>
    </row>
    <row r="4843" spans="2:4" x14ac:dyDescent="0.25">
      <c r="B4843" s="213"/>
      <c r="C4843" s="213"/>
      <c r="D4843" s="244"/>
    </row>
    <row r="4844" spans="2:4" x14ac:dyDescent="0.25">
      <c r="B4844" s="213"/>
      <c r="C4844" s="213"/>
      <c r="D4844" s="244"/>
    </row>
    <row r="4845" spans="2:4" x14ac:dyDescent="0.25">
      <c r="B4845" s="213"/>
      <c r="C4845" s="213"/>
      <c r="D4845" s="244"/>
    </row>
    <row r="4846" spans="2:4" x14ac:dyDescent="0.25">
      <c r="B4846" s="213"/>
      <c r="C4846" s="213"/>
      <c r="D4846" s="244"/>
    </row>
    <row r="4847" spans="2:4" x14ac:dyDescent="0.25">
      <c r="B4847" s="213"/>
      <c r="C4847" s="213"/>
      <c r="D4847" s="244"/>
    </row>
    <row r="4848" spans="2:4" x14ac:dyDescent="0.25">
      <c r="B4848" s="213"/>
      <c r="C4848" s="213"/>
      <c r="D4848" s="244"/>
    </row>
    <row r="4849" spans="2:4" x14ac:dyDescent="0.25">
      <c r="B4849" s="213"/>
      <c r="C4849" s="213"/>
      <c r="D4849" s="244"/>
    </row>
    <row r="4850" spans="2:4" x14ac:dyDescent="0.25">
      <c r="B4850" s="213"/>
      <c r="C4850" s="213"/>
      <c r="D4850" s="244"/>
    </row>
    <row r="4851" spans="2:4" x14ac:dyDescent="0.25">
      <c r="B4851" s="213"/>
      <c r="C4851" s="213"/>
      <c r="D4851" s="244"/>
    </row>
    <row r="4852" spans="2:4" x14ac:dyDescent="0.25">
      <c r="B4852" s="213"/>
      <c r="C4852" s="213"/>
      <c r="D4852" s="244"/>
    </row>
    <row r="4853" spans="2:4" x14ac:dyDescent="0.25">
      <c r="B4853" s="213"/>
      <c r="C4853" s="213"/>
      <c r="D4853" s="244"/>
    </row>
    <row r="4854" spans="2:4" x14ac:dyDescent="0.25">
      <c r="B4854" s="213"/>
      <c r="C4854" s="213"/>
      <c r="D4854" s="244"/>
    </row>
    <row r="4855" spans="2:4" x14ac:dyDescent="0.25">
      <c r="B4855" s="213"/>
      <c r="C4855" s="213"/>
      <c r="D4855" s="244"/>
    </row>
    <row r="4856" spans="2:4" x14ac:dyDescent="0.25">
      <c r="B4856" s="213"/>
      <c r="C4856" s="213"/>
      <c r="D4856" s="244"/>
    </row>
    <row r="4857" spans="2:4" x14ac:dyDescent="0.25">
      <c r="B4857" s="213"/>
      <c r="C4857" s="213"/>
      <c r="D4857" s="244"/>
    </row>
    <row r="4858" spans="2:4" x14ac:dyDescent="0.25">
      <c r="B4858" s="213"/>
      <c r="C4858" s="213"/>
      <c r="D4858" s="244"/>
    </row>
    <row r="4859" spans="2:4" x14ac:dyDescent="0.25">
      <c r="B4859" s="213"/>
      <c r="C4859" s="213"/>
      <c r="D4859" s="244"/>
    </row>
    <row r="4860" spans="2:4" x14ac:dyDescent="0.25">
      <c r="B4860" s="213"/>
      <c r="C4860" s="213"/>
      <c r="D4860" s="244"/>
    </row>
    <row r="4861" spans="2:4" x14ac:dyDescent="0.25">
      <c r="B4861" s="213"/>
      <c r="C4861" s="213"/>
      <c r="D4861" s="244"/>
    </row>
    <row r="4862" spans="2:4" x14ac:dyDescent="0.25">
      <c r="B4862" s="213"/>
      <c r="C4862" s="213"/>
      <c r="D4862" s="244"/>
    </row>
    <row r="4863" spans="2:4" x14ac:dyDescent="0.25">
      <c r="B4863" s="213"/>
      <c r="C4863" s="213"/>
      <c r="D4863" s="244"/>
    </row>
    <row r="4864" spans="2:4" x14ac:dyDescent="0.25">
      <c r="B4864" s="213"/>
      <c r="C4864" s="213"/>
      <c r="D4864" s="244"/>
    </row>
    <row r="4865" spans="2:4" x14ac:dyDescent="0.25">
      <c r="B4865" s="213"/>
      <c r="C4865" s="213"/>
      <c r="D4865" s="244"/>
    </row>
    <row r="4866" spans="2:4" x14ac:dyDescent="0.25">
      <c r="B4866" s="213"/>
      <c r="C4866" s="213"/>
      <c r="D4866" s="244"/>
    </row>
    <row r="4867" spans="2:4" x14ac:dyDescent="0.25">
      <c r="B4867" s="213"/>
      <c r="C4867" s="213"/>
      <c r="D4867" s="244"/>
    </row>
    <row r="4868" spans="2:4" x14ac:dyDescent="0.25">
      <c r="B4868" s="213"/>
      <c r="C4868" s="213"/>
      <c r="D4868" s="244"/>
    </row>
    <row r="4869" spans="2:4" x14ac:dyDescent="0.25">
      <c r="B4869" s="213"/>
      <c r="C4869" s="213"/>
      <c r="D4869" s="244"/>
    </row>
    <row r="4870" spans="2:4" x14ac:dyDescent="0.25">
      <c r="B4870" s="213"/>
      <c r="C4870" s="213"/>
      <c r="D4870" s="244"/>
    </row>
    <row r="4871" spans="2:4" x14ac:dyDescent="0.25">
      <c r="B4871" s="213"/>
      <c r="C4871" s="213"/>
      <c r="D4871" s="244"/>
    </row>
    <row r="4872" spans="2:4" x14ac:dyDescent="0.25">
      <c r="B4872" s="213"/>
      <c r="C4872" s="213"/>
      <c r="D4872" s="244"/>
    </row>
    <row r="4873" spans="2:4" x14ac:dyDescent="0.25">
      <c r="B4873" s="213"/>
      <c r="C4873" s="213"/>
      <c r="D4873" s="244"/>
    </row>
    <row r="4874" spans="2:4" x14ac:dyDescent="0.25">
      <c r="B4874" s="213"/>
      <c r="C4874" s="213"/>
      <c r="D4874" s="244"/>
    </row>
    <row r="4875" spans="2:4" x14ac:dyDescent="0.25">
      <c r="B4875" s="213"/>
      <c r="C4875" s="213"/>
      <c r="D4875" s="244"/>
    </row>
    <row r="4876" spans="2:4" x14ac:dyDescent="0.25">
      <c r="B4876" s="213"/>
      <c r="C4876" s="213"/>
      <c r="D4876" s="244"/>
    </row>
    <row r="4877" spans="2:4" x14ac:dyDescent="0.25">
      <c r="B4877" s="213"/>
      <c r="C4877" s="213"/>
      <c r="D4877" s="244"/>
    </row>
    <row r="4878" spans="2:4" x14ac:dyDescent="0.25">
      <c r="B4878" s="213"/>
      <c r="C4878" s="213"/>
      <c r="D4878" s="244"/>
    </row>
    <row r="4879" spans="2:4" x14ac:dyDescent="0.25">
      <c r="B4879" s="213"/>
      <c r="C4879" s="213"/>
      <c r="D4879" s="244"/>
    </row>
    <row r="4880" spans="2:4" x14ac:dyDescent="0.25">
      <c r="B4880" s="213"/>
      <c r="C4880" s="213"/>
      <c r="D4880" s="244"/>
    </row>
    <row r="4881" spans="2:4" x14ac:dyDescent="0.25">
      <c r="B4881" s="213"/>
      <c r="C4881" s="213"/>
      <c r="D4881" s="244"/>
    </row>
    <row r="4882" spans="2:4" x14ac:dyDescent="0.25">
      <c r="B4882" s="213"/>
      <c r="C4882" s="213"/>
      <c r="D4882" s="244"/>
    </row>
    <row r="4883" spans="2:4" x14ac:dyDescent="0.25">
      <c r="B4883" s="213"/>
      <c r="C4883" s="213"/>
      <c r="D4883" s="244"/>
    </row>
    <row r="4884" spans="2:4" x14ac:dyDescent="0.25">
      <c r="B4884" s="213"/>
      <c r="C4884" s="213"/>
      <c r="D4884" s="244"/>
    </row>
    <row r="4885" spans="2:4" x14ac:dyDescent="0.25">
      <c r="B4885" s="213"/>
      <c r="C4885" s="213"/>
      <c r="D4885" s="244"/>
    </row>
    <row r="4886" spans="2:4" x14ac:dyDescent="0.25">
      <c r="B4886" s="213"/>
      <c r="C4886" s="213"/>
      <c r="D4886" s="244"/>
    </row>
    <row r="4887" spans="2:4" x14ac:dyDescent="0.25">
      <c r="B4887" s="213"/>
      <c r="C4887" s="213"/>
      <c r="D4887" s="244"/>
    </row>
    <row r="4888" spans="2:4" x14ac:dyDescent="0.25">
      <c r="B4888" s="213"/>
      <c r="C4888" s="213"/>
      <c r="D4888" s="244"/>
    </row>
    <row r="4889" spans="2:4" x14ac:dyDescent="0.25">
      <c r="B4889" s="213"/>
      <c r="C4889" s="213"/>
      <c r="D4889" s="244"/>
    </row>
    <row r="4890" spans="2:4" x14ac:dyDescent="0.25">
      <c r="B4890" s="213"/>
      <c r="C4890" s="213"/>
      <c r="D4890" s="244"/>
    </row>
    <row r="4891" spans="2:4" x14ac:dyDescent="0.25">
      <c r="B4891" s="213"/>
      <c r="C4891" s="213"/>
      <c r="D4891" s="244"/>
    </row>
    <row r="4892" spans="2:4" x14ac:dyDescent="0.25">
      <c r="B4892" s="213"/>
      <c r="C4892" s="213"/>
      <c r="D4892" s="244"/>
    </row>
    <row r="4893" spans="2:4" x14ac:dyDescent="0.25">
      <c r="B4893" s="213"/>
      <c r="C4893" s="213"/>
      <c r="D4893" s="244"/>
    </row>
    <row r="4894" spans="2:4" x14ac:dyDescent="0.25">
      <c r="B4894" s="213"/>
      <c r="C4894" s="213"/>
      <c r="D4894" s="244"/>
    </row>
    <row r="4895" spans="2:4" x14ac:dyDescent="0.25">
      <c r="B4895" s="213"/>
      <c r="C4895" s="213"/>
      <c r="D4895" s="244"/>
    </row>
    <row r="4896" spans="2:4" x14ac:dyDescent="0.25">
      <c r="B4896" s="213"/>
      <c r="C4896" s="213"/>
      <c r="D4896" s="244"/>
    </row>
    <row r="4897" spans="2:4" x14ac:dyDescent="0.25">
      <c r="B4897" s="213"/>
      <c r="C4897" s="213"/>
      <c r="D4897" s="244"/>
    </row>
    <row r="4898" spans="2:4" x14ac:dyDescent="0.25">
      <c r="B4898" s="213"/>
      <c r="C4898" s="213"/>
      <c r="D4898" s="244"/>
    </row>
    <row r="4899" spans="2:4" x14ac:dyDescent="0.25">
      <c r="B4899" s="213"/>
      <c r="C4899" s="213"/>
      <c r="D4899" s="244"/>
    </row>
    <row r="4900" spans="2:4" x14ac:dyDescent="0.25">
      <c r="B4900" s="213"/>
      <c r="C4900" s="213"/>
      <c r="D4900" s="244"/>
    </row>
    <row r="4901" spans="2:4" x14ac:dyDescent="0.25">
      <c r="B4901" s="213"/>
      <c r="C4901" s="213"/>
      <c r="D4901" s="244"/>
    </row>
    <row r="4902" spans="2:4" x14ac:dyDescent="0.25">
      <c r="B4902" s="213"/>
      <c r="C4902" s="213"/>
      <c r="D4902" s="244"/>
    </row>
    <row r="4903" spans="2:4" x14ac:dyDescent="0.25">
      <c r="B4903" s="213"/>
      <c r="C4903" s="213"/>
      <c r="D4903" s="244"/>
    </row>
    <row r="4904" spans="2:4" x14ac:dyDescent="0.25">
      <c r="B4904" s="213"/>
      <c r="C4904" s="213"/>
      <c r="D4904" s="244"/>
    </row>
    <row r="4905" spans="2:4" x14ac:dyDescent="0.25">
      <c r="B4905" s="213"/>
      <c r="C4905" s="213"/>
      <c r="D4905" s="244"/>
    </row>
    <row r="4906" spans="2:4" x14ac:dyDescent="0.25">
      <c r="B4906" s="213"/>
      <c r="C4906" s="213"/>
      <c r="D4906" s="244"/>
    </row>
    <row r="4907" spans="2:4" x14ac:dyDescent="0.25">
      <c r="B4907" s="213"/>
      <c r="C4907" s="213"/>
      <c r="D4907" s="244"/>
    </row>
    <row r="4908" spans="2:4" x14ac:dyDescent="0.25">
      <c r="B4908" s="213"/>
      <c r="C4908" s="213"/>
      <c r="D4908" s="244"/>
    </row>
    <row r="4909" spans="2:4" x14ac:dyDescent="0.25">
      <c r="B4909" s="213"/>
      <c r="C4909" s="213"/>
      <c r="D4909" s="244"/>
    </row>
    <row r="4910" spans="2:4" x14ac:dyDescent="0.25">
      <c r="B4910" s="213"/>
      <c r="C4910" s="213"/>
      <c r="D4910" s="244"/>
    </row>
    <row r="4911" spans="2:4" x14ac:dyDescent="0.25">
      <c r="B4911" s="213"/>
      <c r="C4911" s="213"/>
      <c r="D4911" s="244"/>
    </row>
    <row r="4912" spans="2:4" x14ac:dyDescent="0.25">
      <c r="B4912" s="213"/>
      <c r="C4912" s="213"/>
      <c r="D4912" s="244"/>
    </row>
    <row r="4913" spans="2:4" x14ac:dyDescent="0.25">
      <c r="B4913" s="213"/>
      <c r="C4913" s="213"/>
      <c r="D4913" s="244"/>
    </row>
    <row r="4914" spans="2:4" x14ac:dyDescent="0.25">
      <c r="B4914" s="213"/>
      <c r="C4914" s="213"/>
      <c r="D4914" s="244"/>
    </row>
    <row r="4915" spans="2:4" x14ac:dyDescent="0.25">
      <c r="B4915" s="213"/>
      <c r="C4915" s="213"/>
      <c r="D4915" s="244"/>
    </row>
    <row r="4916" spans="2:4" x14ac:dyDescent="0.25">
      <c r="B4916" s="213"/>
      <c r="C4916" s="213"/>
      <c r="D4916" s="244"/>
    </row>
    <row r="4917" spans="2:4" x14ac:dyDescent="0.25">
      <c r="B4917" s="213"/>
      <c r="C4917" s="213"/>
      <c r="D4917" s="244"/>
    </row>
    <row r="4918" spans="2:4" x14ac:dyDescent="0.25">
      <c r="B4918" s="213"/>
      <c r="C4918" s="213"/>
      <c r="D4918" s="244"/>
    </row>
    <row r="4919" spans="2:4" x14ac:dyDescent="0.25">
      <c r="B4919" s="213"/>
      <c r="C4919" s="213"/>
      <c r="D4919" s="244"/>
    </row>
    <row r="4920" spans="2:4" x14ac:dyDescent="0.25">
      <c r="B4920" s="213"/>
      <c r="C4920" s="213"/>
      <c r="D4920" s="244"/>
    </row>
    <row r="4921" spans="2:4" x14ac:dyDescent="0.25">
      <c r="B4921" s="213"/>
      <c r="C4921" s="213"/>
      <c r="D4921" s="244"/>
    </row>
    <row r="4922" spans="2:4" x14ac:dyDescent="0.25">
      <c r="B4922" s="213"/>
      <c r="C4922" s="213"/>
      <c r="D4922" s="244"/>
    </row>
    <row r="4923" spans="2:4" x14ac:dyDescent="0.25">
      <c r="B4923" s="213"/>
      <c r="C4923" s="213"/>
      <c r="D4923" s="244"/>
    </row>
    <row r="4924" spans="2:4" x14ac:dyDescent="0.25">
      <c r="B4924" s="213"/>
      <c r="C4924" s="213"/>
      <c r="D4924" s="244"/>
    </row>
    <row r="4925" spans="2:4" x14ac:dyDescent="0.25">
      <c r="B4925" s="213"/>
      <c r="C4925" s="213"/>
      <c r="D4925" s="244"/>
    </row>
    <row r="4926" spans="2:4" x14ac:dyDescent="0.25">
      <c r="B4926" s="213"/>
      <c r="C4926" s="213"/>
      <c r="D4926" s="244"/>
    </row>
    <row r="4927" spans="2:4" x14ac:dyDescent="0.25">
      <c r="B4927" s="213"/>
      <c r="C4927" s="213"/>
      <c r="D4927" s="244"/>
    </row>
    <row r="4928" spans="2:4" x14ac:dyDescent="0.25">
      <c r="B4928" s="213"/>
      <c r="C4928" s="213"/>
      <c r="D4928" s="244"/>
    </row>
    <row r="4929" spans="2:4" x14ac:dyDescent="0.25">
      <c r="B4929" s="213"/>
      <c r="C4929" s="213"/>
      <c r="D4929" s="244"/>
    </row>
    <row r="4930" spans="2:4" x14ac:dyDescent="0.25">
      <c r="B4930" s="213"/>
      <c r="C4930" s="213"/>
      <c r="D4930" s="244"/>
    </row>
    <row r="4931" spans="2:4" x14ac:dyDescent="0.25">
      <c r="B4931" s="213"/>
      <c r="C4931" s="213"/>
      <c r="D4931" s="244"/>
    </row>
    <row r="4932" spans="2:4" x14ac:dyDescent="0.25">
      <c r="B4932" s="213"/>
      <c r="C4932" s="213"/>
      <c r="D4932" s="244"/>
    </row>
    <row r="4933" spans="2:4" x14ac:dyDescent="0.25">
      <c r="B4933" s="213"/>
      <c r="C4933" s="213"/>
      <c r="D4933" s="244"/>
    </row>
    <row r="4934" spans="2:4" x14ac:dyDescent="0.25">
      <c r="B4934" s="213"/>
      <c r="C4934" s="213"/>
      <c r="D4934" s="244"/>
    </row>
    <row r="4935" spans="2:4" x14ac:dyDescent="0.25">
      <c r="B4935" s="213"/>
      <c r="C4935" s="213"/>
      <c r="D4935" s="244"/>
    </row>
    <row r="4936" spans="2:4" x14ac:dyDescent="0.25">
      <c r="B4936" s="213"/>
      <c r="C4936" s="213"/>
      <c r="D4936" s="244"/>
    </row>
    <row r="4937" spans="2:4" x14ac:dyDescent="0.25">
      <c r="B4937" s="213"/>
      <c r="C4937" s="213"/>
      <c r="D4937" s="244"/>
    </row>
    <row r="4938" spans="2:4" x14ac:dyDescent="0.25">
      <c r="B4938" s="213"/>
      <c r="C4938" s="213"/>
      <c r="D4938" s="244"/>
    </row>
    <row r="4939" spans="2:4" x14ac:dyDescent="0.25">
      <c r="B4939" s="213"/>
      <c r="C4939" s="213"/>
      <c r="D4939" s="244"/>
    </row>
    <row r="4940" spans="2:4" x14ac:dyDescent="0.25">
      <c r="B4940" s="213"/>
      <c r="C4940" s="213"/>
      <c r="D4940" s="244"/>
    </row>
    <row r="4941" spans="2:4" x14ac:dyDescent="0.25">
      <c r="B4941" s="213"/>
      <c r="C4941" s="213"/>
      <c r="D4941" s="244"/>
    </row>
    <row r="4942" spans="2:4" x14ac:dyDescent="0.25">
      <c r="B4942" s="213"/>
      <c r="C4942" s="213"/>
      <c r="D4942" s="244"/>
    </row>
    <row r="4943" spans="2:4" x14ac:dyDescent="0.25">
      <c r="B4943" s="213"/>
      <c r="C4943" s="213"/>
      <c r="D4943" s="244"/>
    </row>
    <row r="4944" spans="2:4" x14ac:dyDescent="0.25">
      <c r="B4944" s="213"/>
      <c r="C4944" s="213"/>
      <c r="D4944" s="244"/>
    </row>
    <row r="4945" spans="2:4" x14ac:dyDescent="0.25">
      <c r="B4945" s="213"/>
      <c r="C4945" s="213"/>
      <c r="D4945" s="244"/>
    </row>
    <row r="4946" spans="2:4" x14ac:dyDescent="0.25">
      <c r="B4946" s="213"/>
      <c r="C4946" s="213"/>
      <c r="D4946" s="244"/>
    </row>
    <row r="4947" spans="2:4" x14ac:dyDescent="0.25">
      <c r="B4947" s="213"/>
      <c r="C4947" s="213"/>
      <c r="D4947" s="244"/>
    </row>
    <row r="4948" spans="2:4" x14ac:dyDescent="0.25">
      <c r="B4948" s="213"/>
      <c r="C4948" s="213"/>
      <c r="D4948" s="244"/>
    </row>
    <row r="4949" spans="2:4" x14ac:dyDescent="0.25">
      <c r="B4949" s="213"/>
      <c r="C4949" s="213"/>
      <c r="D4949" s="244"/>
    </row>
    <row r="4950" spans="2:4" x14ac:dyDescent="0.25">
      <c r="B4950" s="213"/>
      <c r="C4950" s="213"/>
      <c r="D4950" s="244"/>
    </row>
    <row r="4951" spans="2:4" x14ac:dyDescent="0.25">
      <c r="B4951" s="213"/>
      <c r="C4951" s="213"/>
      <c r="D4951" s="244"/>
    </row>
    <row r="4952" spans="2:4" x14ac:dyDescent="0.25">
      <c r="B4952" s="213"/>
      <c r="C4952" s="213"/>
      <c r="D4952" s="244"/>
    </row>
    <row r="4953" spans="2:4" x14ac:dyDescent="0.25">
      <c r="B4953" s="213"/>
      <c r="C4953" s="213"/>
      <c r="D4953" s="244"/>
    </row>
    <row r="4954" spans="2:4" x14ac:dyDescent="0.25">
      <c r="B4954" s="213"/>
      <c r="C4954" s="213"/>
      <c r="D4954" s="244"/>
    </row>
    <row r="4955" spans="2:4" x14ac:dyDescent="0.25">
      <c r="B4955" s="213"/>
      <c r="C4955" s="213"/>
      <c r="D4955" s="244"/>
    </row>
    <row r="4956" spans="2:4" x14ac:dyDescent="0.25">
      <c r="B4956" s="213"/>
      <c r="C4956" s="213"/>
      <c r="D4956" s="244"/>
    </row>
    <row r="4957" spans="2:4" x14ac:dyDescent="0.25">
      <c r="B4957" s="213"/>
      <c r="C4957" s="213"/>
      <c r="D4957" s="244"/>
    </row>
    <row r="4958" spans="2:4" x14ac:dyDescent="0.25">
      <c r="B4958" s="213"/>
      <c r="C4958" s="213"/>
      <c r="D4958" s="244"/>
    </row>
    <row r="4959" spans="2:4" x14ac:dyDescent="0.25">
      <c r="B4959" s="213"/>
      <c r="C4959" s="213"/>
      <c r="D4959" s="244"/>
    </row>
    <row r="4960" spans="2:4" x14ac:dyDescent="0.25">
      <c r="B4960" s="213"/>
      <c r="C4960" s="213"/>
      <c r="D4960" s="244"/>
    </row>
    <row r="4961" spans="2:4" x14ac:dyDescent="0.25">
      <c r="B4961" s="213"/>
      <c r="C4961" s="213"/>
      <c r="D4961" s="244"/>
    </row>
    <row r="4962" spans="2:4" x14ac:dyDescent="0.25">
      <c r="B4962" s="213"/>
      <c r="C4962" s="213"/>
      <c r="D4962" s="244"/>
    </row>
    <row r="4963" spans="2:4" x14ac:dyDescent="0.25">
      <c r="B4963" s="213"/>
      <c r="C4963" s="213"/>
      <c r="D4963" s="244"/>
    </row>
    <row r="4964" spans="2:4" x14ac:dyDescent="0.25">
      <c r="B4964" s="213"/>
      <c r="C4964" s="213"/>
      <c r="D4964" s="244"/>
    </row>
    <row r="4965" spans="2:4" x14ac:dyDescent="0.25">
      <c r="B4965" s="213"/>
      <c r="C4965" s="213"/>
      <c r="D4965" s="244"/>
    </row>
    <row r="4966" spans="2:4" x14ac:dyDescent="0.25">
      <c r="B4966" s="213"/>
      <c r="C4966" s="213"/>
      <c r="D4966" s="244"/>
    </row>
    <row r="4967" spans="2:4" x14ac:dyDescent="0.25">
      <c r="B4967" s="213"/>
      <c r="C4967" s="213"/>
      <c r="D4967" s="244"/>
    </row>
    <row r="4968" spans="2:4" x14ac:dyDescent="0.25">
      <c r="B4968" s="213"/>
      <c r="C4968" s="213"/>
      <c r="D4968" s="244"/>
    </row>
  </sheetData>
  <sheetProtection algorithmName="SHA-512" hashValue="AXh/J6gh2uFS9kiWwi2BgVgkyIq15RiEl0Y7U6zgeFyCGJDV7hJ/qUnWGRFZdk0Z3lp8yQxyJT0nU3tlmCdx/A==" saltValue="VIEVUjC2uDtGhP35lvFMbA==" spinCount="100000" sheet="1" objects="1" scenarios="1"/>
  <mergeCells count="3">
    <mergeCell ref="A1:G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&amp;L&amp;F - &amp;A&amp;RStránka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50</vt:i4>
      </vt:variant>
    </vt:vector>
  </HeadingPairs>
  <TitlesOfParts>
    <vt:vector size="58" baseType="lpstr">
      <vt:lpstr>pokyny</vt:lpstr>
      <vt:lpstr>Rekapitulace</vt:lpstr>
      <vt:lpstr>VzorPolozky</vt:lpstr>
      <vt:lpstr>ASŘ</vt:lpstr>
      <vt:lpstr>ZTI</vt:lpstr>
      <vt:lpstr>VZT</vt:lpstr>
      <vt:lpstr>El</vt:lpstr>
      <vt:lpstr>VN+ON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ASŘ!Názvy_tisku</vt:lpstr>
      <vt:lpstr>El!Názvy_tisku</vt:lpstr>
      <vt:lpstr>Rekapitulace!Názvy_tisku</vt:lpstr>
      <vt:lpstr>oadresa</vt:lpstr>
      <vt:lpstr>Rekapitulace!Objednatel</vt:lpstr>
      <vt:lpstr>Rekapitulace!Objekt</vt:lpstr>
      <vt:lpstr>ASŘ!Oblast_tisku</vt:lpstr>
      <vt:lpstr>El!Oblast_tisku</vt:lpstr>
      <vt:lpstr>Rekapitulace!Oblast_tisku</vt:lpstr>
      <vt:lpstr>'VN+ON'!Oblast_tisku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Opltová Silvie</cp:lastModifiedBy>
  <cp:lastPrinted>2023-05-29T14:22:19Z</cp:lastPrinted>
  <dcterms:created xsi:type="dcterms:W3CDTF">2009-04-08T07:15:50Z</dcterms:created>
  <dcterms:modified xsi:type="dcterms:W3CDTF">2023-06-08T08:28:13Z</dcterms:modified>
</cp:coreProperties>
</file>