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lekomunikace\__2022 VŘ Telekomunikace\_Mobilní telefonie\ZD\10.verze - zveřejněná\"/>
    </mc:Choice>
  </mc:AlternateContent>
  <workbookProtection workbookPassword="E18A" lockStructure="1"/>
  <bookViews>
    <workbookView xWindow="0" yWindow="0" windowWidth="23010" windowHeight="9030"/>
  </bookViews>
  <sheets>
    <sheet name="cenová tabulka" sheetId="1" r:id="rId1"/>
    <sheet name="Objemy služeb - tarify" sheetId="2" r:id="rId2"/>
  </sheets>
  <calcPr calcId="162913"/>
</workbook>
</file>

<file path=xl/calcChain.xml><?xml version="1.0" encoding="utf-8"?>
<calcChain xmlns="http://schemas.openxmlformats.org/spreadsheetml/2006/main">
  <c r="H7" i="1" l="1"/>
  <c r="J47" i="1"/>
  <c r="I47" i="1"/>
  <c r="H47" i="1"/>
  <c r="J11" i="1"/>
  <c r="I11" i="1"/>
  <c r="H11" i="1"/>
  <c r="J10" i="1"/>
  <c r="I10" i="1"/>
  <c r="H10" i="1"/>
  <c r="J8" i="1"/>
  <c r="I8" i="1"/>
  <c r="H8" i="1"/>
  <c r="J7" i="1"/>
  <c r="I7" i="1"/>
  <c r="I6" i="1"/>
  <c r="H6" i="1"/>
  <c r="J6" i="1"/>
  <c r="G29" i="1" l="1"/>
  <c r="G42" i="1"/>
  <c r="G45" i="1"/>
  <c r="G44" i="1"/>
  <c r="G43" i="1"/>
  <c r="G41" i="1"/>
  <c r="G40" i="1"/>
  <c r="G38" i="1"/>
  <c r="G37" i="1"/>
  <c r="G36" i="1"/>
  <c r="G35" i="1"/>
  <c r="G34" i="1"/>
  <c r="G32" i="1"/>
  <c r="G31" i="1"/>
  <c r="G30" i="1"/>
  <c r="G27" i="1"/>
  <c r="G26" i="1"/>
  <c r="H26" i="1" l="1"/>
  <c r="J26" i="1"/>
  <c r="I26" i="1"/>
  <c r="I37" i="1"/>
  <c r="H37" i="1"/>
  <c r="J37" i="1"/>
  <c r="J29" i="1"/>
  <c r="I29" i="1"/>
  <c r="H29" i="1"/>
  <c r="I27" i="1"/>
  <c r="H27" i="1"/>
  <c r="J27" i="1"/>
  <c r="J44" i="1"/>
  <c r="I44" i="1"/>
  <c r="H44" i="1"/>
  <c r="J30" i="1"/>
  <c r="I30" i="1"/>
  <c r="H30" i="1"/>
  <c r="J35" i="1"/>
  <c r="I35" i="1"/>
  <c r="H35" i="1"/>
  <c r="J40" i="1"/>
  <c r="H40" i="1"/>
  <c r="I40" i="1"/>
  <c r="H45" i="1"/>
  <c r="I45" i="1"/>
  <c r="J45" i="1"/>
  <c r="I32" i="1"/>
  <c r="H32" i="1"/>
  <c r="J32" i="1"/>
  <c r="J43" i="1"/>
  <c r="I43" i="1"/>
  <c r="H43" i="1"/>
  <c r="J34" i="1"/>
  <c r="I34" i="1"/>
  <c r="H34" i="1"/>
  <c r="J38" i="1"/>
  <c r="I38" i="1"/>
  <c r="H38" i="1"/>
  <c r="H31" i="1"/>
  <c r="I31" i="1"/>
  <c r="J31" i="1"/>
  <c r="H36" i="1"/>
  <c r="I36" i="1"/>
  <c r="J36" i="1"/>
  <c r="H41" i="1"/>
  <c r="J41" i="1"/>
  <c r="I41" i="1"/>
  <c r="I42" i="1"/>
  <c r="H42" i="1"/>
  <c r="J42" i="1"/>
  <c r="G20" i="1"/>
  <c r="G24" i="1"/>
  <c r="G23" i="1"/>
  <c r="G22" i="1"/>
  <c r="G19" i="1"/>
  <c r="G18" i="1"/>
  <c r="G17" i="1"/>
  <c r="J19" i="1" l="1"/>
  <c r="I19" i="1"/>
  <c r="H19" i="1"/>
  <c r="H20" i="1"/>
  <c r="I20" i="1"/>
  <c r="J20" i="1"/>
  <c r="I22" i="1"/>
  <c r="H22" i="1"/>
  <c r="J22" i="1"/>
  <c r="I17" i="1"/>
  <c r="H17" i="1"/>
  <c r="J17" i="1"/>
  <c r="J23" i="1"/>
  <c r="I23" i="1"/>
  <c r="H23" i="1"/>
  <c r="J18" i="1"/>
  <c r="I18" i="1"/>
  <c r="H18" i="1"/>
  <c r="J24" i="1"/>
  <c r="H24" i="1"/>
  <c r="I24" i="1"/>
  <c r="C17" i="2"/>
  <c r="C18" i="2"/>
  <c r="C13" i="2" l="1"/>
  <c r="C12" i="2"/>
  <c r="C11" i="2"/>
  <c r="C10" i="2"/>
  <c r="C9" i="2"/>
  <c r="C8" i="2"/>
  <c r="C7" i="2"/>
  <c r="C6" i="2"/>
  <c r="C5" i="2"/>
  <c r="C4" i="2"/>
  <c r="C3" i="2"/>
  <c r="C2" i="2"/>
  <c r="G48" i="1"/>
  <c r="J48" i="1" l="1"/>
  <c r="H51" i="1" s="1"/>
  <c r="I48" i="1"/>
  <c r="F51" i="1" s="1"/>
  <c r="H48" i="1"/>
  <c r="D51" i="1" s="1"/>
  <c r="D52" i="1" l="1"/>
</calcChain>
</file>

<file path=xl/sharedStrings.xml><?xml version="1.0" encoding="utf-8"?>
<sst xmlns="http://schemas.openxmlformats.org/spreadsheetml/2006/main" count="129" uniqueCount="92">
  <si>
    <t>jednotka</t>
  </si>
  <si>
    <t>ks</t>
  </si>
  <si>
    <t xml:space="preserve"> </t>
  </si>
  <si>
    <t>minuta</t>
  </si>
  <si>
    <t>paušál za měsíc</t>
  </si>
  <si>
    <t>kus</t>
  </si>
  <si>
    <t>Zpráva SMS - mezinárodní</t>
  </si>
  <si>
    <t>Zpráva MMS - ČR</t>
  </si>
  <si>
    <t>Zpráva MMS - mezinárodní</t>
  </si>
  <si>
    <t>Ostatní vnitrostátní hovory (barevné linky - modré, bílé)</t>
  </si>
  <si>
    <t>cena (Kč bez DPH) za 60 měsíců</t>
  </si>
  <si>
    <t>Přidělení pevné IP adresy</t>
  </si>
  <si>
    <t>Měsíční paušál za používání pevné IP adresy</t>
  </si>
  <si>
    <t>Tabulka č. 2:</t>
  </si>
  <si>
    <t>1) Tarifní program zahrnuje všechny služby uvedené ve smlouvě.</t>
  </si>
  <si>
    <t>H</t>
  </si>
  <si>
    <t>D</t>
  </si>
  <si>
    <t>H1</t>
  </si>
  <si>
    <t>H2</t>
  </si>
  <si>
    <t>H3</t>
  </si>
  <si>
    <t>D1</t>
  </si>
  <si>
    <t>D2</t>
  </si>
  <si>
    <t>- bez datových přenosů</t>
  </si>
  <si>
    <r>
      <t xml:space="preserve">Hlasový tarif s neomezeným voláním, neomezeným počtem SMS 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</si>
  <si>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Datový tarif s neomezenými datovými přenosy </t>
    </r>
    <r>
      <rPr>
        <b/>
        <vertAlign val="superscript"/>
        <sz val="8"/>
        <rFont val="Arial"/>
        <family val="2"/>
        <charset val="238"/>
      </rPr>
      <t>1)</t>
    </r>
  </si>
  <si>
    <t>Jednorázové navýšení datového objemu (FUP limit) nad rámec tarifu o 1 GB</t>
  </si>
  <si>
    <t>Volání do podnikové sítě [min]</t>
  </si>
  <si>
    <t>Volání do sítě O2 [min]</t>
  </si>
  <si>
    <t>Volání do sítě T-Mobile [min]</t>
  </si>
  <si>
    <t>Volání do sítě Vodafone [min]</t>
  </si>
  <si>
    <t>Volání do ostatních mobilních sítí [min]</t>
  </si>
  <si>
    <t>Volání do pevných sítí [min]</t>
  </si>
  <si>
    <t>Zpráva SMS [ks]</t>
  </si>
  <si>
    <t>Datové přenosy - ČR [MB]</t>
  </si>
  <si>
    <t>celkem za 60 měsíců</t>
  </si>
  <si>
    <t>Příloha č. 1 ZD - Cenová tabulka - mobilní služby</t>
  </si>
  <si>
    <t>Tarifní programy pro ČR a EU</t>
  </si>
  <si>
    <t>Tabulka č. 1:</t>
  </si>
  <si>
    <r>
      <t xml:space="preserve">počet SIM karet (v 1 měsíci) </t>
    </r>
    <r>
      <rPr>
        <b/>
        <vertAlign val="superscript"/>
        <sz val="8"/>
        <rFont val="Arial"/>
        <family val="2"/>
        <charset val="238"/>
      </rPr>
      <t>2)</t>
    </r>
  </si>
  <si>
    <t>Referenční objemy mobilních služeb, které zahrnují tarifní programy pro ČR a EU *)</t>
  </si>
  <si>
    <t>* Souhrn pro řádky cenové tabulky: H1, H2, H3, D1 a D2</t>
  </si>
  <si>
    <t>Objem přenesených dat **)</t>
  </si>
  <si>
    <t>celkem za 12 měsíců ***)</t>
  </si>
  <si>
    <t>Mezinárodní hovory - ostatní svět</t>
  </si>
  <si>
    <t>Odchozí roamingové hovory - ostatní svět</t>
  </si>
  <si>
    <t>Příchozí roamingové hovory - ostatní svět</t>
  </si>
  <si>
    <t>Roamingová zpráva SMS - ostatní svět</t>
  </si>
  <si>
    <t>Roamingová zpráva MMS - ostatní svět</t>
  </si>
  <si>
    <t>Datové přenosy - ostatní svět [MB]</t>
  </si>
  <si>
    <t>- a datovými přenosy s FUP limitem ve výši 20 GB</t>
  </si>
  <si>
    <t>- bez FUP limitu</t>
  </si>
  <si>
    <t>- s FUP limitem ve výši 20 GB</t>
  </si>
  <si>
    <t>- a datovými přenosy s FUP limitem ve výši 100 GB</t>
  </si>
  <si>
    <t>Jednorázové navýšení datového objemu (FUP limit) nad rámec tarifu o 10 GB</t>
  </si>
  <si>
    <t>*** Jedná se o údaje za období 7/2021 až 6/2022.</t>
  </si>
  <si>
    <t>Odchozí roamingové hovory - země Evropy mimo zónu 1, USA a Kanada</t>
  </si>
  <si>
    <t>Příchozí roamingové hovory - země Evropy mimo zónu 1, USA a Kanada</t>
  </si>
  <si>
    <t>Roamingová zpráva SMS - země Evropy mimo zónu 1, USA a Kanada</t>
  </si>
  <si>
    <t>Roamingová zpráva MMS - země zóny 1</t>
  </si>
  <si>
    <t>Roamingová zpráva MMS - země Evropy mimo zónu 1, USA a Kanada</t>
  </si>
  <si>
    <t>Mezinárodní hovory - země zóny 1</t>
  </si>
  <si>
    <t>Mezinárodní hovory - země Evropy mimo zónu 1, USA a Kanada</t>
  </si>
  <si>
    <t>Odchozí volání - zóna 1 [min]</t>
  </si>
  <si>
    <t>Příchozí volání - zóna 1 [min]</t>
  </si>
  <si>
    <t>Zpráva SMS - zóna 1 [ks]</t>
  </si>
  <si>
    <t>Datové přenosy - zóna 1 [MB]</t>
  </si>
  <si>
    <t>Datové přenosy - země Evropy mimo zónu 1, USA, Kanada [MB]</t>
  </si>
  <si>
    <t>Balíček obsahující objem dat v zahraničí - 100 MB - země Evropy mimo zónu 1, USA a Kanada</t>
  </si>
  <si>
    <t>Balíček obsahující objem dat v zahraničí - 1 GB - země Evropy mimo zónu 1, USA a Kanada</t>
  </si>
  <si>
    <t>Balíček obsahující objem dat v zahraničí - 50 MB - ostatní svět</t>
  </si>
  <si>
    <t>Balíček obsahující objem dat v zahraničí - 500 MB - země Evropy mimo zónu 1, USA a Kanada</t>
  </si>
  <si>
    <t>Balíček obsahující objem dat v zahraničí - 100 MB - ostatní svět</t>
  </si>
  <si>
    <t>Balíček obsahující objem dat v zahraničí - 500 MB - ostatní svět</t>
  </si>
  <si>
    <t>Hlasové služby v roamingu</t>
  </si>
  <si>
    <t>Textové a multimediální služby v roamingu</t>
  </si>
  <si>
    <t>Datové služby v roamingu</t>
  </si>
  <si>
    <t>Hlasové služby v ČR a zóně 1</t>
  </si>
  <si>
    <t>Textové a multimediální služby v ČR a zóně 1</t>
  </si>
  <si>
    <t>Datové služby v ČR a zóně 1</t>
  </si>
  <si>
    <t>Ceník poskytovaných služeb nad rámec tarifních programů</t>
  </si>
  <si>
    <t>Další poskytované služby</t>
  </si>
  <si>
    <t>Varianta A</t>
  </si>
  <si>
    <t>Varianta B</t>
  </si>
  <si>
    <t>Varianta C</t>
  </si>
  <si>
    <t>paušál za měsíc (Kč bez DPH)</t>
  </si>
  <si>
    <t>cena za jednotku (Kč bez DPH)</t>
  </si>
  <si>
    <t>**  Souhrn pro řádky cenové tabulky: 19 až 24</t>
  </si>
  <si>
    <t>NABÍDKOVÁ CENA v Kč bez DPH (za 60 měsíců) jednotlivých variant</t>
  </si>
  <si>
    <t>CELKOVÁ NABÍDKOVÁ CENA v Kč bez DPH (za 60 měsíců) - součet jednotlivých variant</t>
  </si>
  <si>
    <r>
      <t xml:space="preserve">počet jednotek za 60 měsíců </t>
    </r>
    <r>
      <rPr>
        <b/>
        <vertAlign val="superscript"/>
        <sz val="8"/>
        <rFont val="Arial"/>
        <family val="2"/>
        <charset val="238"/>
      </rPr>
      <t>3)</t>
    </r>
  </si>
  <si>
    <t>3) Předpokládané množství jednotek v cenové tabulce je uvedeno pouze za účelem porovnání nabídek a vychází z předpokládaného množství čerpání dodávek do bodu účinnosti smlouvy (12 měsíců násobeno pro 5 let). Zadavatel si vyhrazuje právo uvedené množství čerpat dle svých skutečných potřeb, tj. toto množství nedočerpat, i přečerpat či vůbec nečerpat, skutečný počet se tak může od předpokládaného počtu lišit.</t>
  </si>
  <si>
    <t>2) Počet SIM karet (v 1 měsíci) udává předpokládaný počet aktivních SIM karet s nastaveným tarifem (dle sloupce A) v jednom měsíci. Jedná se o modelový příklad sloužící pouze k účelu porovnání nabídek a vychází z předpokládaného rozložení tarifů na SIM kartách v jednom měsíci (ve výpočtu násobeno 60-ti měsíci pro 5 let). Zadavatel si vyhrazuje právo počty tarifů čerpat dle svých skutečných potřeb, tj. tohoto počtu nedosáhnout, i jej přesáhnout, skutečný počet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</si>
</sst>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_-* #,##0.0000\ &quot;Kč&quot;_-;\-* #,##0.0000\ &quot;Kč&quot;_-;_-* &quot;-&quot;????\ &quot;Kč&quot;_-;_-@_-"/>
    <numFmt numFmtId="166" formatCode="#,##0.00\ &quot;Kč&quot;"/>
    <numFmt numFmtId="167" formatCode="#,##0.00_ ;\-#,##0.00\ "/>
  </numFmts>
  <fonts count="14" x14ac:knownFonts="1">
    <font>
      <sz val="8"/>
      <name val="Arial"/>
      <charset val="238"/>
    </font>
    <font>
      <sz val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Verdana"/>
      <family val="2"/>
      <charset val="238"/>
    </font>
    <font>
      <b/>
      <i/>
      <sz val="8"/>
      <color indexed="12"/>
      <name val="Verdana"/>
      <family val="2"/>
      <charset val="238"/>
    </font>
    <font>
      <sz val="8"/>
      <color indexed="12"/>
      <name val="Arial"/>
      <family val="2"/>
      <charset val="238"/>
    </font>
    <font>
      <b/>
      <sz val="12"/>
      <name val="Tahom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0" fillId="0" borderId="0" xfId="0" applyFont="1"/>
    <xf numFmtId="2" fontId="10" fillId="0" borderId="6" xfId="0" applyNumberFormat="1" applyFont="1" applyBorder="1"/>
    <xf numFmtId="2" fontId="10" fillId="0" borderId="7" xfId="0" applyNumberFormat="1" applyFont="1" applyBorder="1"/>
    <xf numFmtId="49" fontId="2" fillId="3" borderId="16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  <protection hidden="1"/>
    </xf>
    <xf numFmtId="49" fontId="6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44" fontId="3" fillId="0" borderId="0" xfId="0" applyNumberFormat="1" applyFont="1" applyBorder="1" applyProtection="1">
      <protection hidden="1"/>
    </xf>
    <xf numFmtId="44" fontId="6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49" fontId="2" fillId="3" borderId="3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4" fillId="3" borderId="32" xfId="0" applyFont="1" applyFill="1" applyBorder="1" applyAlignment="1" applyProtection="1">
      <alignment horizontal="center" vertical="center" wrapText="1"/>
      <protection hidden="1"/>
    </xf>
    <xf numFmtId="49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49" fontId="2" fillId="2" borderId="20" xfId="0" applyNumberFormat="1" applyFont="1" applyFill="1" applyBorder="1" applyAlignment="1" applyProtection="1">
      <alignment horizontal="left" vertical="center"/>
      <protection hidden="1"/>
    </xf>
    <xf numFmtId="49" fontId="2" fillId="2" borderId="21" xfId="0" applyNumberFormat="1" applyFont="1" applyFill="1" applyBorder="1" applyAlignment="1" applyProtection="1">
      <alignment horizontal="left" vertical="center"/>
      <protection hidden="1"/>
    </xf>
    <xf numFmtId="49" fontId="2" fillId="2" borderId="22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Protection="1">
      <protection hidden="1"/>
    </xf>
    <xf numFmtId="49" fontId="3" fillId="0" borderId="15" xfId="0" applyNumberFormat="1" applyFont="1" applyBorder="1" applyProtection="1">
      <protection hidden="1"/>
    </xf>
    <xf numFmtId="164" fontId="3" fillId="4" borderId="1" xfId="0" applyNumberFormat="1" applyFont="1" applyFill="1" applyBorder="1" applyAlignment="1" applyProtection="1">
      <protection hidden="1"/>
    </xf>
    <xf numFmtId="167" fontId="3" fillId="0" borderId="1" xfId="0" applyNumberFormat="1" applyFont="1" applyFill="1" applyBorder="1" applyProtection="1">
      <protection hidden="1"/>
    </xf>
    <xf numFmtId="167" fontId="3" fillId="0" borderId="12" xfId="0" applyNumberFormat="1" applyFont="1" applyFill="1" applyBorder="1" applyProtection="1">
      <protection hidden="1"/>
    </xf>
    <xf numFmtId="49" fontId="3" fillId="0" borderId="3" xfId="0" applyNumberFormat="1" applyFont="1" applyBorder="1" applyProtection="1">
      <protection hidden="1"/>
    </xf>
    <xf numFmtId="49" fontId="3" fillId="0" borderId="15" xfId="0" applyNumberFormat="1" applyFont="1" applyBorder="1" applyProtection="1"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49" fontId="2" fillId="2" borderId="3" xfId="0" applyNumberFormat="1" applyFont="1" applyFill="1" applyBorder="1" applyAlignment="1" applyProtection="1">
      <alignment horizontal="left" vertical="center"/>
      <protection hidden="1"/>
    </xf>
    <xf numFmtId="49" fontId="2" fillId="2" borderId="23" xfId="0" applyNumberFormat="1" applyFont="1" applyFill="1" applyBorder="1" applyAlignment="1" applyProtection="1">
      <alignment horizontal="left" vertical="center"/>
      <protection hidden="1"/>
    </xf>
    <xf numFmtId="49" fontId="2" fillId="2" borderId="24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Border="1" applyProtection="1">
      <protection hidden="1"/>
    </xf>
    <xf numFmtId="49" fontId="3" fillId="0" borderId="19" xfId="0" applyNumberFormat="1" applyFont="1" applyBorder="1" applyProtection="1">
      <protection hidden="1"/>
    </xf>
    <xf numFmtId="164" fontId="3" fillId="4" borderId="9" xfId="0" applyNumberFormat="1" applyFont="1" applyFill="1" applyBorder="1" applyAlignment="1" applyProtection="1">
      <protection hidden="1"/>
    </xf>
    <xf numFmtId="167" fontId="3" fillId="0" borderId="9" xfId="0" applyNumberFormat="1" applyFont="1" applyFill="1" applyBorder="1" applyProtection="1">
      <protection hidden="1"/>
    </xf>
    <xf numFmtId="167" fontId="3" fillId="0" borderId="14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Border="1" applyProtection="1">
      <protection hidden="1"/>
    </xf>
    <xf numFmtId="7" fontId="3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49" fontId="3" fillId="0" borderId="5" xfId="0" applyNumberFormat="1" applyFont="1" applyBorder="1" applyProtection="1">
      <protection hidden="1"/>
    </xf>
    <xf numFmtId="7" fontId="3" fillId="0" borderId="5" xfId="0" applyNumberFormat="1" applyFont="1" applyFill="1" applyBorder="1" applyProtection="1">
      <protection hidden="1"/>
    </xf>
    <xf numFmtId="164" fontId="3" fillId="0" borderId="5" xfId="0" applyNumberFormat="1" applyFont="1" applyFill="1" applyBorder="1" applyAlignment="1" applyProtection="1">
      <protection hidden="1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49" fontId="2" fillId="2" borderId="10" xfId="0" applyNumberFormat="1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165" fontId="3" fillId="2" borderId="10" xfId="0" applyNumberFormat="1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hidden="1"/>
    </xf>
    <xf numFmtId="164" fontId="6" fillId="2" borderId="20" xfId="0" applyNumberFormat="1" applyFont="1" applyFill="1" applyBorder="1" applyProtection="1">
      <protection hidden="1"/>
    </xf>
    <xf numFmtId="165" fontId="3" fillId="2" borderId="11" xfId="0" applyNumberFormat="1" applyFont="1" applyFill="1" applyBorder="1" applyProtection="1">
      <protection hidden="1"/>
    </xf>
    <xf numFmtId="49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3" fillId="4" borderId="1" xfId="0" applyNumberFormat="1" applyFont="1" applyFill="1" applyBorder="1" applyProtection="1">
      <protection hidden="1"/>
    </xf>
    <xf numFmtId="4" fontId="3" fillId="0" borderId="1" xfId="0" applyNumberFormat="1" applyFont="1" applyFill="1" applyBorder="1" applyProtection="1">
      <protection hidden="1"/>
    </xf>
    <xf numFmtId="4" fontId="3" fillId="0" borderId="12" xfId="0" applyNumberFormat="1" applyFont="1" applyFill="1" applyBorder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4" fontId="3" fillId="2" borderId="1" xfId="0" applyNumberFormat="1" applyFont="1" applyFill="1" applyBorder="1" applyProtection="1">
      <protection hidden="1"/>
    </xf>
    <xf numFmtId="164" fontId="6" fillId="2" borderId="1" xfId="0" applyNumberFormat="1" applyFont="1" applyFill="1" applyBorder="1" applyProtection="1">
      <protection hidden="1"/>
    </xf>
    <xf numFmtId="4" fontId="6" fillId="2" borderId="3" xfId="0" applyNumberFormat="1" applyFont="1" applyFill="1" applyBorder="1" applyProtection="1">
      <protection hidden="1"/>
    </xf>
    <xf numFmtId="4" fontId="3" fillId="2" borderId="12" xfId="0" applyNumberFormat="1" applyFont="1" applyFill="1" applyBorder="1" applyProtection="1">
      <protection hidden="1"/>
    </xf>
    <xf numFmtId="49" fontId="3" fillId="0" borderId="1" xfId="0" applyNumberFormat="1" applyFont="1" applyFill="1" applyBorder="1" applyProtection="1">
      <protection hidden="1"/>
    </xf>
    <xf numFmtId="164" fontId="3" fillId="4" borderId="4" xfId="0" applyNumberFormat="1" applyFont="1" applyFill="1" applyBorder="1" applyProtection="1"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Protection="1">
      <protection hidden="1"/>
    </xf>
    <xf numFmtId="49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164" fontId="3" fillId="4" borderId="9" xfId="0" applyNumberFormat="1" applyFont="1" applyFill="1" applyBorder="1" applyProtection="1">
      <protection hidden="1"/>
    </xf>
    <xf numFmtId="4" fontId="3" fillId="0" borderId="9" xfId="0" applyNumberFormat="1" applyFont="1" applyFill="1" applyBorder="1" applyProtection="1">
      <protection hidden="1"/>
    </xf>
    <xf numFmtId="4" fontId="3" fillId="0" borderId="14" xfId="0" applyNumberFormat="1" applyFont="1" applyFill="1" applyBorder="1" applyProtection="1">
      <protection hidden="1"/>
    </xf>
    <xf numFmtId="0" fontId="13" fillId="6" borderId="25" xfId="0" applyFont="1" applyFill="1" applyBorder="1" applyAlignment="1" applyProtection="1">
      <alignment horizontal="center" vertical="center" wrapText="1"/>
      <protection hidden="1"/>
    </xf>
    <xf numFmtId="0" fontId="13" fillId="6" borderId="35" xfId="0" applyFont="1" applyFill="1" applyBorder="1" applyAlignment="1" applyProtection="1">
      <alignment horizontal="center" vertical="center" wrapText="1"/>
      <protection hidden="1"/>
    </xf>
    <xf numFmtId="44" fontId="12" fillId="6" borderId="27" xfId="0" applyNumberFormat="1" applyFont="1" applyFill="1" applyBorder="1" applyAlignment="1" applyProtection="1">
      <alignment horizontal="center" vertical="center"/>
      <protection hidden="1"/>
    </xf>
    <xf numFmtId="44" fontId="12" fillId="6" borderId="28" xfId="0" applyNumberFormat="1" applyFont="1" applyFill="1" applyBorder="1" applyAlignment="1" applyProtection="1">
      <alignment horizontal="center" vertical="center"/>
      <protection hidden="1"/>
    </xf>
    <xf numFmtId="44" fontId="2" fillId="0" borderId="0" xfId="0" applyNumberFormat="1" applyFont="1" applyFill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hidden="1"/>
    </xf>
    <xf numFmtId="0" fontId="13" fillId="6" borderId="36" xfId="0" applyFont="1" applyFill="1" applyBorder="1" applyAlignment="1" applyProtection="1">
      <alignment horizontal="center" vertical="center" wrapText="1"/>
      <protection hidden="1"/>
    </xf>
    <xf numFmtId="4" fontId="12" fillId="6" borderId="29" xfId="0" applyNumberFormat="1" applyFont="1" applyFill="1" applyBorder="1" applyAlignment="1" applyProtection="1">
      <alignment horizontal="center" vertical="center"/>
      <protection hidden="1"/>
    </xf>
    <xf numFmtId="4" fontId="12" fillId="6" borderId="30" xfId="0" applyNumberFormat="1" applyFont="1" applyFill="1" applyBorder="1" applyAlignment="1" applyProtection="1">
      <alignment horizontal="center" vertical="center"/>
      <protection hidden="1"/>
    </xf>
    <xf numFmtId="166" fontId="7" fillId="0" borderId="0" xfId="0" applyNumberFormat="1" applyFont="1" applyFill="1" applyBorder="1" applyProtection="1">
      <protection hidden="1"/>
    </xf>
    <xf numFmtId="0" fontId="13" fillId="6" borderId="37" xfId="0" applyFont="1" applyFill="1" applyBorder="1" applyAlignment="1" applyProtection="1">
      <alignment horizontal="center" vertical="center" wrapText="1"/>
      <protection hidden="1"/>
    </xf>
    <xf numFmtId="0" fontId="13" fillId="6" borderId="38" xfId="0" applyFont="1" applyFill="1" applyBorder="1" applyAlignment="1" applyProtection="1">
      <alignment horizontal="center" vertical="center" wrapText="1"/>
      <protection hidden="1"/>
    </xf>
    <xf numFmtId="4" fontId="13" fillId="6" borderId="38" xfId="0" applyNumberFormat="1" applyFont="1" applyFill="1" applyBorder="1" applyAlignment="1" applyProtection="1">
      <alignment horizontal="center" vertical="center"/>
      <protection hidden="1"/>
    </xf>
    <xf numFmtId="4" fontId="13" fillId="6" borderId="39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horizontal="left" wrapText="1"/>
      <protection hidden="1"/>
    </xf>
    <xf numFmtId="167" fontId="3" fillId="5" borderId="1" xfId="0" applyNumberFormat="1" applyFont="1" applyFill="1" applyBorder="1" applyProtection="1">
      <protection locked="0" hidden="1"/>
    </xf>
    <xf numFmtId="167" fontId="3" fillId="5" borderId="9" xfId="0" applyNumberFormat="1" applyFont="1" applyFill="1" applyBorder="1" applyProtection="1">
      <protection locked="0" hidden="1"/>
    </xf>
    <xf numFmtId="4" fontId="3" fillId="5" borderId="1" xfId="0" applyNumberFormat="1" applyFont="1" applyFill="1" applyBorder="1" applyProtection="1">
      <protection locked="0" hidden="1"/>
    </xf>
    <xf numFmtId="4" fontId="3" fillId="5" borderId="4" xfId="0" applyNumberFormat="1" applyFont="1" applyFill="1" applyBorder="1" applyProtection="1">
      <protection locked="0" hidden="1"/>
    </xf>
    <xf numFmtId="4" fontId="3" fillId="5" borderId="9" xfId="0" applyNumberFormat="1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zoomScaleNormal="100" workbookViewId="0">
      <selection activeCell="D6" sqref="D6"/>
    </sheetView>
  </sheetViews>
  <sheetFormatPr defaultColWidth="9.33203125" defaultRowHeight="10" x14ac:dyDescent="0.2"/>
  <cols>
    <col min="1" max="1" width="4.44140625" style="103" customWidth="1"/>
    <col min="2" max="2" width="72.77734375" style="19" customWidth="1"/>
    <col min="3" max="3" width="13.77734375" style="24" customWidth="1"/>
    <col min="4" max="6" width="13.77734375" style="21" customWidth="1"/>
    <col min="7" max="9" width="13.77734375" style="22" customWidth="1"/>
    <col min="10" max="10" width="13.77734375" style="21" customWidth="1"/>
    <col min="11" max="16384" width="9.33203125" style="23"/>
  </cols>
  <sheetData>
    <row r="1" spans="1:10" ht="10.5" x14ac:dyDescent="0.25">
      <c r="A1" s="18" t="s">
        <v>35</v>
      </c>
      <c r="C1" s="20"/>
    </row>
    <row r="2" spans="1:10" ht="10.5" thickBot="1" x14ac:dyDescent="0.25">
      <c r="A2" s="18" t="s">
        <v>37</v>
      </c>
    </row>
    <row r="3" spans="1:10" s="31" customFormat="1" ht="25" customHeight="1" thickTop="1" x14ac:dyDescent="0.2">
      <c r="A3" s="25" t="s">
        <v>2</v>
      </c>
      <c r="B3" s="26" t="s">
        <v>36</v>
      </c>
      <c r="C3" s="27"/>
      <c r="D3" s="28" t="s">
        <v>84</v>
      </c>
      <c r="E3" s="28"/>
      <c r="F3" s="28"/>
      <c r="G3" s="29" t="s">
        <v>38</v>
      </c>
      <c r="H3" s="28" t="s">
        <v>10</v>
      </c>
      <c r="I3" s="28"/>
      <c r="J3" s="30"/>
    </row>
    <row r="4" spans="1:10" s="31" customFormat="1" ht="25" customHeight="1" thickBot="1" x14ac:dyDescent="0.25">
      <c r="A4" s="32"/>
      <c r="B4" s="33"/>
      <c r="C4" s="34"/>
      <c r="D4" s="35" t="s">
        <v>81</v>
      </c>
      <c r="E4" s="35" t="s">
        <v>82</v>
      </c>
      <c r="F4" s="35" t="s">
        <v>83</v>
      </c>
      <c r="G4" s="36"/>
      <c r="H4" s="35" t="s">
        <v>81</v>
      </c>
      <c r="I4" s="35" t="s">
        <v>82</v>
      </c>
      <c r="J4" s="37" t="s">
        <v>83</v>
      </c>
    </row>
    <row r="5" spans="1:10" s="31" customFormat="1" ht="25.5" customHeight="1" thickTop="1" x14ac:dyDescent="0.2">
      <c r="A5" s="38" t="s">
        <v>15</v>
      </c>
      <c r="B5" s="39" t="s">
        <v>23</v>
      </c>
      <c r="C5" s="40"/>
      <c r="D5" s="40"/>
      <c r="E5" s="40"/>
      <c r="F5" s="40"/>
      <c r="G5" s="40"/>
      <c r="H5" s="40"/>
      <c r="I5" s="40"/>
      <c r="J5" s="41"/>
    </row>
    <row r="6" spans="1:10" s="31" customFormat="1" ht="12" customHeight="1" x14ac:dyDescent="0.2">
      <c r="A6" s="42" t="s">
        <v>17</v>
      </c>
      <c r="B6" s="43" t="s">
        <v>52</v>
      </c>
      <c r="C6" s="44"/>
      <c r="D6" s="115"/>
      <c r="E6" s="115"/>
      <c r="F6" s="115"/>
      <c r="G6" s="45">
        <v>30</v>
      </c>
      <c r="H6" s="46">
        <f t="shared" ref="H6:J8" si="0">D6*$G6*60</f>
        <v>0</v>
      </c>
      <c r="I6" s="46">
        <f t="shared" si="0"/>
        <v>0</v>
      </c>
      <c r="J6" s="47">
        <f t="shared" si="0"/>
        <v>0</v>
      </c>
    </row>
    <row r="7" spans="1:10" s="31" customFormat="1" ht="12" customHeight="1" x14ac:dyDescent="0.2">
      <c r="A7" s="42" t="s">
        <v>18</v>
      </c>
      <c r="B7" s="43" t="s">
        <v>49</v>
      </c>
      <c r="C7" s="44"/>
      <c r="D7" s="115"/>
      <c r="E7" s="115"/>
      <c r="F7" s="115"/>
      <c r="G7" s="45">
        <v>900</v>
      </c>
      <c r="H7" s="46">
        <f t="shared" si="0"/>
        <v>0</v>
      </c>
      <c r="I7" s="46">
        <f t="shared" si="0"/>
        <v>0</v>
      </c>
      <c r="J7" s="47">
        <f t="shared" si="0"/>
        <v>0</v>
      </c>
    </row>
    <row r="8" spans="1:10" s="31" customFormat="1" ht="12" customHeight="1" x14ac:dyDescent="0.2">
      <c r="A8" s="42" t="s">
        <v>19</v>
      </c>
      <c r="B8" s="48" t="s">
        <v>22</v>
      </c>
      <c r="C8" s="49"/>
      <c r="D8" s="115"/>
      <c r="E8" s="115"/>
      <c r="F8" s="115"/>
      <c r="G8" s="45">
        <v>120</v>
      </c>
      <c r="H8" s="46">
        <f t="shared" si="0"/>
        <v>0</v>
      </c>
      <c r="I8" s="46">
        <f t="shared" si="0"/>
        <v>0</v>
      </c>
      <c r="J8" s="47">
        <f t="shared" si="0"/>
        <v>0</v>
      </c>
    </row>
    <row r="9" spans="1:10" s="31" customFormat="1" ht="25.5" customHeight="1" x14ac:dyDescent="0.2">
      <c r="A9" s="50" t="s">
        <v>16</v>
      </c>
      <c r="B9" s="51" t="s">
        <v>24</v>
      </c>
      <c r="C9" s="52"/>
      <c r="D9" s="52"/>
      <c r="E9" s="52"/>
      <c r="F9" s="52"/>
      <c r="G9" s="52"/>
      <c r="H9" s="52"/>
      <c r="I9" s="52"/>
      <c r="J9" s="53"/>
    </row>
    <row r="10" spans="1:10" s="31" customFormat="1" ht="12" customHeight="1" x14ac:dyDescent="0.2">
      <c r="A10" s="42" t="s">
        <v>20</v>
      </c>
      <c r="B10" s="43" t="s">
        <v>50</v>
      </c>
      <c r="C10" s="44"/>
      <c r="D10" s="115"/>
      <c r="E10" s="115"/>
      <c r="F10" s="115"/>
      <c r="G10" s="45">
        <v>30</v>
      </c>
      <c r="H10" s="46">
        <f t="shared" ref="H10:J11" si="1">D10*$G10*60</f>
        <v>0</v>
      </c>
      <c r="I10" s="46">
        <f t="shared" si="1"/>
        <v>0</v>
      </c>
      <c r="J10" s="47">
        <f t="shared" si="1"/>
        <v>0</v>
      </c>
    </row>
    <row r="11" spans="1:10" s="31" customFormat="1" ht="12" customHeight="1" thickBot="1" x14ac:dyDescent="0.25">
      <c r="A11" s="54" t="s">
        <v>21</v>
      </c>
      <c r="B11" s="55" t="s">
        <v>51</v>
      </c>
      <c r="C11" s="56"/>
      <c r="D11" s="116"/>
      <c r="E11" s="116"/>
      <c r="F11" s="116"/>
      <c r="G11" s="57">
        <v>120</v>
      </c>
      <c r="H11" s="58">
        <f t="shared" si="1"/>
        <v>0</v>
      </c>
      <c r="I11" s="58">
        <f t="shared" si="1"/>
        <v>0</v>
      </c>
      <c r="J11" s="59">
        <f t="shared" si="1"/>
        <v>0</v>
      </c>
    </row>
    <row r="12" spans="1:10" s="31" customFormat="1" ht="12" customHeight="1" thickTop="1" x14ac:dyDescent="0.2">
      <c r="A12" s="60"/>
      <c r="B12" s="61"/>
      <c r="C12" s="61"/>
      <c r="D12" s="62"/>
      <c r="E12" s="62"/>
      <c r="F12" s="62"/>
      <c r="G12" s="63"/>
      <c r="H12" s="63"/>
      <c r="I12" s="63"/>
      <c r="J12" s="62"/>
    </row>
    <row r="13" spans="1:10" ht="12" customHeight="1" thickBot="1" x14ac:dyDescent="0.25">
      <c r="A13" s="18" t="s">
        <v>13</v>
      </c>
      <c r="B13" s="64"/>
      <c r="C13" s="64"/>
      <c r="D13" s="65"/>
      <c r="E13" s="65"/>
      <c r="F13" s="65"/>
      <c r="G13" s="66"/>
      <c r="H13" s="63"/>
      <c r="I13" s="63"/>
      <c r="J13" s="62"/>
    </row>
    <row r="14" spans="1:10" ht="25" customHeight="1" thickTop="1" x14ac:dyDescent="0.2">
      <c r="A14" s="25"/>
      <c r="B14" s="26" t="s">
        <v>79</v>
      </c>
      <c r="C14" s="67" t="s">
        <v>0</v>
      </c>
      <c r="D14" s="28" t="s">
        <v>85</v>
      </c>
      <c r="E14" s="28"/>
      <c r="F14" s="28"/>
      <c r="G14" s="29" t="s">
        <v>89</v>
      </c>
      <c r="H14" s="28" t="s">
        <v>10</v>
      </c>
      <c r="I14" s="28"/>
      <c r="J14" s="30"/>
    </row>
    <row r="15" spans="1:10" ht="25" customHeight="1" thickBot="1" x14ac:dyDescent="0.25">
      <c r="A15" s="32"/>
      <c r="B15" s="33"/>
      <c r="C15" s="68"/>
      <c r="D15" s="35" t="s">
        <v>81</v>
      </c>
      <c r="E15" s="35" t="s">
        <v>82</v>
      </c>
      <c r="F15" s="35" t="s">
        <v>83</v>
      </c>
      <c r="G15" s="36"/>
      <c r="H15" s="35" t="s">
        <v>81</v>
      </c>
      <c r="I15" s="35" t="s">
        <v>82</v>
      </c>
      <c r="J15" s="37" t="s">
        <v>83</v>
      </c>
    </row>
    <row r="16" spans="1:10" ht="12" customHeight="1" thickTop="1" x14ac:dyDescent="0.25">
      <c r="A16" s="69"/>
      <c r="B16" s="70" t="s">
        <v>76</v>
      </c>
      <c r="C16" s="71"/>
      <c r="D16" s="72"/>
      <c r="E16" s="72"/>
      <c r="F16" s="72"/>
      <c r="G16" s="73"/>
      <c r="H16" s="74"/>
      <c r="I16" s="74"/>
      <c r="J16" s="75"/>
    </row>
    <row r="17" spans="1:10" ht="12" customHeight="1" x14ac:dyDescent="0.2">
      <c r="A17" s="42">
        <v>1</v>
      </c>
      <c r="B17" s="76" t="s">
        <v>9</v>
      </c>
      <c r="C17" s="77" t="s">
        <v>3</v>
      </c>
      <c r="D17" s="117"/>
      <c r="E17" s="117"/>
      <c r="F17" s="117"/>
      <c r="G17" s="78">
        <f>5*830</f>
        <v>4150</v>
      </c>
      <c r="H17" s="79">
        <f t="shared" ref="H17:J20" si="2">D17*$G17</f>
        <v>0</v>
      </c>
      <c r="I17" s="79">
        <f t="shared" si="2"/>
        <v>0</v>
      </c>
      <c r="J17" s="80">
        <f t="shared" si="2"/>
        <v>0</v>
      </c>
    </row>
    <row r="18" spans="1:10" ht="12" customHeight="1" x14ac:dyDescent="0.2">
      <c r="A18" s="42">
        <v>2</v>
      </c>
      <c r="B18" s="81" t="s">
        <v>60</v>
      </c>
      <c r="C18" s="77" t="s">
        <v>3</v>
      </c>
      <c r="D18" s="117"/>
      <c r="E18" s="117"/>
      <c r="F18" s="117"/>
      <c r="G18" s="78">
        <f>5*12926</f>
        <v>64630</v>
      </c>
      <c r="H18" s="79">
        <f t="shared" si="2"/>
        <v>0</v>
      </c>
      <c r="I18" s="79">
        <f t="shared" si="2"/>
        <v>0</v>
      </c>
      <c r="J18" s="80">
        <f t="shared" si="2"/>
        <v>0</v>
      </c>
    </row>
    <row r="19" spans="1:10" ht="12" customHeight="1" x14ac:dyDescent="0.2">
      <c r="A19" s="42">
        <v>3</v>
      </c>
      <c r="B19" s="81" t="s">
        <v>61</v>
      </c>
      <c r="C19" s="77" t="s">
        <v>3</v>
      </c>
      <c r="D19" s="117"/>
      <c r="E19" s="117"/>
      <c r="F19" s="117"/>
      <c r="G19" s="78">
        <f>5*420</f>
        <v>2100</v>
      </c>
      <c r="H19" s="79">
        <f t="shared" si="2"/>
        <v>0</v>
      </c>
      <c r="I19" s="79">
        <f t="shared" si="2"/>
        <v>0</v>
      </c>
      <c r="J19" s="80">
        <f t="shared" si="2"/>
        <v>0</v>
      </c>
    </row>
    <row r="20" spans="1:10" ht="12" customHeight="1" x14ac:dyDescent="0.2">
      <c r="A20" s="42">
        <v>4</v>
      </c>
      <c r="B20" s="81" t="s">
        <v>43</v>
      </c>
      <c r="C20" s="77" t="s">
        <v>3</v>
      </c>
      <c r="D20" s="117"/>
      <c r="E20" s="117"/>
      <c r="F20" s="117"/>
      <c r="G20" s="78">
        <f>5*24</f>
        <v>120</v>
      </c>
      <c r="H20" s="79">
        <f t="shared" si="2"/>
        <v>0</v>
      </c>
      <c r="I20" s="79">
        <f t="shared" si="2"/>
        <v>0</v>
      </c>
      <c r="J20" s="80">
        <f t="shared" si="2"/>
        <v>0</v>
      </c>
    </row>
    <row r="21" spans="1:10" s="31" customFormat="1" ht="12" customHeight="1" x14ac:dyDescent="0.25">
      <c r="A21" s="82"/>
      <c r="B21" s="83" t="s">
        <v>77</v>
      </c>
      <c r="C21" s="84"/>
      <c r="D21" s="85"/>
      <c r="E21" s="85"/>
      <c r="F21" s="85"/>
      <c r="G21" s="86"/>
      <c r="H21" s="87"/>
      <c r="I21" s="87"/>
      <c r="J21" s="88"/>
    </row>
    <row r="22" spans="1:10" ht="12" customHeight="1" x14ac:dyDescent="0.2">
      <c r="A22" s="42">
        <v>5</v>
      </c>
      <c r="B22" s="76" t="s">
        <v>6</v>
      </c>
      <c r="C22" s="77" t="s">
        <v>5</v>
      </c>
      <c r="D22" s="117"/>
      <c r="E22" s="117"/>
      <c r="F22" s="117"/>
      <c r="G22" s="78">
        <f>5*4406</f>
        <v>22030</v>
      </c>
      <c r="H22" s="79">
        <f t="shared" ref="H22:J24" si="3">D22*$G22</f>
        <v>0</v>
      </c>
      <c r="I22" s="79">
        <f t="shared" si="3"/>
        <v>0</v>
      </c>
      <c r="J22" s="80">
        <f t="shared" si="3"/>
        <v>0</v>
      </c>
    </row>
    <row r="23" spans="1:10" ht="12" customHeight="1" x14ac:dyDescent="0.2">
      <c r="A23" s="42">
        <v>6</v>
      </c>
      <c r="B23" s="76" t="s">
        <v>7</v>
      </c>
      <c r="C23" s="77" t="s">
        <v>5</v>
      </c>
      <c r="D23" s="117"/>
      <c r="E23" s="117"/>
      <c r="F23" s="117"/>
      <c r="G23" s="78">
        <f>5*5252</f>
        <v>26260</v>
      </c>
      <c r="H23" s="79">
        <f t="shared" si="3"/>
        <v>0</v>
      </c>
      <c r="I23" s="79">
        <f t="shared" si="3"/>
        <v>0</v>
      </c>
      <c r="J23" s="80">
        <f t="shared" si="3"/>
        <v>0</v>
      </c>
    </row>
    <row r="24" spans="1:10" ht="12" customHeight="1" x14ac:dyDescent="0.2">
      <c r="A24" s="42">
        <v>7</v>
      </c>
      <c r="B24" s="76" t="s">
        <v>8</v>
      </c>
      <c r="C24" s="77" t="s">
        <v>5</v>
      </c>
      <c r="D24" s="117"/>
      <c r="E24" s="117"/>
      <c r="F24" s="117"/>
      <c r="G24" s="78">
        <f>5*12</f>
        <v>60</v>
      </c>
      <c r="H24" s="79">
        <f t="shared" si="3"/>
        <v>0</v>
      </c>
      <c r="I24" s="79">
        <f t="shared" si="3"/>
        <v>0</v>
      </c>
      <c r="J24" s="80">
        <f t="shared" si="3"/>
        <v>0</v>
      </c>
    </row>
    <row r="25" spans="1:10" ht="12" customHeight="1" x14ac:dyDescent="0.25">
      <c r="A25" s="82"/>
      <c r="B25" s="83" t="s">
        <v>78</v>
      </c>
      <c r="C25" s="84"/>
      <c r="D25" s="85"/>
      <c r="E25" s="85"/>
      <c r="F25" s="85"/>
      <c r="G25" s="86"/>
      <c r="H25" s="87"/>
      <c r="I25" s="87"/>
      <c r="J25" s="88"/>
    </row>
    <row r="26" spans="1:10" ht="12" customHeight="1" x14ac:dyDescent="0.2">
      <c r="A26" s="42">
        <v>8</v>
      </c>
      <c r="B26" s="89" t="s">
        <v>25</v>
      </c>
      <c r="C26" s="77" t="s">
        <v>5</v>
      </c>
      <c r="D26" s="117"/>
      <c r="E26" s="118"/>
      <c r="F26" s="118"/>
      <c r="G26" s="90">
        <f>60*2</f>
        <v>120</v>
      </c>
      <c r="H26" s="79">
        <f t="shared" ref="H26:J27" si="4">D26*$G26</f>
        <v>0</v>
      </c>
      <c r="I26" s="79">
        <f t="shared" si="4"/>
        <v>0</v>
      </c>
      <c r="J26" s="80">
        <f t="shared" si="4"/>
        <v>0</v>
      </c>
    </row>
    <row r="27" spans="1:10" ht="12" customHeight="1" x14ac:dyDescent="0.2">
      <c r="A27" s="42">
        <v>9</v>
      </c>
      <c r="B27" s="89" t="s">
        <v>53</v>
      </c>
      <c r="C27" s="77" t="s">
        <v>5</v>
      </c>
      <c r="D27" s="117"/>
      <c r="E27" s="118"/>
      <c r="F27" s="118"/>
      <c r="G27" s="90">
        <f>60*4</f>
        <v>240</v>
      </c>
      <c r="H27" s="79">
        <f t="shared" si="4"/>
        <v>0</v>
      </c>
      <c r="I27" s="79">
        <f t="shared" si="4"/>
        <v>0</v>
      </c>
      <c r="J27" s="80">
        <f t="shared" si="4"/>
        <v>0</v>
      </c>
    </row>
    <row r="28" spans="1:10" ht="12" customHeight="1" x14ac:dyDescent="0.25">
      <c r="A28" s="91"/>
      <c r="B28" s="83" t="s">
        <v>73</v>
      </c>
      <c r="C28" s="84"/>
      <c r="D28" s="85"/>
      <c r="E28" s="85"/>
      <c r="F28" s="85"/>
      <c r="G28" s="86"/>
      <c r="H28" s="87"/>
      <c r="I28" s="87"/>
      <c r="J28" s="88"/>
    </row>
    <row r="29" spans="1:10" ht="12" customHeight="1" x14ac:dyDescent="0.2">
      <c r="A29" s="42">
        <v>10</v>
      </c>
      <c r="B29" s="81" t="s">
        <v>55</v>
      </c>
      <c r="C29" s="77" t="s">
        <v>3</v>
      </c>
      <c r="D29" s="117"/>
      <c r="E29" s="117"/>
      <c r="F29" s="117"/>
      <c r="G29" s="78">
        <f>5*1500</f>
        <v>7500</v>
      </c>
      <c r="H29" s="79">
        <f t="shared" ref="H29:J32" si="5">D29*$G29</f>
        <v>0</v>
      </c>
      <c r="I29" s="79">
        <f t="shared" si="5"/>
        <v>0</v>
      </c>
      <c r="J29" s="80">
        <f t="shared" si="5"/>
        <v>0</v>
      </c>
    </row>
    <row r="30" spans="1:10" ht="12" customHeight="1" x14ac:dyDescent="0.2">
      <c r="A30" s="42">
        <v>11</v>
      </c>
      <c r="B30" s="81" t="s">
        <v>44</v>
      </c>
      <c r="C30" s="77" t="s">
        <v>3</v>
      </c>
      <c r="D30" s="117"/>
      <c r="E30" s="117"/>
      <c r="F30" s="117"/>
      <c r="G30" s="78">
        <f>5*500</f>
        <v>2500</v>
      </c>
      <c r="H30" s="79">
        <f t="shared" si="5"/>
        <v>0</v>
      </c>
      <c r="I30" s="79">
        <f t="shared" si="5"/>
        <v>0</v>
      </c>
      <c r="J30" s="80">
        <f t="shared" si="5"/>
        <v>0</v>
      </c>
    </row>
    <row r="31" spans="1:10" ht="12" customHeight="1" x14ac:dyDescent="0.2">
      <c r="A31" s="42">
        <v>12</v>
      </c>
      <c r="B31" s="81" t="s">
        <v>56</v>
      </c>
      <c r="C31" s="77" t="s">
        <v>3</v>
      </c>
      <c r="D31" s="117"/>
      <c r="E31" s="117"/>
      <c r="F31" s="117"/>
      <c r="G31" s="78">
        <f>5*1000</f>
        <v>5000</v>
      </c>
      <c r="H31" s="79">
        <f t="shared" si="5"/>
        <v>0</v>
      </c>
      <c r="I31" s="79">
        <f t="shared" si="5"/>
        <v>0</v>
      </c>
      <c r="J31" s="80">
        <f t="shared" si="5"/>
        <v>0</v>
      </c>
    </row>
    <row r="32" spans="1:10" ht="12" customHeight="1" x14ac:dyDescent="0.2">
      <c r="A32" s="42">
        <v>13</v>
      </c>
      <c r="B32" s="81" t="s">
        <v>45</v>
      </c>
      <c r="C32" s="77" t="s">
        <v>3</v>
      </c>
      <c r="D32" s="117"/>
      <c r="E32" s="117"/>
      <c r="F32" s="117"/>
      <c r="G32" s="78">
        <f>5*200</f>
        <v>1000</v>
      </c>
      <c r="H32" s="79">
        <f t="shared" si="5"/>
        <v>0</v>
      </c>
      <c r="I32" s="79">
        <f t="shared" si="5"/>
        <v>0</v>
      </c>
      <c r="J32" s="80">
        <f t="shared" si="5"/>
        <v>0</v>
      </c>
    </row>
    <row r="33" spans="1:11" ht="12" customHeight="1" x14ac:dyDescent="0.25">
      <c r="A33" s="82"/>
      <c r="B33" s="83" t="s">
        <v>74</v>
      </c>
      <c r="C33" s="84"/>
      <c r="D33" s="85"/>
      <c r="E33" s="85"/>
      <c r="F33" s="85"/>
      <c r="G33" s="86"/>
      <c r="H33" s="87"/>
      <c r="I33" s="87"/>
      <c r="J33" s="88"/>
    </row>
    <row r="34" spans="1:11" ht="12" customHeight="1" x14ac:dyDescent="0.2">
      <c r="A34" s="42">
        <v>14</v>
      </c>
      <c r="B34" s="76" t="s">
        <v>57</v>
      </c>
      <c r="C34" s="77" t="s">
        <v>5</v>
      </c>
      <c r="D34" s="117"/>
      <c r="E34" s="117"/>
      <c r="F34" s="117"/>
      <c r="G34" s="78">
        <f>5*1000</f>
        <v>5000</v>
      </c>
      <c r="H34" s="79">
        <f t="shared" ref="H34:J38" si="6">D34*$G34</f>
        <v>0</v>
      </c>
      <c r="I34" s="79">
        <f t="shared" si="6"/>
        <v>0</v>
      </c>
      <c r="J34" s="80">
        <f t="shared" si="6"/>
        <v>0</v>
      </c>
    </row>
    <row r="35" spans="1:11" ht="12" customHeight="1" x14ac:dyDescent="0.2">
      <c r="A35" s="42">
        <v>15</v>
      </c>
      <c r="B35" s="76" t="s">
        <v>46</v>
      </c>
      <c r="C35" s="77" t="s">
        <v>5</v>
      </c>
      <c r="D35" s="117"/>
      <c r="E35" s="117"/>
      <c r="F35" s="117"/>
      <c r="G35" s="78">
        <f>5*500</f>
        <v>2500</v>
      </c>
      <c r="H35" s="79">
        <f t="shared" si="6"/>
        <v>0</v>
      </c>
      <c r="I35" s="79">
        <f t="shared" si="6"/>
        <v>0</v>
      </c>
      <c r="J35" s="80">
        <f t="shared" si="6"/>
        <v>0</v>
      </c>
    </row>
    <row r="36" spans="1:11" ht="12" customHeight="1" x14ac:dyDescent="0.2">
      <c r="A36" s="42">
        <v>16</v>
      </c>
      <c r="B36" s="76" t="s">
        <v>58</v>
      </c>
      <c r="C36" s="77" t="s">
        <v>5</v>
      </c>
      <c r="D36" s="117"/>
      <c r="E36" s="117"/>
      <c r="F36" s="117"/>
      <c r="G36" s="78">
        <f>5*300</f>
        <v>1500</v>
      </c>
      <c r="H36" s="79">
        <f t="shared" si="6"/>
        <v>0</v>
      </c>
      <c r="I36" s="79">
        <f t="shared" si="6"/>
        <v>0</v>
      </c>
      <c r="J36" s="80">
        <f t="shared" si="6"/>
        <v>0</v>
      </c>
    </row>
    <row r="37" spans="1:11" ht="12" customHeight="1" x14ac:dyDescent="0.2">
      <c r="A37" s="42">
        <v>17</v>
      </c>
      <c r="B37" s="76" t="s">
        <v>59</v>
      </c>
      <c r="C37" s="77" t="s">
        <v>5</v>
      </c>
      <c r="D37" s="117"/>
      <c r="E37" s="117"/>
      <c r="F37" s="117"/>
      <c r="G37" s="78">
        <f>5*50</f>
        <v>250</v>
      </c>
      <c r="H37" s="79">
        <f t="shared" si="6"/>
        <v>0</v>
      </c>
      <c r="I37" s="79">
        <f t="shared" si="6"/>
        <v>0</v>
      </c>
      <c r="J37" s="80">
        <f t="shared" si="6"/>
        <v>0</v>
      </c>
    </row>
    <row r="38" spans="1:11" ht="12" customHeight="1" x14ac:dyDescent="0.2">
      <c r="A38" s="42">
        <v>18</v>
      </c>
      <c r="B38" s="76" t="s">
        <v>47</v>
      </c>
      <c r="C38" s="77" t="s">
        <v>5</v>
      </c>
      <c r="D38" s="117"/>
      <c r="E38" s="117"/>
      <c r="F38" s="117"/>
      <c r="G38" s="78">
        <f>5*25</f>
        <v>125</v>
      </c>
      <c r="H38" s="79">
        <f t="shared" si="6"/>
        <v>0</v>
      </c>
      <c r="I38" s="79">
        <f t="shared" si="6"/>
        <v>0</v>
      </c>
      <c r="J38" s="80">
        <f t="shared" si="6"/>
        <v>0</v>
      </c>
    </row>
    <row r="39" spans="1:11" ht="12" customHeight="1" x14ac:dyDescent="0.25">
      <c r="A39" s="82"/>
      <c r="B39" s="83" t="s">
        <v>75</v>
      </c>
      <c r="C39" s="84"/>
      <c r="D39" s="85"/>
      <c r="E39" s="85"/>
      <c r="F39" s="85"/>
      <c r="G39" s="86"/>
      <c r="H39" s="87"/>
      <c r="I39" s="87"/>
      <c r="J39" s="88"/>
    </row>
    <row r="40" spans="1:11" s="92" customFormat="1" ht="12" customHeight="1" x14ac:dyDescent="0.2">
      <c r="A40" s="42">
        <v>19</v>
      </c>
      <c r="B40" s="89" t="s">
        <v>67</v>
      </c>
      <c r="C40" s="77" t="s">
        <v>4</v>
      </c>
      <c r="D40" s="117"/>
      <c r="E40" s="118"/>
      <c r="F40" s="118"/>
      <c r="G40" s="90">
        <f>60*20</f>
        <v>1200</v>
      </c>
      <c r="H40" s="79">
        <f t="shared" ref="H40:J45" si="7">D40*$G40</f>
        <v>0</v>
      </c>
      <c r="I40" s="79">
        <f t="shared" si="7"/>
        <v>0</v>
      </c>
      <c r="J40" s="80">
        <f t="shared" si="7"/>
        <v>0</v>
      </c>
      <c r="K40" s="23"/>
    </row>
    <row r="41" spans="1:11" s="92" customFormat="1" ht="12" customHeight="1" x14ac:dyDescent="0.2">
      <c r="A41" s="42">
        <v>20</v>
      </c>
      <c r="B41" s="89" t="s">
        <v>70</v>
      </c>
      <c r="C41" s="77" t="s">
        <v>4</v>
      </c>
      <c r="D41" s="117"/>
      <c r="E41" s="118"/>
      <c r="F41" s="118"/>
      <c r="G41" s="90">
        <f>60*10</f>
        <v>600</v>
      </c>
      <c r="H41" s="79">
        <f t="shared" si="7"/>
        <v>0</v>
      </c>
      <c r="I41" s="79">
        <f t="shared" si="7"/>
        <v>0</v>
      </c>
      <c r="J41" s="80">
        <f t="shared" si="7"/>
        <v>0</v>
      </c>
      <c r="K41" s="23"/>
    </row>
    <row r="42" spans="1:11" s="92" customFormat="1" ht="12" customHeight="1" x14ac:dyDescent="0.2">
      <c r="A42" s="42">
        <v>21</v>
      </c>
      <c r="B42" s="89" t="s">
        <v>68</v>
      </c>
      <c r="C42" s="77" t="s">
        <v>4</v>
      </c>
      <c r="D42" s="117"/>
      <c r="E42" s="118"/>
      <c r="F42" s="118"/>
      <c r="G42" s="90">
        <f>60*10</f>
        <v>600</v>
      </c>
      <c r="H42" s="79">
        <f t="shared" si="7"/>
        <v>0</v>
      </c>
      <c r="I42" s="79">
        <f t="shared" si="7"/>
        <v>0</v>
      </c>
      <c r="J42" s="80">
        <f t="shared" si="7"/>
        <v>0</v>
      </c>
      <c r="K42" s="23"/>
    </row>
    <row r="43" spans="1:11" s="92" customFormat="1" ht="12" customHeight="1" x14ac:dyDescent="0.2">
      <c r="A43" s="42">
        <v>22</v>
      </c>
      <c r="B43" s="89" t="s">
        <v>69</v>
      </c>
      <c r="C43" s="77" t="s">
        <v>4</v>
      </c>
      <c r="D43" s="117"/>
      <c r="E43" s="118"/>
      <c r="F43" s="118"/>
      <c r="G43" s="90">
        <f>60*10</f>
        <v>600</v>
      </c>
      <c r="H43" s="79">
        <f t="shared" si="7"/>
        <v>0</v>
      </c>
      <c r="I43" s="79">
        <f t="shared" si="7"/>
        <v>0</v>
      </c>
      <c r="J43" s="80">
        <f t="shared" si="7"/>
        <v>0</v>
      </c>
      <c r="K43" s="23"/>
    </row>
    <row r="44" spans="1:11" ht="12" customHeight="1" x14ac:dyDescent="0.2">
      <c r="A44" s="42">
        <v>23</v>
      </c>
      <c r="B44" s="89" t="s">
        <v>71</v>
      </c>
      <c r="C44" s="77" t="s">
        <v>4</v>
      </c>
      <c r="D44" s="117"/>
      <c r="E44" s="118"/>
      <c r="F44" s="118"/>
      <c r="G44" s="90">
        <f>60*5</f>
        <v>300</v>
      </c>
      <c r="H44" s="79">
        <f t="shared" si="7"/>
        <v>0</v>
      </c>
      <c r="I44" s="79">
        <f t="shared" si="7"/>
        <v>0</v>
      </c>
      <c r="J44" s="80">
        <f t="shared" si="7"/>
        <v>0</v>
      </c>
    </row>
    <row r="45" spans="1:11" ht="12" customHeight="1" x14ac:dyDescent="0.2">
      <c r="A45" s="42">
        <v>24</v>
      </c>
      <c r="B45" s="89" t="s">
        <v>72</v>
      </c>
      <c r="C45" s="77" t="s">
        <v>4</v>
      </c>
      <c r="D45" s="117"/>
      <c r="E45" s="118"/>
      <c r="F45" s="118"/>
      <c r="G45" s="90">
        <f>60*5</f>
        <v>300</v>
      </c>
      <c r="H45" s="79">
        <f t="shared" si="7"/>
        <v>0</v>
      </c>
      <c r="I45" s="79">
        <f t="shared" si="7"/>
        <v>0</v>
      </c>
      <c r="J45" s="80">
        <f t="shared" si="7"/>
        <v>0</v>
      </c>
    </row>
    <row r="46" spans="1:11" ht="12" customHeight="1" x14ac:dyDescent="0.25">
      <c r="A46" s="82"/>
      <c r="B46" s="83" t="s">
        <v>80</v>
      </c>
      <c r="C46" s="84"/>
      <c r="D46" s="85"/>
      <c r="E46" s="85"/>
      <c r="F46" s="85"/>
      <c r="G46" s="86"/>
      <c r="H46" s="87"/>
      <c r="I46" s="87"/>
      <c r="J46" s="88"/>
    </row>
    <row r="47" spans="1:11" ht="12" customHeight="1" x14ac:dyDescent="0.2">
      <c r="A47" s="42">
        <v>25</v>
      </c>
      <c r="B47" s="76" t="s">
        <v>11</v>
      </c>
      <c r="C47" s="77" t="s">
        <v>1</v>
      </c>
      <c r="D47" s="117"/>
      <c r="E47" s="117"/>
      <c r="F47" s="117"/>
      <c r="G47" s="78">
        <v>10</v>
      </c>
      <c r="H47" s="79">
        <f t="shared" ref="H47:J48" si="8">D47*$G47</f>
        <v>0</v>
      </c>
      <c r="I47" s="79">
        <f t="shared" si="8"/>
        <v>0</v>
      </c>
      <c r="J47" s="80">
        <f t="shared" si="8"/>
        <v>0</v>
      </c>
    </row>
    <row r="48" spans="1:11" ht="12" customHeight="1" thickBot="1" x14ac:dyDescent="0.25">
      <c r="A48" s="54">
        <v>26</v>
      </c>
      <c r="B48" s="93" t="s">
        <v>12</v>
      </c>
      <c r="C48" s="94" t="s">
        <v>4</v>
      </c>
      <c r="D48" s="119"/>
      <c r="E48" s="119"/>
      <c r="F48" s="119"/>
      <c r="G48" s="95">
        <f>60*10</f>
        <v>600</v>
      </c>
      <c r="H48" s="96">
        <f t="shared" si="8"/>
        <v>0</v>
      </c>
      <c r="I48" s="96">
        <f t="shared" si="8"/>
        <v>0</v>
      </c>
      <c r="J48" s="97">
        <f t="shared" si="8"/>
        <v>0</v>
      </c>
    </row>
    <row r="49" spans="1:10" ht="11" thickTop="1" thickBo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30" customHeight="1" thickTop="1" x14ac:dyDescent="0.25">
      <c r="A50" s="23"/>
      <c r="B50" s="98" t="s">
        <v>87</v>
      </c>
      <c r="C50" s="99"/>
      <c r="D50" s="100" t="s">
        <v>81</v>
      </c>
      <c r="E50" s="100"/>
      <c r="F50" s="100" t="s">
        <v>82</v>
      </c>
      <c r="G50" s="100"/>
      <c r="H50" s="100" t="s">
        <v>83</v>
      </c>
      <c r="I50" s="101"/>
      <c r="J50" s="102"/>
    </row>
    <row r="51" spans="1:10" ht="30" customHeight="1" thickBot="1" x14ac:dyDescent="0.35">
      <c r="B51" s="104"/>
      <c r="C51" s="105"/>
      <c r="D51" s="106">
        <f>SUM(H6:H48)</f>
        <v>0</v>
      </c>
      <c r="E51" s="106"/>
      <c r="F51" s="106">
        <f>SUM(I6:I48)</f>
        <v>0</v>
      </c>
      <c r="G51" s="106"/>
      <c r="H51" s="106">
        <f>SUM(J6:J48)</f>
        <v>0</v>
      </c>
      <c r="I51" s="107"/>
      <c r="J51" s="108"/>
    </row>
    <row r="52" spans="1:10" ht="60" customHeight="1" thickTop="1" thickBot="1" x14ac:dyDescent="0.35">
      <c r="B52" s="109" t="s">
        <v>88</v>
      </c>
      <c r="C52" s="110"/>
      <c r="D52" s="111">
        <f>SUM(D51:I51)</f>
        <v>0</v>
      </c>
      <c r="E52" s="111"/>
      <c r="F52" s="111"/>
      <c r="G52" s="111"/>
      <c r="H52" s="111"/>
      <c r="I52" s="112"/>
      <c r="J52" s="108"/>
    </row>
    <row r="53" spans="1:10" ht="10.5" thickTop="1" x14ac:dyDescent="0.2">
      <c r="B53" s="61"/>
    </row>
    <row r="54" spans="1:10" x14ac:dyDescent="0.2">
      <c r="B54" s="113" t="s">
        <v>14</v>
      </c>
      <c r="C54" s="113"/>
      <c r="D54" s="113"/>
      <c r="E54" s="113"/>
      <c r="F54" s="113"/>
      <c r="G54" s="113"/>
      <c r="H54" s="113"/>
      <c r="I54" s="113"/>
      <c r="J54" s="113"/>
    </row>
    <row r="55" spans="1:10" ht="33" customHeight="1" x14ac:dyDescent="0.2">
      <c r="B55" s="114" t="s">
        <v>91</v>
      </c>
      <c r="C55" s="114"/>
      <c r="D55" s="114"/>
      <c r="E55" s="114"/>
      <c r="F55" s="114"/>
      <c r="G55" s="114"/>
      <c r="H55" s="114"/>
      <c r="I55" s="114"/>
      <c r="J55" s="114"/>
    </row>
    <row r="56" spans="1:10" ht="22.5" customHeight="1" x14ac:dyDescent="0.2">
      <c r="B56" s="114" t="s">
        <v>90</v>
      </c>
      <c r="C56" s="114"/>
      <c r="D56" s="114"/>
      <c r="E56" s="114"/>
      <c r="F56" s="114"/>
      <c r="G56" s="114"/>
      <c r="H56" s="114"/>
      <c r="I56" s="114"/>
      <c r="J56" s="114"/>
    </row>
  </sheetData>
  <sheetProtection algorithmName="SHA-512" hashValue="+b0R1ThlQQVTAoayMNrQD/xbiOQlERpEeJuQ5PkbBAUMZQxknAWuH1j04X0/6zQ6BzNVjkz7JuYaPEy5Su1V8Q==" saltValue="mwpSbMWyKva06DqvHPrX3g==" spinCount="100000" sheet="1" selectLockedCells="1"/>
  <mergeCells count="29">
    <mergeCell ref="B55:J55"/>
    <mergeCell ref="B54:J54"/>
    <mergeCell ref="F50:G50"/>
    <mergeCell ref="H50:I50"/>
    <mergeCell ref="D51:E51"/>
    <mergeCell ref="F51:G51"/>
    <mergeCell ref="H51:I51"/>
    <mergeCell ref="B50:C51"/>
    <mergeCell ref="B6:C6"/>
    <mergeCell ref="B7:C7"/>
    <mergeCell ref="B52:C52"/>
    <mergeCell ref="D52:I52"/>
    <mergeCell ref="D50:E50"/>
    <mergeCell ref="B56:J56"/>
    <mergeCell ref="A3:A4"/>
    <mergeCell ref="H3:J3"/>
    <mergeCell ref="D3:F3"/>
    <mergeCell ref="G3:G4"/>
    <mergeCell ref="B14:B15"/>
    <mergeCell ref="A14:A15"/>
    <mergeCell ref="C14:C15"/>
    <mergeCell ref="G14:G15"/>
    <mergeCell ref="D14:F14"/>
    <mergeCell ref="H14:J14"/>
    <mergeCell ref="B3:C4"/>
    <mergeCell ref="B11:C11"/>
    <mergeCell ref="B5:J5"/>
    <mergeCell ref="B9:J9"/>
    <mergeCell ref="B10:C10"/>
  </mergeCells>
  <phoneticPr fontId="0" type="noConversion"/>
  <pageMargins left="0.19685039370078741" right="0.19685039370078741" top="0.19685039370078741" bottom="0.19685039370078741" header="0.39370078740157483" footer="0.39370078740157483"/>
  <pageSetup paperSize="9" scale="7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9.33203125" defaultRowHeight="12.5" x14ac:dyDescent="0.25"/>
  <cols>
    <col min="1" max="1" width="42.44140625" style="1" customWidth="1"/>
    <col min="2" max="2" width="13.33203125" style="1" bestFit="1" customWidth="1"/>
    <col min="3" max="3" width="13.33203125" style="1" customWidth="1"/>
    <col min="4" max="16384" width="9.33203125" style="1"/>
  </cols>
  <sheetData>
    <row r="1" spans="1:3" ht="26.15" customHeight="1" thickTop="1" thickBot="1" x14ac:dyDescent="0.3">
      <c r="A1" s="4" t="s">
        <v>39</v>
      </c>
      <c r="B1" s="5" t="s">
        <v>42</v>
      </c>
      <c r="C1" s="6" t="s">
        <v>34</v>
      </c>
    </row>
    <row r="2" spans="1:3" ht="13" thickTop="1" x14ac:dyDescent="0.25">
      <c r="A2" s="2" t="s">
        <v>26</v>
      </c>
      <c r="B2" s="8">
        <v>940786</v>
      </c>
      <c r="C2" s="9">
        <f>B2*5</f>
        <v>4703930</v>
      </c>
    </row>
    <row r="3" spans="1:3" x14ac:dyDescent="0.25">
      <c r="A3" s="2" t="s">
        <v>27</v>
      </c>
      <c r="B3" s="8">
        <v>471738</v>
      </c>
      <c r="C3" s="9">
        <f t="shared" ref="C3:C13" si="0">B3*5</f>
        <v>2358690</v>
      </c>
    </row>
    <row r="4" spans="1:3" x14ac:dyDescent="0.25">
      <c r="A4" s="2" t="s">
        <v>28</v>
      </c>
      <c r="B4" s="8">
        <v>511453</v>
      </c>
      <c r="C4" s="9">
        <f t="shared" si="0"/>
        <v>2557265</v>
      </c>
    </row>
    <row r="5" spans="1:3" x14ac:dyDescent="0.25">
      <c r="A5" s="2" t="s">
        <v>29</v>
      </c>
      <c r="B5" s="8">
        <v>402873</v>
      </c>
      <c r="C5" s="9">
        <f t="shared" si="0"/>
        <v>2014365</v>
      </c>
    </row>
    <row r="6" spans="1:3" x14ac:dyDescent="0.25">
      <c r="A6" s="2" t="s">
        <v>30</v>
      </c>
      <c r="B6" s="8">
        <v>20092</v>
      </c>
      <c r="C6" s="9">
        <f t="shared" si="0"/>
        <v>100460</v>
      </c>
    </row>
    <row r="7" spans="1:3" x14ac:dyDescent="0.25">
      <c r="A7" s="2" t="s">
        <v>31</v>
      </c>
      <c r="B7" s="8">
        <v>104738</v>
      </c>
      <c r="C7" s="9">
        <f t="shared" si="0"/>
        <v>523690</v>
      </c>
    </row>
    <row r="8" spans="1:3" x14ac:dyDescent="0.25">
      <c r="A8" s="2" t="s">
        <v>32</v>
      </c>
      <c r="B8" s="8">
        <v>321102</v>
      </c>
      <c r="C8" s="9">
        <f t="shared" si="0"/>
        <v>1605510</v>
      </c>
    </row>
    <row r="9" spans="1:3" x14ac:dyDescent="0.25">
      <c r="A9" s="2" t="s">
        <v>33</v>
      </c>
      <c r="B9" s="8">
        <v>38588580</v>
      </c>
      <c r="C9" s="9">
        <f t="shared" si="0"/>
        <v>192942900</v>
      </c>
    </row>
    <row r="10" spans="1:3" x14ac:dyDescent="0.25">
      <c r="A10" s="2" t="s">
        <v>62</v>
      </c>
      <c r="B10" s="8">
        <v>20940</v>
      </c>
      <c r="C10" s="9">
        <f t="shared" si="0"/>
        <v>104700</v>
      </c>
    </row>
    <row r="11" spans="1:3" x14ac:dyDescent="0.25">
      <c r="A11" s="2" t="s">
        <v>63</v>
      </c>
      <c r="B11" s="8">
        <v>12942</v>
      </c>
      <c r="C11" s="9">
        <f t="shared" si="0"/>
        <v>64710</v>
      </c>
    </row>
    <row r="12" spans="1:3" x14ac:dyDescent="0.25">
      <c r="A12" s="2" t="s">
        <v>64</v>
      </c>
      <c r="B12" s="8">
        <v>5301</v>
      </c>
      <c r="C12" s="9">
        <f t="shared" si="0"/>
        <v>26505</v>
      </c>
    </row>
    <row r="13" spans="1:3" ht="13" thickBot="1" x14ac:dyDescent="0.3">
      <c r="A13" s="3" t="s">
        <v>65</v>
      </c>
      <c r="B13" s="10">
        <v>1655561</v>
      </c>
      <c r="C13" s="11">
        <f t="shared" si="0"/>
        <v>8277805</v>
      </c>
    </row>
    <row r="14" spans="1:3" ht="13" thickTop="1" x14ac:dyDescent="0.25"/>
    <row r="15" spans="1:3" ht="13" thickBot="1" x14ac:dyDescent="0.3"/>
    <row r="16" spans="1:3" ht="22" thickTop="1" thickBot="1" x14ac:dyDescent="0.3">
      <c r="A16" s="4" t="s">
        <v>41</v>
      </c>
      <c r="B16" s="5" t="s">
        <v>42</v>
      </c>
      <c r="C16" s="6" t="s">
        <v>34</v>
      </c>
    </row>
    <row r="17" spans="1:3" ht="27" customHeight="1" thickTop="1" x14ac:dyDescent="0.25">
      <c r="A17" s="7" t="s">
        <v>66</v>
      </c>
      <c r="B17" s="12">
        <v>19898</v>
      </c>
      <c r="C17" s="13">
        <f>B17*5</f>
        <v>99490</v>
      </c>
    </row>
    <row r="18" spans="1:3" ht="27" customHeight="1" thickBot="1" x14ac:dyDescent="0.3">
      <c r="A18" s="16" t="s">
        <v>48</v>
      </c>
      <c r="B18" s="14">
        <v>713</v>
      </c>
      <c r="C18" s="15">
        <f t="shared" ref="C18" si="1">B18*5</f>
        <v>3565</v>
      </c>
    </row>
    <row r="19" spans="1:3" ht="13" thickTop="1" x14ac:dyDescent="0.25"/>
    <row r="20" spans="1:3" x14ac:dyDescent="0.25">
      <c r="A20" s="17" t="s">
        <v>40</v>
      </c>
      <c r="B20" s="17"/>
      <c r="C20" s="17"/>
    </row>
    <row r="21" spans="1:3" x14ac:dyDescent="0.25">
      <c r="A21" s="1" t="s">
        <v>86</v>
      </c>
    </row>
    <row r="22" spans="1:3" x14ac:dyDescent="0.25">
      <c r="A22" s="1" t="s">
        <v>54</v>
      </c>
    </row>
  </sheetData>
  <mergeCells count="1">
    <mergeCell ref="A20:C20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Objemy služeb - tarify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 Lukáš</dc:creator>
  <cp:lastModifiedBy>Filip Burget</cp:lastModifiedBy>
  <cp:lastPrinted>2017-09-27T12:57:57Z</cp:lastPrinted>
  <dcterms:created xsi:type="dcterms:W3CDTF">2002-08-27T13:17:59Z</dcterms:created>
  <dcterms:modified xsi:type="dcterms:W3CDTF">2022-09-08T06:48:32Z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