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30 - ZPŘ - Pravidelná preventivní údržba a opravy strojů pro zpracování mincí LCC-20\Výzva vč. příloh\"/>
    </mc:Choice>
  </mc:AlternateContent>
  <bookViews>
    <workbookView xWindow="0" yWindow="0" windowWidth="21570" windowHeight="9585"/>
  </bookViews>
  <sheets>
    <sheet name="Servis" sheetId="1" r:id="rId1"/>
  </sheets>
  <calcPr calcId="162913"/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5" i="1"/>
  <c r="O23" i="1"/>
  <c r="O21" i="1"/>
  <c r="O19" i="1"/>
  <c r="O16" i="1"/>
  <c r="O15" i="1"/>
  <c r="O14" i="1"/>
  <c r="O13" i="1"/>
  <c r="O11" i="1"/>
  <c r="O10" i="1"/>
  <c r="O9" i="1"/>
  <c r="O8" i="1"/>
  <c r="H11" i="1" l="1"/>
  <c r="H9" i="1"/>
  <c r="H8" i="1"/>
  <c r="H10" i="1"/>
  <c r="H6" i="1" l="1"/>
  <c r="H13" i="1"/>
  <c r="H14" i="1"/>
  <c r="H15" i="1"/>
  <c r="H16" i="1"/>
  <c r="H19" i="1"/>
  <c r="H21" i="1"/>
  <c r="H23" i="1"/>
  <c r="H25" i="1"/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8" i="1"/>
  <c r="O6" i="1"/>
  <c r="O43" i="1" s="1"/>
  <c r="C45" i="1" s="1"/>
  <c r="E42" i="1" l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G43" i="1" l="1"/>
</calcChain>
</file>

<file path=xl/sharedStrings.xml><?xml version="1.0" encoding="utf-8"?>
<sst xmlns="http://schemas.openxmlformats.org/spreadsheetml/2006/main" count="79" uniqueCount="77">
  <si>
    <t xml:space="preserve">Cena za 1 hodinu v Kč bez DPH  </t>
  </si>
  <si>
    <t>Celková cena za předpokládaný počet hodin v Kč bez DPH za 4 roky</t>
  </si>
  <si>
    <t>Celková nabídková cena v Kč bez DPH</t>
  </si>
  <si>
    <t>Předpokládaný počet hodin za 4 roky *)</t>
  </si>
  <si>
    <t>Příloha č. 2 ZD</t>
  </si>
  <si>
    <t>Kilometrovné</t>
  </si>
  <si>
    <t>Ztráta času na cestě</t>
  </si>
  <si>
    <t>Předpokládaný počet zabalení za 4 roky *)</t>
  </si>
  <si>
    <t>Cena za 1 zabalení v Kč bez DPH</t>
  </si>
  <si>
    <t>Celková cena za předpokládaný počet zabalení v Kč bez DPH za 4 roky</t>
  </si>
  <si>
    <t>Předpokládaný počet km za 4 roky *)</t>
  </si>
  <si>
    <t>Cena za 1 km v Kč bez DPH</t>
  </si>
  <si>
    <t>Celková cena za předpokládaný počet km v Kč bez DPH za 4 roky</t>
  </si>
  <si>
    <t>Předpokládaný počet instalací a zprovoznění za 4 roky *)</t>
  </si>
  <si>
    <t>Celková cena za předpokládaný počet instalací a zprovoznění v Kč bez DPH za 4 roky</t>
  </si>
  <si>
    <t>Vybrané náhradní díly</t>
  </si>
  <si>
    <t>Název náhradního dílu</t>
  </si>
  <si>
    <t>Výrobní číslo Laurel</t>
  </si>
  <si>
    <t>Celková cena za předpokládaný počet ks v Kč bez DPH za 4 roky</t>
  </si>
  <si>
    <t>Gate Gear</t>
  </si>
  <si>
    <t>Solenoid Gear</t>
  </si>
  <si>
    <t>Damper</t>
  </si>
  <si>
    <t>Image Timing Cable Ass'y -AT-</t>
  </si>
  <si>
    <t>Gate Timing Cable Ass'y</t>
  </si>
  <si>
    <t>Coin Sensor A Ass'y</t>
  </si>
  <si>
    <t>Coin Sensor B Ass'y</t>
  </si>
  <si>
    <t>Guide C/Führungsklotz LCC-20</t>
  </si>
  <si>
    <t>Block C Ass'y</t>
  </si>
  <si>
    <t>Gate Solenoid Cable Ass'y LCC-20</t>
  </si>
  <si>
    <t>Holder/Halter LCC-20</t>
  </si>
  <si>
    <t>Reject Count Cable Ass'y LCC-20</t>
  </si>
  <si>
    <t>Image Prosessor PCB Ass'y -AT-</t>
  </si>
  <si>
    <t>LC PCB Ass'y</t>
  </si>
  <si>
    <t>Relay PCB Ass'y</t>
  </si>
  <si>
    <t>1HX00410400</t>
  </si>
  <si>
    <t>1HX00410500</t>
  </si>
  <si>
    <t>1HX00410600</t>
  </si>
  <si>
    <t>1HX00E42100</t>
  </si>
  <si>
    <t>1HX00E40300</t>
  </si>
  <si>
    <t>1HX00E01000</t>
  </si>
  <si>
    <t>1HX00E81100</t>
  </si>
  <si>
    <t>1HX00401700</t>
  </si>
  <si>
    <t>1HX00M40100H</t>
  </si>
  <si>
    <t>1HX00E41100</t>
  </si>
  <si>
    <t>1HX00610301</t>
  </si>
  <si>
    <t>1HX00E40200</t>
  </si>
  <si>
    <t>3JD00-E10100</t>
  </si>
  <si>
    <t>1HX00E00300</t>
  </si>
  <si>
    <t>1HX00E00400</t>
  </si>
  <si>
    <t>Předpokládaná spotřeba ks za 4 roky *)</t>
  </si>
  <si>
    <t>Preventivní údržba strojů LCC-20</t>
  </si>
  <si>
    <t>Opravy strojů LCC - 20</t>
  </si>
  <si>
    <t>Stěhování strojů</t>
  </si>
  <si>
    <t>Podkladem pro nacenění jednotlivých položek v cenové tabulce jsou požadavky uvedené v návrhu smlouvy, který je přílohou č. 1 zadávací dokumentace veřejné zakázky.</t>
  </si>
  <si>
    <t>Odborná instalace a zprovoznění 1 stroje</t>
  </si>
  <si>
    <t>Cena za 1 odbornou instalaci a zprovoznění v Kč bez DPH</t>
  </si>
  <si>
    <t>Cena za 1 ks v Kč bez DPH</t>
  </si>
  <si>
    <t>Cena za 1 hodinu ztráty času na cestě v Kč bez DPH</t>
  </si>
  <si>
    <t xml:space="preserve">CENOVÁ TABULKA - Pravidelná preventivní údržba a opravy strojů pro zpracování mincí LCC-20 </t>
  </si>
  <si>
    <t>Preventivní údržba v pobočce Praha</t>
  </si>
  <si>
    <t>Preventivní údržba v pobočce Brno</t>
  </si>
  <si>
    <t>Preventivní údržba v pobočce Hradec Králové</t>
  </si>
  <si>
    <t>Preventivní údržba v pobočce Ostrava</t>
  </si>
  <si>
    <t>Doprava při opravě</t>
  </si>
  <si>
    <t>Celková cena za předpokládaný počet výjezdů k opravám v Kč bez DPH za 4 roky</t>
  </si>
  <si>
    <t>Předpokládaný počet preventivních údržeb za 4 roky celkem v určených  místech plnění*)</t>
  </si>
  <si>
    <t>Výjezd technika/ů do pobočky Hradec Králové k provedení  opravy (tam a zpět)</t>
  </si>
  <si>
    <t>Výjezd technika/ů do pobočky Ostrava k provedení opravy (tam a zpět)</t>
  </si>
  <si>
    <t>Cena za provedení 1 preventivní údržby v určeném místě plnění v Kč bez DPH</t>
  </si>
  <si>
    <t>Celková cena za provedení předpokládaného počtu preventivních údržeb v určených místech plnění v Kč bez DPH za 4 roky</t>
  </si>
  <si>
    <t>Cena za 1 výjezd k opravě v Kč bez DPH</t>
  </si>
  <si>
    <t>Předpokládaný počet výjezdů k opravám za 4 roky *)</t>
  </si>
  <si>
    <t>Opravy strojů LCC-20</t>
  </si>
  <si>
    <t>Výjezd technika/ů do pobočky Praha k provedení opravy (tam a zpět)</t>
  </si>
  <si>
    <t>Výjezd technika/ů do pobočky Brno k provedení opravy (tam a zpět)</t>
  </si>
  <si>
    <t>Odborné zabalení 1 stroje (včetně veškerých přesunů v místech plnění)</t>
  </si>
  <si>
    <r>
      <t>*)</t>
    </r>
    <r>
      <rPr>
        <u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Předpokládané množství hodin oprav, údržeb, výjezdů, položek stěhování strojů a vybraných náhradních dílů jsou v souladu se zákonem č. 134/2016 Sb. o zadávání veřejných zakázek, ve znění pozdějších předpisů stanoveny za období 4 roků a jsou uvedeny pouze za účelem porovnání nabídek. Zadavatel si vyhrazuje právo uvedené množství čerpat dle svých reálných potřeb, tj. přečerpat, nedočerpat či vůbec nečerpat; skutečný počet se tak může od předpokládaného počtu lišit.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</si>
</sst>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Protection="1"/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Alignment="1" applyProtection="1">
      <alignment horizontal="right"/>
    </xf>
    <xf numFmtId="3" fontId="7" fillId="0" borderId="8" xfId="0" applyNumberFormat="1" applyFont="1" applyFill="1" applyBorder="1" applyAlignment="1" applyProtection="1">
      <alignment horizontal="center" vertical="center"/>
    </xf>
    <xf numFmtId="4" fontId="7" fillId="0" borderId="9" xfId="0" applyNumberFormat="1" applyFont="1" applyBorder="1" applyAlignment="1" applyProtection="1">
      <alignment horizontal="center" vertical="center"/>
    </xf>
    <xf numFmtId="3" fontId="9" fillId="2" borderId="11" xfId="0" applyNumberFormat="1" applyFont="1" applyFill="1" applyBorder="1" applyAlignment="1" applyProtection="1">
      <alignment horizontal="center" vertical="center" wrapText="1"/>
    </xf>
    <xf numFmtId="3" fontId="9" fillId="2" borderId="21" xfId="0" applyNumberFormat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wrapText="1"/>
    </xf>
    <xf numFmtId="0" fontId="7" fillId="0" borderId="19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wrapText="1"/>
    </xf>
    <xf numFmtId="0" fontId="7" fillId="0" borderId="1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wrapText="1"/>
    </xf>
    <xf numFmtId="0" fontId="7" fillId="0" borderId="20" xfId="0" applyFont="1" applyBorder="1" applyAlignment="1" applyProtection="1">
      <alignment horizontal="center"/>
    </xf>
    <xf numFmtId="3" fontId="7" fillId="0" borderId="0" xfId="0" applyNumberFormat="1" applyFo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center" vertical="center" wrapText="1"/>
    </xf>
    <xf numFmtId="3" fontId="7" fillId="4" borderId="13" xfId="0" applyNumberFormat="1" applyFont="1" applyFill="1" applyBorder="1" applyAlignment="1" applyProtection="1">
      <alignment horizontal="center" vertical="center"/>
    </xf>
    <xf numFmtId="4" fontId="7" fillId="0" borderId="13" xfId="0" applyNumberFormat="1" applyFont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3" fontId="7" fillId="4" borderId="29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Border="1" applyAlignment="1" applyProtection="1">
      <alignment horizontal="center" vertical="center"/>
    </xf>
    <xf numFmtId="3" fontId="7" fillId="0" borderId="7" xfId="0" applyNumberFormat="1" applyFont="1" applyFill="1" applyBorder="1" applyAlignment="1" applyProtection="1">
      <alignment horizontal="center" vertical="center"/>
    </xf>
    <xf numFmtId="4" fontId="7" fillId="0" borderId="7" xfId="0" applyNumberFormat="1" applyFont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/>
    </xf>
    <xf numFmtId="4" fontId="7" fillId="0" borderId="25" xfId="0" applyNumberFormat="1" applyFont="1" applyFill="1" applyBorder="1" applyAlignment="1" applyProtection="1">
      <alignment horizontal="center" vertical="center"/>
    </xf>
    <xf numFmtId="3" fontId="7" fillId="4" borderId="7" xfId="0" applyNumberFormat="1" applyFont="1" applyFill="1" applyBorder="1" applyAlignment="1" applyProtection="1">
      <alignment horizontal="center" vertical="center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7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4" fontId="7" fillId="0" borderId="17" xfId="0" applyNumberFormat="1" applyFont="1" applyBorder="1" applyAlignment="1" applyProtection="1">
      <alignment horizontal="center" vertical="center"/>
    </xf>
    <xf numFmtId="4" fontId="7" fillId="0" borderId="32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4" fontId="7" fillId="0" borderId="30" xfId="0" applyNumberFormat="1" applyFont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4" fontId="3" fillId="2" borderId="22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7" fillId="3" borderId="22" xfId="0" applyNumberFormat="1" applyFont="1" applyFill="1" applyBorder="1" applyAlignment="1" applyProtection="1">
      <alignment horizontal="center" vertical="center"/>
      <protection locked="0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4" fontId="7" fillId="0" borderId="33" xfId="0" applyNumberFormat="1" applyFont="1" applyBorder="1" applyAlignment="1" applyProtection="1">
      <alignment horizontal="center" vertical="center"/>
    </xf>
    <xf numFmtId="4" fontId="7" fillId="0" borderId="34" xfId="0" applyNumberFormat="1" applyFont="1" applyBorder="1" applyAlignment="1" applyProtection="1">
      <alignment horizontal="center" vertical="center"/>
    </xf>
    <xf numFmtId="3" fontId="9" fillId="2" borderId="29" xfId="0" applyNumberFormat="1" applyFont="1" applyFill="1" applyBorder="1" applyAlignment="1" applyProtection="1">
      <alignment horizontal="center" vertical="center" wrapText="1"/>
    </xf>
    <xf numFmtId="4" fontId="5" fillId="0" borderId="2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11" fillId="0" borderId="35" xfId="0" applyFont="1" applyBorder="1" applyAlignment="1" applyProtection="1">
      <alignment horizontal="center" vertical="center"/>
    </xf>
    <xf numFmtId="3" fontId="6" fillId="0" borderId="0" xfId="0" applyNumberFormat="1" applyFont="1" applyProtection="1"/>
    <xf numFmtId="0" fontId="7" fillId="0" borderId="29" xfId="0" applyFont="1" applyBorder="1" applyAlignment="1" applyProtection="1"/>
    <xf numFmtId="0" fontId="7" fillId="0" borderId="31" xfId="0" applyFont="1" applyBorder="1" applyAlignment="1" applyProtection="1"/>
    <xf numFmtId="0" fontId="7" fillId="0" borderId="28" xfId="0" applyFont="1" applyBorder="1" applyAlignment="1" applyProtection="1">
      <alignment horizontal="center"/>
    </xf>
    <xf numFmtId="0" fontId="7" fillId="0" borderId="0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tabSelected="1" zoomScale="85" zoomScaleNormal="85" workbookViewId="0">
      <selection activeCell="E37" sqref="E37:F37"/>
    </sheetView>
  </sheetViews>
  <sheetFormatPr defaultColWidth="8.85546875" defaultRowHeight="15" x14ac:dyDescent="0.25"/>
  <cols>
    <col min="1" max="1" width="0.140625" style="7" customWidth="1"/>
    <col min="2" max="2" width="8.85546875" style="7" hidden="1" customWidth="1"/>
    <col min="3" max="3" width="20.7109375" style="7" customWidth="1"/>
    <col min="4" max="4" width="29.5703125" style="7" customWidth="1"/>
    <col min="5" max="5" width="33.85546875" style="7" customWidth="1"/>
    <col min="6" max="6" width="43.85546875" style="7" customWidth="1"/>
    <col min="7" max="7" width="45.28515625" style="7" customWidth="1"/>
    <col min="8" max="8" width="34.140625" style="7" customWidth="1"/>
    <col min="9" max="14" width="8.85546875" style="7" hidden="1" customWidth="1"/>
    <col min="15" max="15" width="11.5703125" style="7" customWidth="1"/>
    <col min="16" max="16384" width="8.85546875" style="7"/>
  </cols>
  <sheetData>
    <row r="1" spans="3:16" ht="15.75" x14ac:dyDescent="0.25">
      <c r="H1" s="8" t="s">
        <v>4</v>
      </c>
    </row>
    <row r="2" spans="3:16" ht="11.45" customHeight="1" thickBot="1" x14ac:dyDescent="0.3"/>
    <row r="3" spans="3:16" ht="7.9" hidden="1" customHeight="1" thickBot="1" x14ac:dyDescent="0.3"/>
    <row r="4" spans="3:16" ht="28.15" customHeight="1" thickBot="1" x14ac:dyDescent="0.4">
      <c r="C4" s="50" t="s">
        <v>58</v>
      </c>
      <c r="D4" s="51"/>
      <c r="E4" s="51"/>
      <c r="F4" s="51"/>
      <c r="G4" s="51"/>
      <c r="H4" s="52"/>
      <c r="O4" s="6"/>
    </row>
    <row r="5" spans="3:16" ht="40.9" customHeight="1" thickBot="1" x14ac:dyDescent="0.3">
      <c r="C5" s="53" t="s">
        <v>72</v>
      </c>
      <c r="D5" s="43"/>
      <c r="E5" s="2" t="s">
        <v>3</v>
      </c>
      <c r="F5" s="42" t="s">
        <v>0</v>
      </c>
      <c r="G5" s="43"/>
      <c r="H5" s="3" t="s">
        <v>1</v>
      </c>
      <c r="O5" s="6"/>
      <c r="P5" s="6"/>
    </row>
    <row r="6" spans="3:16" ht="48" customHeight="1" thickBot="1" x14ac:dyDescent="0.3">
      <c r="C6" s="39" t="s">
        <v>51</v>
      </c>
      <c r="D6" s="40"/>
      <c r="E6" s="30">
        <v>336</v>
      </c>
      <c r="F6" s="65">
        <v>0</v>
      </c>
      <c r="G6" s="66"/>
      <c r="H6" s="31">
        <f>E6*F6</f>
        <v>0</v>
      </c>
      <c r="O6" s="76">
        <f>IF((TRUNC(F6,2)-F6)=0,0,1)</f>
        <v>0</v>
      </c>
      <c r="P6" s="6"/>
    </row>
    <row r="7" spans="3:16" ht="70.150000000000006" customHeight="1" thickBot="1" x14ac:dyDescent="0.3">
      <c r="C7" s="53" t="s">
        <v>50</v>
      </c>
      <c r="D7" s="43"/>
      <c r="E7" s="4" t="s">
        <v>65</v>
      </c>
      <c r="F7" s="63" t="s">
        <v>68</v>
      </c>
      <c r="G7" s="64"/>
      <c r="H7" s="33" t="s">
        <v>69</v>
      </c>
      <c r="O7" s="6"/>
      <c r="P7" s="6"/>
    </row>
    <row r="8" spans="3:16" ht="43.5" customHeight="1" thickBot="1" x14ac:dyDescent="0.3">
      <c r="C8" s="48" t="s">
        <v>59</v>
      </c>
      <c r="D8" s="48"/>
      <c r="E8" s="32">
        <v>32</v>
      </c>
      <c r="F8" s="65">
        <v>0</v>
      </c>
      <c r="G8" s="66"/>
      <c r="H8" s="29">
        <f>E8*F8</f>
        <v>0</v>
      </c>
      <c r="O8" s="76">
        <f t="shared" ref="O8:O11" si="0">IF((TRUNC(F8,2)-F8)=0,0,1)</f>
        <v>0</v>
      </c>
      <c r="P8" s="6"/>
    </row>
    <row r="9" spans="3:16" ht="51" customHeight="1" thickBot="1" x14ac:dyDescent="0.3">
      <c r="C9" s="47" t="s">
        <v>60</v>
      </c>
      <c r="D9" s="47"/>
      <c r="E9" s="23">
        <v>32</v>
      </c>
      <c r="F9" s="65">
        <v>0</v>
      </c>
      <c r="G9" s="66"/>
      <c r="H9" s="24">
        <f>E9*F9</f>
        <v>0</v>
      </c>
      <c r="O9" s="76">
        <f t="shared" si="0"/>
        <v>0</v>
      </c>
      <c r="P9" s="6"/>
    </row>
    <row r="10" spans="3:16" ht="43.5" customHeight="1" thickBot="1" x14ac:dyDescent="0.3">
      <c r="C10" s="47" t="s">
        <v>61</v>
      </c>
      <c r="D10" s="47"/>
      <c r="E10" s="23">
        <v>96</v>
      </c>
      <c r="F10" s="65">
        <v>0</v>
      </c>
      <c r="G10" s="66"/>
      <c r="H10" s="24">
        <f>E10*F10</f>
        <v>0</v>
      </c>
      <c r="O10" s="76">
        <f t="shared" si="0"/>
        <v>0</v>
      </c>
      <c r="P10" s="6"/>
    </row>
    <row r="11" spans="3:16" ht="41.25" customHeight="1" thickBot="1" x14ac:dyDescent="0.3">
      <c r="C11" s="49" t="s">
        <v>62</v>
      </c>
      <c r="D11" s="49"/>
      <c r="E11" s="26">
        <v>96</v>
      </c>
      <c r="F11" s="65">
        <v>0</v>
      </c>
      <c r="G11" s="66"/>
      <c r="H11" s="27">
        <f>E11*F11</f>
        <v>0</v>
      </c>
      <c r="O11" s="76">
        <f t="shared" si="0"/>
        <v>0</v>
      </c>
      <c r="P11" s="6"/>
    </row>
    <row r="12" spans="3:16" ht="26.25" thickBot="1" x14ac:dyDescent="0.3">
      <c r="C12" s="53" t="s">
        <v>63</v>
      </c>
      <c r="D12" s="43"/>
      <c r="E12" s="4" t="s">
        <v>71</v>
      </c>
      <c r="F12" s="42" t="s">
        <v>70</v>
      </c>
      <c r="G12" s="43"/>
      <c r="H12" s="5" t="s">
        <v>64</v>
      </c>
      <c r="O12" s="6"/>
      <c r="P12" s="6"/>
    </row>
    <row r="13" spans="3:16" ht="51" customHeight="1" thickBot="1" x14ac:dyDescent="0.3">
      <c r="C13" s="48" t="s">
        <v>73</v>
      </c>
      <c r="D13" s="48"/>
      <c r="E13" s="28">
        <v>64</v>
      </c>
      <c r="F13" s="65">
        <v>0</v>
      </c>
      <c r="G13" s="66"/>
      <c r="H13" s="29">
        <f>E13*F13</f>
        <v>0</v>
      </c>
      <c r="O13" s="76">
        <f t="shared" ref="O13:O16" si="1">IF((TRUNC(F13,2)-F13)=0,0,1)</f>
        <v>0</v>
      </c>
      <c r="P13" s="6"/>
    </row>
    <row r="14" spans="3:16" ht="48.75" customHeight="1" thickBot="1" x14ac:dyDescent="0.3">
      <c r="C14" s="47" t="s">
        <v>74</v>
      </c>
      <c r="D14" s="47"/>
      <c r="E14" s="25">
        <v>64</v>
      </c>
      <c r="F14" s="65">
        <v>0</v>
      </c>
      <c r="G14" s="66"/>
      <c r="H14" s="24">
        <f>E14*F14</f>
        <v>0</v>
      </c>
      <c r="O14" s="76">
        <f t="shared" si="1"/>
        <v>0</v>
      </c>
      <c r="P14" s="6"/>
    </row>
    <row r="15" spans="3:16" ht="50.25" customHeight="1" thickBot="1" x14ac:dyDescent="0.3">
      <c r="C15" s="47" t="s">
        <v>66</v>
      </c>
      <c r="D15" s="47"/>
      <c r="E15" s="25">
        <v>192</v>
      </c>
      <c r="F15" s="65">
        <v>0</v>
      </c>
      <c r="G15" s="66"/>
      <c r="H15" s="24">
        <f>E15*F15</f>
        <v>0</v>
      </c>
      <c r="O15" s="76">
        <f t="shared" si="1"/>
        <v>0</v>
      </c>
      <c r="P15" s="6"/>
    </row>
    <row r="16" spans="3:16" ht="52.5" customHeight="1" thickBot="1" x14ac:dyDescent="0.3">
      <c r="C16" s="47" t="s">
        <v>67</v>
      </c>
      <c r="D16" s="47"/>
      <c r="E16" s="25">
        <v>192</v>
      </c>
      <c r="F16" s="65">
        <v>0</v>
      </c>
      <c r="G16" s="66"/>
      <c r="H16" s="24">
        <f>E16*F16</f>
        <v>0</v>
      </c>
      <c r="O16" s="76">
        <f t="shared" si="1"/>
        <v>0</v>
      </c>
      <c r="P16" s="6"/>
    </row>
    <row r="17" spans="3:16" ht="31.15" customHeight="1" thickBot="1" x14ac:dyDescent="0.3">
      <c r="C17" s="44" t="s">
        <v>52</v>
      </c>
      <c r="D17" s="45"/>
      <c r="E17" s="45"/>
      <c r="F17" s="45"/>
      <c r="G17" s="45"/>
      <c r="H17" s="46"/>
      <c r="O17" s="6"/>
      <c r="P17" s="6"/>
    </row>
    <row r="18" spans="3:16" ht="26.25" thickBot="1" x14ac:dyDescent="0.3">
      <c r="C18" s="36"/>
      <c r="D18" s="34"/>
      <c r="E18" s="2" t="s">
        <v>7</v>
      </c>
      <c r="F18" s="42" t="s">
        <v>8</v>
      </c>
      <c r="G18" s="43"/>
      <c r="H18" s="3" t="s">
        <v>9</v>
      </c>
      <c r="O18" s="6"/>
      <c r="P18" s="6"/>
    </row>
    <row r="19" spans="3:16" ht="51" customHeight="1" thickBot="1" x14ac:dyDescent="0.3">
      <c r="C19" s="57" t="s">
        <v>75</v>
      </c>
      <c r="D19" s="58"/>
      <c r="E19" s="9">
        <v>2</v>
      </c>
      <c r="F19" s="65">
        <v>0</v>
      </c>
      <c r="G19" s="66"/>
      <c r="H19" s="10">
        <f>E19*F19</f>
        <v>0</v>
      </c>
      <c r="O19" s="76">
        <f>IF((TRUNC(F19,2)-F19)=0,0,1)</f>
        <v>0</v>
      </c>
      <c r="P19" s="6"/>
    </row>
    <row r="20" spans="3:16" ht="31.15" customHeight="1" thickBot="1" x14ac:dyDescent="0.3">
      <c r="C20" s="36"/>
      <c r="D20" s="34"/>
      <c r="E20" s="2" t="s">
        <v>10</v>
      </c>
      <c r="F20" s="42" t="s">
        <v>11</v>
      </c>
      <c r="G20" s="43"/>
      <c r="H20" s="3" t="s">
        <v>12</v>
      </c>
      <c r="O20" s="6"/>
      <c r="P20" s="6"/>
    </row>
    <row r="21" spans="3:16" ht="31.15" customHeight="1" thickBot="1" x14ac:dyDescent="0.3">
      <c r="C21" s="57" t="s">
        <v>5</v>
      </c>
      <c r="D21" s="58"/>
      <c r="E21" s="9">
        <v>300</v>
      </c>
      <c r="F21" s="65">
        <v>0</v>
      </c>
      <c r="G21" s="66"/>
      <c r="H21" s="10">
        <f>E21*F21</f>
        <v>0</v>
      </c>
      <c r="O21" s="76">
        <f>IF((TRUNC(F21,2)-F21)=0,0,1)</f>
        <v>0</v>
      </c>
      <c r="P21" s="6"/>
    </row>
    <row r="22" spans="3:16" ht="26.25" thickBot="1" x14ac:dyDescent="0.3">
      <c r="C22" s="36"/>
      <c r="D22" s="34"/>
      <c r="E22" s="2" t="s">
        <v>3</v>
      </c>
      <c r="F22" s="42" t="s">
        <v>57</v>
      </c>
      <c r="G22" s="43"/>
      <c r="H22" s="3" t="s">
        <v>1</v>
      </c>
      <c r="O22" s="6"/>
      <c r="P22" s="6"/>
    </row>
    <row r="23" spans="3:16" ht="31.15" customHeight="1" thickBot="1" x14ac:dyDescent="0.3">
      <c r="C23" s="57" t="s">
        <v>6</v>
      </c>
      <c r="D23" s="58"/>
      <c r="E23" s="9">
        <v>2</v>
      </c>
      <c r="F23" s="65">
        <v>0</v>
      </c>
      <c r="G23" s="66"/>
      <c r="H23" s="10">
        <f>E23*F23</f>
        <v>0</v>
      </c>
      <c r="O23" s="76">
        <f>IF((TRUNC(F23,2)-F23)=0,0,1)</f>
        <v>0</v>
      </c>
      <c r="P23" s="6"/>
    </row>
    <row r="24" spans="3:16" ht="39" thickBot="1" x14ac:dyDescent="0.3">
      <c r="C24" s="36"/>
      <c r="D24" s="34"/>
      <c r="E24" s="2" t="s">
        <v>13</v>
      </c>
      <c r="F24" s="42" t="s">
        <v>55</v>
      </c>
      <c r="G24" s="43"/>
      <c r="H24" s="3" t="s">
        <v>14</v>
      </c>
      <c r="O24" s="6"/>
      <c r="P24" s="6"/>
    </row>
    <row r="25" spans="3:16" ht="31.15" customHeight="1" thickBot="1" x14ac:dyDescent="0.3">
      <c r="C25" s="57" t="s">
        <v>54</v>
      </c>
      <c r="D25" s="58"/>
      <c r="E25" s="9">
        <v>2</v>
      </c>
      <c r="F25" s="65">
        <v>0</v>
      </c>
      <c r="G25" s="66"/>
      <c r="H25" s="10">
        <f>E25*F25</f>
        <v>0</v>
      </c>
      <c r="O25" s="76">
        <f>IF((TRUNC(F25,2)-F25)=0,0,1)</f>
        <v>0</v>
      </c>
      <c r="P25" s="6"/>
    </row>
    <row r="26" spans="3:16" ht="31.15" customHeight="1" thickBot="1" x14ac:dyDescent="0.3">
      <c r="C26" s="59" t="s">
        <v>15</v>
      </c>
      <c r="D26" s="60"/>
      <c r="E26" s="61"/>
      <c r="F26" s="61"/>
      <c r="G26" s="60"/>
      <c r="H26" s="62"/>
      <c r="O26" s="6"/>
      <c r="P26" s="6"/>
    </row>
    <row r="27" spans="3:16" ht="30.75" customHeight="1" thickBot="1" x14ac:dyDescent="0.3">
      <c r="C27" s="22" t="s">
        <v>16</v>
      </c>
      <c r="D27" s="22" t="s">
        <v>17</v>
      </c>
      <c r="E27" s="11" t="s">
        <v>49</v>
      </c>
      <c r="F27" s="12" t="s">
        <v>56</v>
      </c>
      <c r="G27" s="69" t="s">
        <v>18</v>
      </c>
      <c r="H27" s="77"/>
      <c r="O27" s="6"/>
      <c r="P27" s="6"/>
    </row>
    <row r="28" spans="3:16" ht="31.15" customHeight="1" thickTop="1" thickBot="1" x14ac:dyDescent="0.3">
      <c r="C28" s="13" t="s">
        <v>19</v>
      </c>
      <c r="D28" s="14" t="s">
        <v>34</v>
      </c>
      <c r="E28" s="14">
        <f>4*12</f>
        <v>48</v>
      </c>
      <c r="F28" s="35">
        <v>0</v>
      </c>
      <c r="G28" s="41">
        <f>(E28*F28)</f>
        <v>0</v>
      </c>
      <c r="H28" s="78"/>
      <c r="N28" s="19" t="e">
        <f>IF((TRUNC(#REF!,2)-#REF!)=0,0,1)</f>
        <v>#REF!</v>
      </c>
      <c r="O28" s="76">
        <f t="shared" ref="O28:O42" si="2">IF((TRUNC(F28,2)-F28)=0,0,1)</f>
        <v>0</v>
      </c>
      <c r="P28" s="6"/>
    </row>
    <row r="29" spans="3:16" ht="31.15" customHeight="1" thickBot="1" x14ac:dyDescent="0.3">
      <c r="C29" s="15" t="s">
        <v>20</v>
      </c>
      <c r="D29" s="16" t="s">
        <v>35</v>
      </c>
      <c r="E29" s="16">
        <f>4*10</f>
        <v>40</v>
      </c>
      <c r="F29" s="35">
        <v>0</v>
      </c>
      <c r="G29" s="37">
        <f t="shared" ref="G29:G42" si="3">(E29*F29)</f>
        <v>0</v>
      </c>
      <c r="H29" s="38"/>
      <c r="N29" s="19">
        <f t="shared" ref="N29:N42" si="4">IF((TRUNC(L29,2)-L29)=0,0,1)</f>
        <v>0</v>
      </c>
      <c r="O29" s="76">
        <f t="shared" si="2"/>
        <v>0</v>
      </c>
      <c r="P29" s="6"/>
    </row>
    <row r="30" spans="3:16" ht="31.15" customHeight="1" thickBot="1" x14ac:dyDescent="0.3">
      <c r="C30" s="15" t="s">
        <v>21</v>
      </c>
      <c r="D30" s="16" t="s">
        <v>36</v>
      </c>
      <c r="E30" s="16">
        <f>5*4</f>
        <v>20</v>
      </c>
      <c r="F30" s="35">
        <v>0</v>
      </c>
      <c r="G30" s="37">
        <f t="shared" si="3"/>
        <v>0</v>
      </c>
      <c r="H30" s="38"/>
      <c r="N30" s="19">
        <f t="shared" si="4"/>
        <v>0</v>
      </c>
      <c r="O30" s="76">
        <f t="shared" si="2"/>
        <v>0</v>
      </c>
      <c r="P30" s="6"/>
    </row>
    <row r="31" spans="3:16" ht="31.15" customHeight="1" thickBot="1" x14ac:dyDescent="0.3">
      <c r="C31" s="15" t="s">
        <v>22</v>
      </c>
      <c r="D31" s="16" t="s">
        <v>37</v>
      </c>
      <c r="E31" s="16">
        <f>4*4</f>
        <v>16</v>
      </c>
      <c r="F31" s="35">
        <v>0</v>
      </c>
      <c r="G31" s="37">
        <f t="shared" si="3"/>
        <v>0</v>
      </c>
      <c r="H31" s="38"/>
      <c r="N31" s="19">
        <f t="shared" si="4"/>
        <v>0</v>
      </c>
      <c r="O31" s="76">
        <f t="shared" si="2"/>
        <v>0</v>
      </c>
      <c r="P31" s="6"/>
    </row>
    <row r="32" spans="3:16" ht="31.15" customHeight="1" thickBot="1" x14ac:dyDescent="0.3">
      <c r="C32" s="15" t="s">
        <v>23</v>
      </c>
      <c r="D32" s="16" t="s">
        <v>38</v>
      </c>
      <c r="E32" s="16">
        <f>3*4</f>
        <v>12</v>
      </c>
      <c r="F32" s="35">
        <v>0</v>
      </c>
      <c r="G32" s="37">
        <f t="shared" si="3"/>
        <v>0</v>
      </c>
      <c r="H32" s="38"/>
      <c r="N32" s="19">
        <f t="shared" si="4"/>
        <v>0</v>
      </c>
      <c r="O32" s="76">
        <f t="shared" si="2"/>
        <v>0</v>
      </c>
      <c r="P32" s="6"/>
    </row>
    <row r="33" spans="3:15" ht="31.15" customHeight="1" thickBot="1" x14ac:dyDescent="0.3">
      <c r="C33" s="15" t="s">
        <v>24</v>
      </c>
      <c r="D33" s="16" t="s">
        <v>39</v>
      </c>
      <c r="E33" s="16">
        <f>4*2</f>
        <v>8</v>
      </c>
      <c r="F33" s="35">
        <v>0</v>
      </c>
      <c r="G33" s="37">
        <f t="shared" si="3"/>
        <v>0</v>
      </c>
      <c r="H33" s="38"/>
      <c r="N33" s="19">
        <f t="shared" si="4"/>
        <v>0</v>
      </c>
      <c r="O33" s="76">
        <f t="shared" si="2"/>
        <v>0</v>
      </c>
    </row>
    <row r="34" spans="3:15" ht="31.15" customHeight="1" thickBot="1" x14ac:dyDescent="0.3">
      <c r="C34" s="15" t="s">
        <v>25</v>
      </c>
      <c r="D34" s="16" t="s">
        <v>40</v>
      </c>
      <c r="E34" s="16">
        <f>4*2</f>
        <v>8</v>
      </c>
      <c r="F34" s="35">
        <v>0</v>
      </c>
      <c r="G34" s="37">
        <f t="shared" si="3"/>
        <v>0</v>
      </c>
      <c r="H34" s="38"/>
      <c r="N34" s="19">
        <f t="shared" si="4"/>
        <v>0</v>
      </c>
      <c r="O34" s="76">
        <f t="shared" si="2"/>
        <v>0</v>
      </c>
    </row>
    <row r="35" spans="3:15" ht="31.15" customHeight="1" thickBot="1" x14ac:dyDescent="0.3">
      <c r="C35" s="15" t="s">
        <v>26</v>
      </c>
      <c r="D35" s="16" t="s">
        <v>41</v>
      </c>
      <c r="E35" s="16">
        <f>1*4</f>
        <v>4</v>
      </c>
      <c r="F35" s="35">
        <v>0</v>
      </c>
      <c r="G35" s="37">
        <f t="shared" si="3"/>
        <v>0</v>
      </c>
      <c r="H35" s="38"/>
      <c r="N35" s="19">
        <f t="shared" si="4"/>
        <v>0</v>
      </c>
      <c r="O35" s="76">
        <f t="shared" si="2"/>
        <v>0</v>
      </c>
    </row>
    <row r="36" spans="3:15" ht="31.15" customHeight="1" thickBot="1" x14ac:dyDescent="0.3">
      <c r="C36" s="15" t="s">
        <v>27</v>
      </c>
      <c r="D36" s="16" t="s">
        <v>42</v>
      </c>
      <c r="E36" s="16">
        <f>1*4</f>
        <v>4</v>
      </c>
      <c r="F36" s="35">
        <v>0</v>
      </c>
      <c r="G36" s="37">
        <f t="shared" si="3"/>
        <v>0</v>
      </c>
      <c r="H36" s="38"/>
      <c r="N36" s="19">
        <f t="shared" si="4"/>
        <v>0</v>
      </c>
      <c r="O36" s="76">
        <f t="shared" si="2"/>
        <v>0</v>
      </c>
    </row>
    <row r="37" spans="3:15" ht="31.15" customHeight="1" thickBot="1" x14ac:dyDescent="0.3">
      <c r="C37" s="15" t="s">
        <v>28</v>
      </c>
      <c r="D37" s="16" t="s">
        <v>43</v>
      </c>
      <c r="E37" s="16">
        <f>1*4</f>
        <v>4</v>
      </c>
      <c r="F37" s="35">
        <v>0</v>
      </c>
      <c r="G37" s="37">
        <f t="shared" si="3"/>
        <v>0</v>
      </c>
      <c r="H37" s="38"/>
      <c r="N37" s="19">
        <f t="shared" si="4"/>
        <v>0</v>
      </c>
      <c r="O37" s="76">
        <f t="shared" si="2"/>
        <v>0</v>
      </c>
    </row>
    <row r="38" spans="3:15" ht="31.15" customHeight="1" thickBot="1" x14ac:dyDescent="0.3">
      <c r="C38" s="15" t="s">
        <v>29</v>
      </c>
      <c r="D38" s="16" t="s">
        <v>44</v>
      </c>
      <c r="E38" s="16">
        <f>4*1</f>
        <v>4</v>
      </c>
      <c r="F38" s="35">
        <v>0</v>
      </c>
      <c r="G38" s="37">
        <f t="shared" si="3"/>
        <v>0</v>
      </c>
      <c r="H38" s="38"/>
      <c r="N38" s="19">
        <f t="shared" si="4"/>
        <v>0</v>
      </c>
      <c r="O38" s="76">
        <f t="shared" si="2"/>
        <v>0</v>
      </c>
    </row>
    <row r="39" spans="3:15" ht="31.15" customHeight="1" thickBot="1" x14ac:dyDescent="0.3">
      <c r="C39" s="15" t="s">
        <v>30</v>
      </c>
      <c r="D39" s="16" t="s">
        <v>45</v>
      </c>
      <c r="E39" s="16">
        <f>4*1</f>
        <v>4</v>
      </c>
      <c r="F39" s="35">
        <v>0</v>
      </c>
      <c r="G39" s="37">
        <f t="shared" si="3"/>
        <v>0</v>
      </c>
      <c r="H39" s="38"/>
      <c r="N39" s="19">
        <f t="shared" si="4"/>
        <v>0</v>
      </c>
      <c r="O39" s="76">
        <f t="shared" si="2"/>
        <v>0</v>
      </c>
    </row>
    <row r="40" spans="3:15" ht="31.15" customHeight="1" thickBot="1" x14ac:dyDescent="0.3">
      <c r="C40" s="15" t="s">
        <v>31</v>
      </c>
      <c r="D40" s="16" t="s">
        <v>46</v>
      </c>
      <c r="E40" s="16">
        <f>4*1</f>
        <v>4</v>
      </c>
      <c r="F40" s="35">
        <v>0</v>
      </c>
      <c r="G40" s="37">
        <f t="shared" si="3"/>
        <v>0</v>
      </c>
      <c r="H40" s="38"/>
      <c r="N40" s="19">
        <f t="shared" si="4"/>
        <v>0</v>
      </c>
      <c r="O40" s="76">
        <f t="shared" si="2"/>
        <v>0</v>
      </c>
    </row>
    <row r="41" spans="3:15" ht="31.15" customHeight="1" thickBot="1" x14ac:dyDescent="0.3">
      <c r="C41" s="15" t="s">
        <v>32</v>
      </c>
      <c r="D41" s="16" t="s">
        <v>47</v>
      </c>
      <c r="E41" s="16">
        <f>4*1</f>
        <v>4</v>
      </c>
      <c r="F41" s="35">
        <v>0</v>
      </c>
      <c r="G41" s="37">
        <f t="shared" si="3"/>
        <v>0</v>
      </c>
      <c r="H41" s="38"/>
      <c r="N41" s="19">
        <f t="shared" si="4"/>
        <v>0</v>
      </c>
      <c r="O41" s="76">
        <f t="shared" si="2"/>
        <v>0</v>
      </c>
    </row>
    <row r="42" spans="3:15" ht="31.15" customHeight="1" thickBot="1" x14ac:dyDescent="0.3">
      <c r="C42" s="17" t="s">
        <v>33</v>
      </c>
      <c r="D42" s="18" t="s">
        <v>48</v>
      </c>
      <c r="E42" s="18">
        <f>4*1</f>
        <v>4</v>
      </c>
      <c r="F42" s="35">
        <v>0</v>
      </c>
      <c r="G42" s="67">
        <f t="shared" si="3"/>
        <v>0</v>
      </c>
      <c r="H42" s="68"/>
      <c r="N42" s="19">
        <f t="shared" si="4"/>
        <v>0</v>
      </c>
      <c r="O42" s="76">
        <f t="shared" si="2"/>
        <v>0</v>
      </c>
    </row>
    <row r="43" spans="3:15" ht="30" customHeight="1" thickTop="1" thickBot="1" x14ac:dyDescent="0.3">
      <c r="C43" s="54" t="s">
        <v>2</v>
      </c>
      <c r="D43" s="55"/>
      <c r="E43" s="56"/>
      <c r="F43" s="56"/>
      <c r="G43" s="70">
        <f>SUM(G28:H42,H6,H10,H13,H14,H15,H16,H19,H21,H23,H25)</f>
        <v>0</v>
      </c>
      <c r="H43" s="79"/>
      <c r="O43" s="76">
        <f>SUM(O6:O42)</f>
        <v>0</v>
      </c>
    </row>
    <row r="44" spans="3:15" ht="30" customHeight="1" x14ac:dyDescent="0.25">
      <c r="C44" s="20"/>
      <c r="D44" s="20"/>
      <c r="E44" s="20"/>
      <c r="F44" s="20"/>
      <c r="G44" s="21"/>
      <c r="H44" s="80"/>
      <c r="O44" s="19"/>
    </row>
    <row r="45" spans="3:15" ht="30" customHeight="1" thickBot="1" x14ac:dyDescent="0.3">
      <c r="C45" s="75" t="str">
        <f>IF(O43=0,"","Bylo zadáno více než povolený počet 2 desetinných míst v  "&amp; O43 &amp; " buňkách.")</f>
        <v/>
      </c>
      <c r="D45" s="75"/>
      <c r="E45" s="75"/>
      <c r="F45" s="75"/>
      <c r="G45" s="75"/>
      <c r="H45" s="75"/>
      <c r="I45" s="75"/>
      <c r="O45" s="19"/>
    </row>
    <row r="46" spans="3:15" ht="38.25" customHeight="1" x14ac:dyDescent="0.25">
      <c r="C46" s="73" t="s">
        <v>76</v>
      </c>
      <c r="D46" s="74"/>
      <c r="E46" s="74"/>
      <c r="F46" s="74"/>
      <c r="G46" s="74"/>
      <c r="H46" s="74"/>
    </row>
    <row r="47" spans="3:15" ht="28.5" customHeight="1" x14ac:dyDescent="0.25">
      <c r="C47" s="71" t="s">
        <v>53</v>
      </c>
      <c r="D47" s="72"/>
      <c r="E47" s="72"/>
      <c r="F47" s="72"/>
      <c r="G47" s="72"/>
      <c r="H47" s="72"/>
    </row>
    <row r="48" spans="3:15" x14ac:dyDescent="0.25">
      <c r="C48" s="1"/>
      <c r="D48" s="1"/>
    </row>
  </sheetData>
  <sheetProtection algorithmName="SHA-512" hashValue="M8TQ1HmhutkTcRBP1hUwqJbKTDlI2TVDjMXGPlKECrDnjlmZ8ebfrrhZ1z8tExQnG8H9TS+rXferchtdBh+U2A==" saltValue="3hDCN9HSWJU8Q2hPpgT6pA==" spinCount="100000" sheet="1" objects="1" scenarios="1"/>
  <mergeCells count="60">
    <mergeCell ref="C45:I45"/>
    <mergeCell ref="C47:H47"/>
    <mergeCell ref="F18:G18"/>
    <mergeCell ref="F19:G19"/>
    <mergeCell ref="F21:G21"/>
    <mergeCell ref="F20:G20"/>
    <mergeCell ref="F22:G22"/>
    <mergeCell ref="F24:G24"/>
    <mergeCell ref="F23:G23"/>
    <mergeCell ref="C25:D25"/>
    <mergeCell ref="C46:H46"/>
    <mergeCell ref="F25:G25"/>
    <mergeCell ref="G42:H42"/>
    <mergeCell ref="G27:H27"/>
    <mergeCell ref="G43:H43"/>
    <mergeCell ref="G37:H37"/>
    <mergeCell ref="G38:H38"/>
    <mergeCell ref="C4:H4"/>
    <mergeCell ref="C7:D7"/>
    <mergeCell ref="C43:F43"/>
    <mergeCell ref="C12:D12"/>
    <mergeCell ref="C13:D13"/>
    <mergeCell ref="C14:D14"/>
    <mergeCell ref="C15:D15"/>
    <mergeCell ref="C16:D16"/>
    <mergeCell ref="C19:D19"/>
    <mergeCell ref="C21:D21"/>
    <mergeCell ref="C23:D23"/>
    <mergeCell ref="C26:H26"/>
    <mergeCell ref="F7:G7"/>
    <mergeCell ref="F5:G5"/>
    <mergeCell ref="F6:G6"/>
    <mergeCell ref="C5:D5"/>
    <mergeCell ref="C6:D6"/>
    <mergeCell ref="G28:H28"/>
    <mergeCell ref="G29:H29"/>
    <mergeCell ref="G30:H30"/>
    <mergeCell ref="G31:H31"/>
    <mergeCell ref="F12:G12"/>
    <mergeCell ref="C17:H17"/>
    <mergeCell ref="F13:G13"/>
    <mergeCell ref="F14:G14"/>
    <mergeCell ref="F15:G15"/>
    <mergeCell ref="F16:G16"/>
    <mergeCell ref="C10:D10"/>
    <mergeCell ref="F10:G10"/>
    <mergeCell ref="C9:D9"/>
    <mergeCell ref="C8:D8"/>
    <mergeCell ref="C11:D11"/>
    <mergeCell ref="F8:G8"/>
    <mergeCell ref="F9:G9"/>
    <mergeCell ref="F11:G11"/>
    <mergeCell ref="G41:H41"/>
    <mergeCell ref="G32:H32"/>
    <mergeCell ref="G33:H33"/>
    <mergeCell ref="G34:H34"/>
    <mergeCell ref="G35:H35"/>
    <mergeCell ref="G36:H36"/>
    <mergeCell ref="G39:H39"/>
    <mergeCell ref="G40:H40"/>
  </mergeCells>
  <pageMargins left="0.7" right="0.7" top="0.78740157499999996" bottom="0.78740157499999996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Lukšová Michaela</dc:creator>
  <cp:lastModifiedBy>Bolfová Petra</cp:lastModifiedBy>
  <cp:lastPrinted>2016-01-27T08:24:44Z</cp:lastPrinted>
  <dcterms:created xsi:type="dcterms:W3CDTF">2015-03-04T09:26:06Z</dcterms:created>
  <dcterms:modified xsi:type="dcterms:W3CDTF">2022-07-04T10:18:15Z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