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19320" windowHeight="10920" tabRatio="702" activeTab="0"/>
  </bookViews>
  <sheets>
    <sheet name="Rekapitulace stavby" sheetId="1" r:id="rId1"/>
    <sheet name="01 - VEDLEJŠÍ A OSTATNÍ N..." sheetId="2" r:id="rId2"/>
    <sheet name="02 - BOURACÍ PRÁCE" sheetId="3" r:id="rId3"/>
    <sheet name="03 - STAVEBNÍ PRÁCE" sheetId="4" r:id="rId4"/>
    <sheet name="04 - VZDUCHOTECHNIKA" sheetId="5" r:id="rId5"/>
    <sheet name="05 - ELEKTROINSTALACE" sheetId="6" r:id="rId6"/>
  </sheets>
  <definedNames>
    <definedName name="_xlnm._FilterDatabase" localSheetId="1" hidden="1">'01 - VEDLEJŠÍ A OSTATNÍ N...'!$C$83:$K$96</definedName>
    <definedName name="_xlnm._FilterDatabase" localSheetId="2" hidden="1">'02 - BOURACÍ PRÁCE'!$C$85:$K$109</definedName>
    <definedName name="_xlnm._FilterDatabase" localSheetId="3" hidden="1">'03 - STAVEBNÍ PRÁCE'!$C$89:$K$145</definedName>
    <definedName name="_xlnm._FilterDatabase" localSheetId="4" hidden="1">'04 - VZDUCHOTECHNIKA'!$C$82:$K$100</definedName>
    <definedName name="_xlnm._FilterDatabase" localSheetId="5" hidden="1">'05 - ELEKTROINSTALACE'!$C$84:$J$126</definedName>
    <definedName name="_xlnm.Print_Area" localSheetId="0">'Rekapitulace stavby'!$D$4:$AO$40,'Rekapitulace stavby'!$C$46:$AQ$64</definedName>
    <definedName name="_xlnm.Print_Titles" localSheetId="0">'Rekapitulace stavby'!$56:$56</definedName>
    <definedName name="_xlnm.Print_Titles" localSheetId="1">'01 - VEDLEJŠÍ A OSTATNÍ N...'!$83:$83</definedName>
    <definedName name="_xlnm.Print_Titles" localSheetId="2">'02 - BOURACÍ PRÁCE'!$85:$85</definedName>
    <definedName name="_xlnm.Print_Titles" localSheetId="3">'03 - STAVEBNÍ PRÁCE'!$89:$89</definedName>
    <definedName name="_xlnm.Print_Titles" localSheetId="4">'04 - VZDUCHOTECHNIKA'!$82:$82</definedName>
    <definedName name="_xlnm.Print_Titles" localSheetId="5">'05 - ELEKTROINSTALACE'!$84:$84</definedName>
  </definedNames>
  <calcPr calcId="181029"/>
</workbook>
</file>

<file path=xl/sharedStrings.xml><?xml version="1.0" encoding="utf-8"?>
<sst xmlns="http://schemas.openxmlformats.org/spreadsheetml/2006/main" count="2318" uniqueCount="528">
  <si>
    <t>Export Komplet</t>
  </si>
  <si>
    <t/>
  </si>
  <si>
    <t>2.0</t>
  </si>
  <si>
    <t>False</t>
  </si>
  <si>
    <t>{c92e2942-af33-448a-82fa-eab086337afe}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</si>
  <si>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</si>
  <si>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</si>
  <si>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</si>
  <si>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</si>
  <si>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</si>
  <si>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</si>
  <si>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</si>
  <si>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</si>
  <si>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08_2020</t>
  </si>
  <si>
    <t>Stavba:</t>
  </si>
  <si>
    <t>ČNB - Úprava místnosti č. PP305</t>
  </si>
  <si>
    <t>KSO:</t>
  </si>
  <si>
    <t>CC-CZ:</t>
  </si>
  <si>
    <t>Místo:</t>
  </si>
  <si>
    <t>Na Příkopě 864/28, Praha 1</t>
  </si>
  <si>
    <t>Datum:</t>
  </si>
  <si>
    <t>Zadavatel:</t>
  </si>
  <si>
    <t>IČ:</t>
  </si>
  <si>
    <t>Česká národní banka</t>
  </si>
  <si>
    <t>DIČ:</t>
  </si>
  <si>
    <t>Zhotovitel:</t>
  </si>
  <si>
    <t>Projektant:</t>
  </si>
  <si>
    <t>CONSILIUM ai, s.r.o.</t>
  </si>
  <si>
    <t>True</t>
  </si>
  <si>
    <t>Zpracovatel:</t>
  </si>
  <si>
    <t>Vladimír Mrázek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</si>
  <si>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</si>
  <si>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</si>
  <si>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</si>
  <si>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</si>
  <si>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</si>
  <si>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</si>
  <si>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</si>
  <si>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</si>
  <si>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</si>
  <si>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</si>
  <si>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</si>
  <si>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</si>
  <si>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</si>
  <si>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</si>
  <si>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</si>
  <si>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</si>
  <si>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</si>
  <si>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</si>
  <si>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</si>
  <si>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</si>
  <si>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</si>
  <si>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</si>
  <si>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</si>
  <si>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</si>
  <si>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</si>
  <si>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</si>
  <si>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</si>
  <si>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</si>
  <si>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</si>
  <si>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</si>
  <si>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</si>
  <si>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</si>
  <si>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</si>
  <si>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</si>
  <si>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</si>
  <si>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</si>
  <si>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</si>
  <si>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</si>
  <si>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</si>
  <si>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</si>
  <si>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</si>
  <si>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VEDLEJŠÍ A OSTATNÍ NÁKLADY</t>
  </si>
  <si>
    <t>STA</t>
  </si>
  <si>
    <t>1</t>
  </si>
  <si>
    <t>{2b4ca1f6-4aef-4587-9479-17a2fb38968e}</t>
  </si>
  <si>
    <t>2</t>
  </si>
  <si>
    <t>02</t>
  </si>
  <si>
    <t>BOURACÍ PRÁCE</t>
  </si>
  <si>
    <t>{1fe62cbd-0832-494c-9f75-abe3782e0a48}</t>
  </si>
  <si>
    <t>03</t>
  </si>
  <si>
    <t>STAVEBNÍ PRÁCE</t>
  </si>
  <si>
    <t>{531ff1e4-7685-433b-a237-456c91bdfe89}</t>
  </si>
  <si>
    <t>04</t>
  </si>
  <si>
    <t>VZDUCHOTECHNIKA</t>
  </si>
  <si>
    <t>{5edea3c4-c3c8-4578-823e-cdc2639b81aa}</t>
  </si>
  <si>
    <t>05</t>
  </si>
  <si>
    <t>ELEKTROINSTALACE</t>
  </si>
  <si>
    <t>{8be947bc-24c4-45bb-b9c1-8cf92c37624b}</t>
  </si>
  <si>
    <t>KRYCÍ LIST SOUPISU PRACÍ</t>
  </si>
  <si>
    <t>Objekt:</t>
  </si>
  <si>
    <t>01 - VEDLEJŠÍ A OSTATNÍ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</si>
  <si>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</si>
  <si>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</si>
  <si>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</si>
  <si>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</si>
  <si>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</si>
  <si>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</si>
  <si>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</si>
  <si>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</si>
  <si>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</si>
  <si>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</si>
  <si>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</si>
  <si>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</si>
  <si>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</si>
  <si>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</si>
  <si>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</si>
  <si>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</si>
  <si>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</si>
  <si>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</si>
  <si>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</si>
  <si>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</si>
  <si>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</si>
  <si>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</si>
  <si>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</si>
  <si>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</si>
  <si>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</si>
  <si>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</si>
  <si>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VRN3</t>
  </si>
  <si>
    <t>Zařízení staveniště</t>
  </si>
  <si>
    <t>K</t>
  </si>
  <si>
    <t>030001000</t>
  </si>
  <si>
    <t>kpl</t>
  </si>
  <si>
    <t>CS ÚRS 2020 01</t>
  </si>
  <si>
    <t>1024</t>
  </si>
  <si>
    <t>367902299</t>
  </si>
  <si>
    <t>VRN4</t>
  </si>
  <si>
    <t>Inženýrská činnost</t>
  </si>
  <si>
    <t>04310301</t>
  </si>
  <si>
    <t>Měření osvětlení vč protokolu o měření umělého osvětlení</t>
  </si>
  <si>
    <t>-1247229037</t>
  </si>
  <si>
    <t>3</t>
  </si>
  <si>
    <t>04310302</t>
  </si>
  <si>
    <t>Měření množství vzduchu vč protokolu</t>
  </si>
  <si>
    <t>21144480</t>
  </si>
  <si>
    <t>VRN7</t>
  </si>
  <si>
    <t>Provozní vlivy</t>
  </si>
  <si>
    <t>4</t>
  </si>
  <si>
    <t>071002000</t>
  </si>
  <si>
    <t>Provoz investora, třetích osob</t>
  </si>
  <si>
    <t>255192201</t>
  </si>
  <si>
    <t>073002000</t>
  </si>
  <si>
    <t>Ztížený pohyb vozidel v centrech měst</t>
  </si>
  <si>
    <t>1173555968</t>
  </si>
  <si>
    <t>02 - BOURACÍ PRÁCE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</si>
  <si>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</si>
  <si>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</si>
  <si>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</si>
  <si>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</si>
  <si>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713 - Izolace tepelné</t>
  </si>
  <si>
    <t xml:space="preserve">    763 - Konstrukce suché výstavby</t>
  </si>
  <si>
    <t>HSV</t>
  </si>
  <si>
    <t>Práce a dodávky HSV</t>
  </si>
  <si>
    <t>9</t>
  </si>
  <si>
    <t>Ostatní konstrukce a práce, bourání</t>
  </si>
  <si>
    <t>95291001</t>
  </si>
  <si>
    <t>Ochranná opatření a zakrývání</t>
  </si>
  <si>
    <t>-1799619829</t>
  </si>
  <si>
    <t>95291002</t>
  </si>
  <si>
    <t>Průběžný úklid</t>
  </si>
  <si>
    <t>-757185139</t>
  </si>
  <si>
    <t>9851001</t>
  </si>
  <si>
    <t>Vyklizení objektu</t>
  </si>
  <si>
    <t>1137666490</t>
  </si>
  <si>
    <t>9851002</t>
  </si>
  <si>
    <t>Odpojení od přívodu elektrické energie</t>
  </si>
  <si>
    <t>1557779681</t>
  </si>
  <si>
    <t>9851003</t>
  </si>
  <si>
    <t>Demontáž přisazených osvětlovacích těles</t>
  </si>
  <si>
    <t>kus</t>
  </si>
  <si>
    <t>363018938</t>
  </si>
  <si>
    <t>6</t>
  </si>
  <si>
    <t>9852001</t>
  </si>
  <si>
    <t>Demontáž a uložení mřížek</t>
  </si>
  <si>
    <t>1511087529</t>
  </si>
  <si>
    <t>7</t>
  </si>
  <si>
    <t>9852002</t>
  </si>
  <si>
    <t>Demontáž a uložení čidla EPS</t>
  </si>
  <si>
    <t>-1264395247</t>
  </si>
  <si>
    <t>8</t>
  </si>
  <si>
    <t>9852003</t>
  </si>
  <si>
    <t>Demontáž a uložení koncového prvku rozhlasu</t>
  </si>
  <si>
    <t>1118496349</t>
  </si>
  <si>
    <t>997</t>
  </si>
  <si>
    <t>Přesun sutě</t>
  </si>
  <si>
    <t>997013211</t>
  </si>
  <si>
    <t>Vnitrostaveništní doprava suti a vybouraných hmot pro budovy v do 6 m ručně</t>
  </si>
  <si>
    <t>t</t>
  </si>
  <si>
    <t>-1137530587</t>
  </si>
  <si>
    <t>10</t>
  </si>
  <si>
    <t>997013501</t>
  </si>
  <si>
    <t>Odvoz suti a vybouraných hmot na skládku do 1 km se složením</t>
  </si>
  <si>
    <t>1865537793</t>
  </si>
  <si>
    <t>11</t>
  </si>
  <si>
    <t>997013509</t>
  </si>
  <si>
    <t>Příplatek k odvozu suti a vybouraných hmot na skládku ZKD 1 km přes 1 km</t>
  </si>
  <si>
    <t>1957306424</t>
  </si>
  <si>
    <t>P</t>
  </si>
  <si>
    <t>Poznámka k položce:
+30 km - indexováno v jednotkové ceně</t>
  </si>
  <si>
    <t>12</t>
  </si>
  <si>
    <t>997013631</t>
  </si>
  <si>
    <t>Poplatek za uložení na skládce (skládkovné) stavebního odpadu směsného kód odpadu 17 09 04</t>
  </si>
  <si>
    <t>-1147971905</t>
  </si>
  <si>
    <t>PSV</t>
  </si>
  <si>
    <t>Práce a dodávky PSV</t>
  </si>
  <si>
    <t>713</t>
  </si>
  <si>
    <t>Izolace tepelné</t>
  </si>
  <si>
    <t>13</t>
  </si>
  <si>
    <t>713110811</t>
  </si>
  <si>
    <t>Odstranění tepelné izolace stropů volně kladené z vláknitých materiálů suchých tl do 100 mm</t>
  </si>
  <si>
    <t>m2</t>
  </si>
  <si>
    <t>16</t>
  </si>
  <si>
    <t>1114419928</t>
  </si>
  <si>
    <t>763</t>
  </si>
  <si>
    <t>Konstrukce suché výstavby</t>
  </si>
  <si>
    <t>14</t>
  </si>
  <si>
    <t>763135812</t>
  </si>
  <si>
    <t>Demontáž podhledu sádrokartonového kazetového na roštu polozapuštěném</t>
  </si>
  <si>
    <t>-1349696163</t>
  </si>
  <si>
    <t xml:space="preserve">Poznámka k položce:
stávající závěsy podhledu budou ponechány </t>
  </si>
  <si>
    <t>VV</t>
  </si>
  <si>
    <t>+8,0*2,8+3,2*3,0+2,0*1,2+1,8*1,6-0,8*0,3-0,5*0,2</t>
  </si>
  <si>
    <t>03 - STAVEBNÍ PRÁCE</t>
  </si>
  <si>
    <t xml:space="preserve">    6 - Úpravy povrchů, podlahy a osazování výplní</t>
  </si>
  <si>
    <t xml:space="preserve">    998 - Přesun hmot</t>
  </si>
  <si>
    <t xml:space="preserve">    766 - Konstrukce truhlářské</t>
  </si>
  <si>
    <t xml:space="preserve">    776 - Podlahy povlakové</t>
  </si>
  <si>
    <t xml:space="preserve">    784 - Dokončovací práce - malby a tapety</t>
  </si>
  <si>
    <t>Úpravy povrchů, podlahy a osazování výplní</t>
  </si>
  <si>
    <t>6111001</t>
  </si>
  <si>
    <t>Lokální oprava/doplnění stáv omítky</t>
  </si>
  <si>
    <t>-158932155</t>
  </si>
  <si>
    <t>612181001</t>
  </si>
  <si>
    <t>Sádrová stěrka tl.do 3 mm vnitřních stěn</t>
  </si>
  <si>
    <t>249357722</t>
  </si>
  <si>
    <t>+3,2*2,55*2</t>
  </si>
  <si>
    <t>-1225649011</t>
  </si>
  <si>
    <t>-1083766591</t>
  </si>
  <si>
    <t>Zpětná montáž mřížek</t>
  </si>
  <si>
    <t>-1233631940</t>
  </si>
  <si>
    <t>Zpětná montáž čidla EPS</t>
  </si>
  <si>
    <t>1546805954</t>
  </si>
  <si>
    <t>Zpětná montáž koncového prvku rozhlasu</t>
  </si>
  <si>
    <t>454433267</t>
  </si>
  <si>
    <t>998</t>
  </si>
  <si>
    <t>Přesun hmot</t>
  </si>
  <si>
    <t>998018001</t>
  </si>
  <si>
    <t>Přesun hmot ruční pro budovy v do 6 m</t>
  </si>
  <si>
    <t>-1399219084</t>
  </si>
  <si>
    <t>713111121</t>
  </si>
  <si>
    <t>Montáž izolace tepelné spodem stropů s uchycením drátem rohoží, pásů, dílců, desek - do podhledu</t>
  </si>
  <si>
    <t>-960793671</t>
  </si>
  <si>
    <t>M</t>
  </si>
  <si>
    <t>63148100</t>
  </si>
  <si>
    <t>deska tepelně izolační minerální univerzální λ=0,038-0,039 tl 40mm</t>
  </si>
  <si>
    <t>32</t>
  </si>
  <si>
    <t>-1200907098</t>
  </si>
  <si>
    <t>33,83*1,05 'Přepočtené koeficientem množství</t>
  </si>
  <si>
    <t>713131121</t>
  </si>
  <si>
    <t>Montáž izolace tepelné stěn přichycením dráty rohoží, pásů, dílců, desek</t>
  </si>
  <si>
    <t>-1136784610</t>
  </si>
  <si>
    <t>+2,55*3,5</t>
  </si>
  <si>
    <t>63148102</t>
  </si>
  <si>
    <t>deska tepelně izolační minerální univerzální λ=0,038-0,039 tl 60mm</t>
  </si>
  <si>
    <t>1272327382</t>
  </si>
  <si>
    <t>8,925*1,05 'Přepočtené koeficientem množství</t>
  </si>
  <si>
    <t>998713201</t>
  </si>
  <si>
    <t>Přesun hmot procentní pro izolace tepelné v objektech v do 6 m</t>
  </si>
  <si>
    <t>%</t>
  </si>
  <si>
    <t>-1016729954</t>
  </si>
  <si>
    <t>76311161</t>
  </si>
  <si>
    <t>Nosná konstrukce z jednoduchých profilů CW+UW SDK příčka tl 150 mm - D+M vč všech systémových detailů</t>
  </si>
  <si>
    <t>-724470638</t>
  </si>
  <si>
    <t>+7,5*2,55</t>
  </si>
  <si>
    <t>76311162</t>
  </si>
  <si>
    <t>Montáž desek tl 2x12,5 mm SDK příčka oboustranně, vč tmelení, broušení, penetrace</t>
  </si>
  <si>
    <t>350566499</t>
  </si>
  <si>
    <t>+3,5*2,55*2</t>
  </si>
  <si>
    <t>59030021</t>
  </si>
  <si>
    <t>deska SDK A tl 12,5mm</t>
  </si>
  <si>
    <t>1424908253</t>
  </si>
  <si>
    <t>+17,85*2*1,1</t>
  </si>
  <si>
    <t>17</t>
  </si>
  <si>
    <t>76313141</t>
  </si>
  <si>
    <t xml:space="preserve">Rastrový podhled - s průsvitnými částmi, provedení parametry dle stávajícího </t>
  </si>
  <si>
    <t>-959443872</t>
  </si>
  <si>
    <t xml:space="preserve">Poznámka k položce:
- rastrovaný se sádrokartonovými deskami AMF Gips Quadril 600/600 barva bílá (RAL 9010), s polozapuštěnými hranami VTB 15 barva bílá (RAL 9010) + AMF Thermatex, lišty 15 (bílé RAL 9010) s výplněmi 600/600 z desek LEXAN ST 5000 tl. 4 mm, činitel světelné propustnosti 0,8
- s využitím stávajících závěsů
</t>
  </si>
  <si>
    <t>+3,9*2,9+3,2*2,6+2,0*2,5+1,8*5,2-0,8*0,2</t>
  </si>
  <si>
    <t>18</t>
  </si>
  <si>
    <t>763131511</t>
  </si>
  <si>
    <t>SDK podhled deska 1xA 12,5 bez izolace jednovrstvá spodní kce profil CD+UD</t>
  </si>
  <si>
    <t>396069263</t>
  </si>
  <si>
    <t>+0,43*3,0+0,2*2,2+0,3*2,6+0,23*1,2</t>
  </si>
  <si>
    <t>19</t>
  </si>
  <si>
    <t>763131761</t>
  </si>
  <si>
    <t>Příplatek k SDK podhledu za plochu do 3 m2 jednotlivě</t>
  </si>
  <si>
    <t>1121832958</t>
  </si>
  <si>
    <t>20</t>
  </si>
  <si>
    <t>998763401</t>
  </si>
  <si>
    <t>Přesun hmot procentní pro sádrokartonové konstrukce v objektech v do 6 m</t>
  </si>
  <si>
    <t>697045348</t>
  </si>
  <si>
    <t>766</t>
  </si>
  <si>
    <t>Konstrukce truhlářské</t>
  </si>
  <si>
    <t>7666601</t>
  </si>
  <si>
    <t xml:space="preserve">Repase dveřních křídel </t>
  </si>
  <si>
    <t>-883088855</t>
  </si>
  <si>
    <t>Poznámka k položce:
Dveře budou nově natřeny (odstín dle stávajícího) a v úrovni stávajícího opotřebení (dolní část z venkovní strany), budou osazeny ochranou proti nárazu vozíků (ochranné pláty dle stávajících ochranných prvků).</t>
  </si>
  <si>
    <t>22</t>
  </si>
  <si>
    <t>7666602</t>
  </si>
  <si>
    <t xml:space="preserve">Dodávka a montáž kování typ koule/klika </t>
  </si>
  <si>
    <t>32463263</t>
  </si>
  <si>
    <t>23</t>
  </si>
  <si>
    <t>998766201</t>
  </si>
  <si>
    <t>Přesun hmot procentní pro konstrukce truhlářské v objektech v do 6 m</t>
  </si>
  <si>
    <t>798861926</t>
  </si>
  <si>
    <t>776</t>
  </si>
  <si>
    <t>Podlahy povlakové</t>
  </si>
  <si>
    <t>24</t>
  </si>
  <si>
    <t>77620192</t>
  </si>
  <si>
    <t xml:space="preserve">Čištění stávajících podlahovin </t>
  </si>
  <si>
    <t>-2005195723</t>
  </si>
  <si>
    <t>+33,83+2,786</t>
  </si>
  <si>
    <t>25</t>
  </si>
  <si>
    <t>776421111</t>
  </si>
  <si>
    <t>Montáž obvodových lišt lepením</t>
  </si>
  <si>
    <t>m</t>
  </si>
  <si>
    <t>-935259100</t>
  </si>
  <si>
    <t>+2*2,55</t>
  </si>
  <si>
    <t>26</t>
  </si>
  <si>
    <t>284101</t>
  </si>
  <si>
    <t>soklová lišta S 1008V</t>
  </si>
  <si>
    <t>505468781</t>
  </si>
  <si>
    <t>5,1*1,1 'Přepočtené koeficientem množství</t>
  </si>
  <si>
    <t>27</t>
  </si>
  <si>
    <t>998776201</t>
  </si>
  <si>
    <t>Přesun hmot procentní pro podlahy povlakové v objektech v do 6 m</t>
  </si>
  <si>
    <t>1499893032</t>
  </si>
  <si>
    <t>784</t>
  </si>
  <si>
    <t>Dokončovací práce - malby a tapety</t>
  </si>
  <si>
    <t>28</t>
  </si>
  <si>
    <t>7841001</t>
  </si>
  <si>
    <t>Malby stěn bílé 2nás vč penetrace</t>
  </si>
  <si>
    <t>1635406515</t>
  </si>
  <si>
    <t>+3,2*(6,1+3,2+3,3+0,8+2,55+3,95)</t>
  </si>
  <si>
    <t>+3,2*(2,8+2,2+3,0+1,8+5,2+3,9)</t>
  </si>
  <si>
    <t>Součet</t>
  </si>
  <si>
    <t>04 - VZDUCHOTECHNIKA</t>
  </si>
  <si>
    <t>M - Vzduchotechnika</t>
  </si>
  <si>
    <t xml:space="preserve">    24-1 - Odvětrání místností</t>
  </si>
  <si>
    <t xml:space="preserve">    24-9 - Uvedení do chodu</t>
  </si>
  <si>
    <t>Vzduchotechnika</t>
  </si>
  <si>
    <t>24-1</t>
  </si>
  <si>
    <t>Odvětrání místností</t>
  </si>
  <si>
    <t>24-1-01</t>
  </si>
  <si>
    <t xml:space="preserve">Montáž zařízení </t>
  </si>
  <si>
    <t>64</t>
  </si>
  <si>
    <t>84633945</t>
  </si>
  <si>
    <t>429101</t>
  </si>
  <si>
    <t>256</t>
  </si>
  <si>
    <t>955617049</t>
  </si>
  <si>
    <t>429102</t>
  </si>
  <si>
    <t>Talířový ventil přívodní Js 125</t>
  </si>
  <si>
    <t>804455464</t>
  </si>
  <si>
    <t>429103</t>
  </si>
  <si>
    <t>1643712419</t>
  </si>
  <si>
    <t>24-1-02</t>
  </si>
  <si>
    <t>758896630</t>
  </si>
  <si>
    <t>24-1-03</t>
  </si>
  <si>
    <t>Spojovací a těsnicí materiál</t>
  </si>
  <si>
    <t>kg</t>
  </si>
  <si>
    <t>-815164033</t>
  </si>
  <si>
    <t>24-1-04</t>
  </si>
  <si>
    <t>Závěsy</t>
  </si>
  <si>
    <t>66074422</t>
  </si>
  <si>
    <t>24-9</t>
  </si>
  <si>
    <t>Uvedení do chodu</t>
  </si>
  <si>
    <t>24-9-01</t>
  </si>
  <si>
    <t>Příprava ke komplexnímu vyzkoušení</t>
  </si>
  <si>
    <t>hod</t>
  </si>
  <si>
    <t>-1975277743</t>
  </si>
  <si>
    <t>24-9-02</t>
  </si>
  <si>
    <t>Komplexní vyzkoušení</t>
  </si>
  <si>
    <t>-1282542285</t>
  </si>
  <si>
    <t>24-9-05</t>
  </si>
  <si>
    <t>2116483025</t>
  </si>
  <si>
    <t>Požární ucpávky</t>
  </si>
  <si>
    <t>24-9-12</t>
  </si>
  <si>
    <t>Stavební přípomoce</t>
  </si>
  <si>
    <t>1607419918</t>
  </si>
  <si>
    <t>Poznámka k položce:
Jedná se o vysekání drážek, průrazy, začištění a jiné drobné stavební činnosti</t>
  </si>
  <si>
    <t>05 - ELEKTROINSTALACE</t>
  </si>
  <si>
    <t>ing. JAN MIXA, LUKÁŠ KOUBÍK</t>
  </si>
  <si>
    <t>M - Silnoproud</t>
  </si>
  <si>
    <t xml:space="preserve">    212 - Vnitřní kabeláže</t>
  </si>
  <si>
    <t xml:space="preserve">    214 - Kompletace</t>
  </si>
  <si>
    <t xml:space="preserve">    216 - Svítidla</t>
  </si>
  <si>
    <t xml:space="preserve">    219 - Ostatní</t>
  </si>
  <si>
    <t>Silnoproud</t>
  </si>
  <si>
    <t>212</t>
  </si>
  <si>
    <t>Vnitřní kabeláže</t>
  </si>
  <si>
    <t>212-02</t>
  </si>
  <si>
    <t xml:space="preserve">Montáž kabelů </t>
  </si>
  <si>
    <t>-1267434494</t>
  </si>
  <si>
    <t>3411101</t>
  </si>
  <si>
    <t>1-CHKE-R C 3x1,5</t>
  </si>
  <si>
    <t>-952138101</t>
  </si>
  <si>
    <t>3411102</t>
  </si>
  <si>
    <t>1-CHKE-R C 3x2,5</t>
  </si>
  <si>
    <t>-1414128847</t>
  </si>
  <si>
    <t>3411103</t>
  </si>
  <si>
    <t>JE-H(St)H 2x2x0,8</t>
  </si>
  <si>
    <t>-259721241</t>
  </si>
  <si>
    <t>3411104</t>
  </si>
  <si>
    <t xml:space="preserve">UTP 2x2x0,5 CAT 6a </t>
  </si>
  <si>
    <t>-1453405457</t>
  </si>
  <si>
    <t>3411105</t>
  </si>
  <si>
    <t>Audio dvojlinka</t>
  </si>
  <si>
    <t>242011877</t>
  </si>
  <si>
    <t>212-03</t>
  </si>
  <si>
    <t>Montáž vodičů</t>
  </si>
  <si>
    <t>1170512229</t>
  </si>
  <si>
    <t>3411106</t>
  </si>
  <si>
    <t>CY16</t>
  </si>
  <si>
    <t>-517682989</t>
  </si>
  <si>
    <t>214</t>
  </si>
  <si>
    <t>Kompletace</t>
  </si>
  <si>
    <t>214-01</t>
  </si>
  <si>
    <t>Montáž přístrojů</t>
  </si>
  <si>
    <t>-851779675</t>
  </si>
  <si>
    <t>3413101</t>
  </si>
  <si>
    <t>Tlačítko</t>
  </si>
  <si>
    <t>-383106861</t>
  </si>
  <si>
    <t>3413102</t>
  </si>
  <si>
    <t>Řídící jednotka pro stmívání pod tlačítko</t>
  </si>
  <si>
    <t>-1559343586</t>
  </si>
  <si>
    <t>3413103</t>
  </si>
  <si>
    <t>Přístrojové krabice</t>
  </si>
  <si>
    <t>2121918091</t>
  </si>
  <si>
    <t>3413104</t>
  </si>
  <si>
    <t>Rozdělovací krabice</t>
  </si>
  <si>
    <t>2127586657</t>
  </si>
  <si>
    <t>3413105</t>
  </si>
  <si>
    <t>Dvojzásuvka černá</t>
  </si>
  <si>
    <t>1131245555</t>
  </si>
  <si>
    <t>3413106</t>
  </si>
  <si>
    <t>Dvojzásuvka bílá</t>
  </si>
  <si>
    <t>-803727002</t>
  </si>
  <si>
    <t>3413107</t>
  </si>
  <si>
    <t>Dvojzásuvka hnědá</t>
  </si>
  <si>
    <t>-49997648</t>
  </si>
  <si>
    <t>3413108</t>
  </si>
  <si>
    <t>Dvojzásuvka LAN cat 6a</t>
  </si>
  <si>
    <t>493538636</t>
  </si>
  <si>
    <t>3413109</t>
  </si>
  <si>
    <t>Zásuvka bílá</t>
  </si>
  <si>
    <t>742733341</t>
  </si>
  <si>
    <t>3413110</t>
  </si>
  <si>
    <t>Optické kouřové čidlo</t>
  </si>
  <si>
    <t>1680893677</t>
  </si>
  <si>
    <t>3413111</t>
  </si>
  <si>
    <t>Reproduktor</t>
  </si>
  <si>
    <t>-804805335</t>
  </si>
  <si>
    <t>214-02</t>
  </si>
  <si>
    <t>Montáž ostatního el instal materiálu</t>
  </si>
  <si>
    <t>-1648046524</t>
  </si>
  <si>
    <t>3413201</t>
  </si>
  <si>
    <t>Elektroinstalační  žlab</t>
  </si>
  <si>
    <t>-1540649518</t>
  </si>
  <si>
    <t>3413202</t>
  </si>
  <si>
    <t>Kabelová lavka vč. Uchycení</t>
  </si>
  <si>
    <t>45909003</t>
  </si>
  <si>
    <t>3413203</t>
  </si>
  <si>
    <t>Chránička</t>
  </si>
  <si>
    <t>1787061030</t>
  </si>
  <si>
    <t>3413204</t>
  </si>
  <si>
    <t>Úchytky</t>
  </si>
  <si>
    <t>1974684328</t>
  </si>
  <si>
    <t>216</t>
  </si>
  <si>
    <t>Svítidla</t>
  </si>
  <si>
    <t>216-01</t>
  </si>
  <si>
    <t>Montáž svítidel</t>
  </si>
  <si>
    <t>854333863</t>
  </si>
  <si>
    <t>3415101</t>
  </si>
  <si>
    <t>Svítidlo LED, M600 FULL, 4460lm, 840, DALI, 30W, Microprisma, RAL 9003</t>
  </si>
  <si>
    <t>-688291398</t>
  </si>
  <si>
    <t>3415102</t>
  </si>
  <si>
    <t>LED, 8470lm, 840, DALI, 57W, microprisma aligned, RAL 9003</t>
  </si>
  <si>
    <t>-293643595</t>
  </si>
  <si>
    <t>219</t>
  </si>
  <si>
    <t>Ostatní</t>
  </si>
  <si>
    <t>219-01</t>
  </si>
  <si>
    <t>Podružný montážní materiál</t>
  </si>
  <si>
    <t>1210939279</t>
  </si>
  <si>
    <t>219-02</t>
  </si>
  <si>
    <t>Úprava rozvaděčů</t>
  </si>
  <si>
    <t>-237512213</t>
  </si>
  <si>
    <t>219-03</t>
  </si>
  <si>
    <t>Oprava a revize stávajích zařízení</t>
  </si>
  <si>
    <t>1870892833</t>
  </si>
  <si>
    <t>219-04</t>
  </si>
  <si>
    <t>Výstupní revize a předání vč. dokumentace</t>
  </si>
  <si>
    <t>402031042</t>
  </si>
  <si>
    <t>219-21</t>
  </si>
  <si>
    <t>229805918</t>
  </si>
  <si>
    <t>219-22</t>
  </si>
  <si>
    <t>1485728065</t>
  </si>
  <si>
    <t>Potrubí SPIRO vč. kolen Js 125</t>
  </si>
  <si>
    <t>429104</t>
  </si>
  <si>
    <t xml:space="preserve">regulační klapka </t>
  </si>
  <si>
    <t>ks</t>
  </si>
  <si>
    <t>Úprava stávajícího vzduchovodu pro napojení potrubí Js 125 včetně přípravy pro doplnění regulační klapky</t>
  </si>
  <si>
    <t>Pavel Záruba</t>
  </si>
  <si>
    <t>3413112</t>
  </si>
  <si>
    <t>Doplnění rozvaděče RACK - Patch panel 19 1U vč. Keystone</t>
  </si>
  <si>
    <t>Prvek útlumu hluku 800x130 průtočný profil 700x50 požadovaný útlum 25 dB(A), průtočný profil 700 x 50 mm, průtočná rychlost 1,6 m/s</t>
  </si>
  <si>
    <t>Ostatní náklady</t>
  </si>
  <si>
    <t xml:space="preserve">Ostatní jinde neuvedené náklady </t>
  </si>
  <si>
    <t>VRN9</t>
  </si>
  <si>
    <t>090000000</t>
  </si>
  <si>
    <t>049303000</t>
  </si>
  <si>
    <t>Zajištění kolaudační souhlasu (vč. správních poplatků)</t>
  </si>
  <si>
    <t>VRN1</t>
  </si>
  <si>
    <t>Průzkumné, geodetické a projektové práce</t>
  </si>
  <si>
    <t>013254000</t>
  </si>
  <si>
    <t>Dokumentace skutečného provedení stavby</t>
  </si>
  <si>
    <t>Příloha č. 3 poptávky</t>
  </si>
  <si>
    <t>CENOVÁ TABULKA</t>
  </si>
  <si>
    <t>Soupis prací je sestaven s využitím položek Cenové soustavy ÚRS (cenová úroveň 2020/I.). Cenové a technické podmínky položek Cenové soustavy ÚRS, které nejsou uvedeny v soupisu prací (informace z tzv. úvodních částí katalogů) jsou neomezeně dálkově k dispozici na www.cs-urs.cz. Položky soupisu prací, které nemají ve sloupci „Cenová soustava“ veden žádný údaj, nepochází z Cenové soustavy ÚRS.
Soupis prací je zpracován v rozsahu a podrobnosti projektu. Součástí položek uvedených ve výkazu výměr jsou veškeré s nimi spojené práce, které jsou zapotřebí pro provedení kompletní dodávky díla, a to i když nejsou zvlášť  uvedeny ve výkazu výměr. To znamená, že veškeré položky patrné z výkazů, výkresů a technických zpráv je třeba v nabídkové ceně ocenit jako kompletně vykonané práce vč materiálu, nářadí a strojů nutných k práci, i když tyto nejsou ve výkazu výměr vypsány zvlášť. V případě, že má dodavatel pochyby ohledně položek ve výkazech, výkresech a technických zprávách, je oprávněn v souladu s poptávkovým dopis požádat zadavatele o vysvětlení. Po podání nabídky nebude brán na dodavatelem požadované položky navíc zřetel. Výkaz výměr neslouží jako podklad pro objednávky materiálu v rámci dodávky stavby. Veškeré výrobky, pokud jsou uvedeny, jsou uvedeny pouze jako referenční, obecně určující standard, technické parametry, požadované vlastnosti.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</si>
</sst>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17" fillId="0" borderId="17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7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6" fillId="0" borderId="18" xfId="0" applyNumberFormat="1" applyFont="1" applyBorder="1" applyAlignment="1">
      <alignment vertical="center"/>
    </xf>
    <xf numFmtId="4" fontId="26" fillId="0" borderId="19" xfId="0" applyNumberFormat="1" applyFont="1" applyBorder="1" applyAlignment="1">
      <alignment vertical="center"/>
    </xf>
    <xf numFmtId="166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22" fillId="0" borderId="0" xfId="0" applyFont="1"/>
    <xf numFmtId="0" fontId="5" fillId="0" borderId="0" xfId="0" applyFont="1"/>
    <xf numFmtId="0" fontId="3" fillId="0" borderId="0" xfId="0" applyFont="1" applyFill="1" applyAlignment="1">
      <alignment horizontal="left" vertical="center"/>
    </xf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3" xfId="0" applyFont="1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165" fontId="3" fillId="0" borderId="0" xfId="0" applyNumberFormat="1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0" fillId="0" borderId="3" xfId="0" applyFont="1" applyBorder="1" applyAlignment="1" applyProtection="1">
      <alignment vertical="center" wrapText="1"/>
      <protection hidden="1"/>
    </xf>
    <xf numFmtId="0" fontId="0" fillId="0" borderId="3" xfId="0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4" fontId="21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4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horizontal="right" vertical="center"/>
      <protection hidden="1"/>
    </xf>
    <xf numFmtId="0" fontId="0" fillId="3" borderId="0" xfId="0" applyFont="1" applyFill="1" applyAlignment="1" applyProtection="1">
      <alignment vertical="center"/>
      <protection hidden="1"/>
    </xf>
    <xf numFmtId="0" fontId="5" fillId="3" borderId="6" xfId="0" applyFont="1" applyFill="1" applyBorder="1" applyAlignment="1" applyProtection="1">
      <alignment horizontal="left"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5" fillId="3" borderId="7" xfId="0" applyFont="1" applyFill="1" applyBorder="1" applyAlignment="1" applyProtection="1">
      <alignment horizontal="right" vertical="center"/>
      <protection hidden="1"/>
    </xf>
    <xf numFmtId="0" fontId="5" fillId="3" borderId="7" xfId="0" applyFont="1" applyFill="1" applyBorder="1" applyAlignment="1" applyProtection="1">
      <alignment horizontal="center" vertical="center"/>
      <protection hidden="1"/>
    </xf>
    <xf numFmtId="4" fontId="5" fillId="3" borderId="7" xfId="0" applyNumberFormat="1" applyFont="1" applyFill="1" applyBorder="1" applyAlignment="1" applyProtection="1">
      <alignment vertical="center"/>
      <protection hidden="1"/>
    </xf>
    <xf numFmtId="0" fontId="0" fillId="3" borderId="21" xfId="0" applyFont="1" applyFill="1" applyBorder="1" applyAlignment="1" applyProtection="1">
      <alignment vertical="center"/>
      <protection hidden="1"/>
    </xf>
    <xf numFmtId="0" fontId="0" fillId="0" borderId="8" xfId="0" applyFont="1" applyBorder="1" applyAlignment="1" applyProtection="1">
      <alignment vertical="center"/>
      <protection hidden="1"/>
    </xf>
    <xf numFmtId="0" fontId="0" fillId="0" borderId="9" xfId="0" applyFont="1" applyBorder="1" applyAlignment="1" applyProtection="1">
      <alignment vertical="center"/>
      <protection hidden="1"/>
    </xf>
    <xf numFmtId="0" fontId="0" fillId="0" borderId="1" xfId="0" applyFont="1" applyBorder="1" applyAlignment="1" applyProtection="1">
      <alignment vertical="center"/>
      <protection hidden="1"/>
    </xf>
    <xf numFmtId="0" fontId="0" fillId="0" borderId="2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19" fillId="3" borderId="0" xfId="0" applyFont="1" applyFill="1" applyAlignment="1" applyProtection="1">
      <alignment horizontal="left" vertical="center"/>
      <protection hidden="1"/>
    </xf>
    <xf numFmtId="0" fontId="19" fillId="3" borderId="0" xfId="0" applyFont="1" applyFill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vertical="center"/>
      <protection hidden="1"/>
    </xf>
    <xf numFmtId="4" fontId="7" fillId="0" borderId="19" xfId="0" applyNumberFormat="1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3" xfId="0" applyFont="1" applyBorder="1" applyAlignment="1" applyProtection="1">
      <alignment vertical="center"/>
      <protection hidden="1"/>
    </xf>
    <xf numFmtId="0" fontId="8" fillId="0" borderId="19" xfId="0" applyFont="1" applyBorder="1" applyAlignment="1" applyProtection="1">
      <alignment horizontal="left" vertical="center"/>
      <protection hidden="1"/>
    </xf>
    <xf numFmtId="0" fontId="8" fillId="0" borderId="19" xfId="0" applyFont="1" applyBorder="1" applyAlignment="1" applyProtection="1">
      <alignment vertical="center"/>
      <protection hidden="1"/>
    </xf>
    <xf numFmtId="4" fontId="8" fillId="0" borderId="19" xfId="0" applyNumberFormat="1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19" fillId="3" borderId="13" xfId="0" applyFont="1" applyFill="1" applyBorder="1" applyAlignment="1" applyProtection="1">
      <alignment horizontal="center" vertical="center" wrapText="1"/>
      <protection hidden="1"/>
    </xf>
    <xf numFmtId="0" fontId="19" fillId="3" borderId="14" xfId="0" applyFont="1" applyFill="1" applyBorder="1" applyAlignment="1" applyProtection="1">
      <alignment horizontal="center" vertical="center" wrapText="1"/>
      <protection hidden="1"/>
    </xf>
    <xf numFmtId="0" fontId="19" fillId="3" borderId="15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20" fillId="0" borderId="13" xfId="0" applyFont="1" applyBorder="1" applyAlignment="1" applyProtection="1">
      <alignment horizontal="center" vertical="center" wrapText="1"/>
      <protection hidden="1"/>
    </xf>
    <xf numFmtId="0" fontId="20" fillId="0" borderId="14" xfId="0" applyFont="1" applyBorder="1" applyAlignment="1" applyProtection="1">
      <alignment horizontal="center" vertical="center" wrapText="1"/>
      <protection hidden="1"/>
    </xf>
    <xf numFmtId="0" fontId="20" fillId="0" borderId="15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left" vertical="center"/>
      <protection hidden="1"/>
    </xf>
    <xf numFmtId="4" fontId="21" fillId="0" borderId="0" xfId="0" applyNumberFormat="1" applyFont="1" applyAlignment="1" applyProtection="1">
      <alignment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166" fontId="29" fillId="0" borderId="10" xfId="0" applyNumberFormat="1" applyFont="1" applyBorder="1" applyAlignment="1" applyProtection="1">
      <alignment/>
      <protection hidden="1"/>
    </xf>
    <xf numFmtId="166" fontId="29" fillId="0" borderId="11" xfId="0" applyNumberFormat="1" applyFont="1" applyBorder="1" applyAlignment="1" applyProtection="1">
      <alignment/>
      <protection hidden="1"/>
    </xf>
    <xf numFmtId="4" fontId="30" fillId="0" borderId="0" xfId="0" applyNumberFormat="1" applyFont="1" applyAlignment="1" applyProtection="1">
      <alignment vertical="center"/>
      <protection hidden="1"/>
    </xf>
    <xf numFmtId="0" fontId="9" fillId="0" borderId="0" xfId="0" applyFont="1" applyAlignment="1" applyProtection="1">
      <alignment/>
      <protection hidden="1"/>
    </xf>
    <xf numFmtId="0" fontId="9" fillId="0" borderId="3" xfId="0" applyFont="1" applyBorder="1" applyAlignment="1" applyProtection="1">
      <alignment/>
      <protection hidden="1"/>
    </xf>
    <xf numFmtId="0" fontId="9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4" fontId="7" fillId="0" borderId="0" xfId="0" applyNumberFormat="1" applyFont="1" applyAlignment="1" applyProtection="1">
      <alignment/>
      <protection hidden="1"/>
    </xf>
    <xf numFmtId="0" fontId="9" fillId="0" borderId="17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166" fontId="9" fillId="0" borderId="0" xfId="0" applyNumberFormat="1" applyFont="1" applyBorder="1" applyAlignment="1" applyProtection="1">
      <alignment/>
      <protection hidden="1"/>
    </xf>
    <xf numFmtId="166" fontId="9" fillId="0" borderId="12" xfId="0" applyNumberFormat="1" applyFont="1" applyBorder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4" fontId="9" fillId="0" borderId="0" xfId="0" applyNumberFormat="1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left"/>
      <protection hidden="1"/>
    </xf>
    <xf numFmtId="4" fontId="8" fillId="0" borderId="0" xfId="0" applyNumberFormat="1" applyFont="1" applyAlignment="1" applyProtection="1">
      <alignment/>
      <protection hidden="1"/>
    </xf>
    <xf numFmtId="0" fontId="19" fillId="0" borderId="22" xfId="0" applyFont="1" applyBorder="1" applyAlignment="1" applyProtection="1">
      <alignment horizontal="center" vertical="center"/>
      <protection hidden="1"/>
    </xf>
    <xf numFmtId="49" fontId="19" fillId="0" borderId="22" xfId="0" applyNumberFormat="1" applyFont="1" applyBorder="1" applyAlignment="1" applyProtection="1">
      <alignment horizontal="left" vertical="center" wrapText="1"/>
      <protection hidden="1"/>
    </xf>
    <xf numFmtId="0" fontId="19" fillId="0" borderId="22" xfId="0" applyFont="1" applyBorder="1" applyAlignment="1" applyProtection="1">
      <alignment horizontal="left" vertical="center" wrapText="1"/>
      <protection hidden="1"/>
    </xf>
    <xf numFmtId="0" fontId="19" fillId="0" borderId="22" xfId="0" applyFont="1" applyBorder="1" applyAlignment="1" applyProtection="1">
      <alignment horizontal="center" vertical="center" wrapText="1"/>
      <protection hidden="1"/>
    </xf>
    <xf numFmtId="167" fontId="19" fillId="0" borderId="22" xfId="0" applyNumberFormat="1" applyFont="1" applyBorder="1" applyAlignment="1" applyProtection="1">
      <alignment vertical="center"/>
      <protection hidden="1"/>
    </xf>
    <xf numFmtId="4" fontId="19" fillId="4" borderId="22" xfId="0" applyNumberFormat="1" applyFont="1" applyFill="1" applyBorder="1" applyAlignment="1" applyProtection="1">
      <alignment vertical="center"/>
      <protection hidden="1"/>
    </xf>
    <xf numFmtId="4" fontId="19" fillId="0" borderId="22" xfId="0" applyNumberFormat="1" applyFont="1" applyBorder="1" applyAlignment="1" applyProtection="1">
      <alignment vertical="center"/>
      <protection hidden="1"/>
    </xf>
    <xf numFmtId="0" fontId="20" fillId="0" borderId="17" xfId="0" applyFont="1" applyBorder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166" fontId="20" fillId="0" borderId="0" xfId="0" applyNumberFormat="1" applyFont="1" applyBorder="1" applyAlignment="1" applyProtection="1">
      <alignment vertical="center"/>
      <protection hidden="1"/>
    </xf>
    <xf numFmtId="166" fontId="20" fillId="0" borderId="12" xfId="0" applyNumberFormat="1" applyFont="1" applyBorder="1" applyAlignment="1" applyProtection="1">
      <alignment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4" fontId="0" fillId="0" borderId="0" xfId="0" applyNumberFormat="1" applyFont="1" applyAlignment="1" applyProtection="1">
      <alignment vertical="center"/>
      <protection hidden="1"/>
    </xf>
    <xf numFmtId="0" fontId="9" fillId="0" borderId="0" xfId="0" applyFont="1" applyFill="1" applyAlignment="1" applyProtection="1">
      <alignment/>
      <protection hidden="1"/>
    </xf>
    <xf numFmtId="0" fontId="20" fillId="0" borderId="18" xfId="0" applyFont="1" applyBorder="1" applyAlignment="1" applyProtection="1">
      <alignment horizontal="left"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166" fontId="20" fillId="0" borderId="19" xfId="0" applyNumberFormat="1" applyFont="1" applyBorder="1" applyAlignment="1" applyProtection="1">
      <alignment vertical="center"/>
      <protection hidden="1"/>
    </xf>
    <xf numFmtId="166" fontId="20" fillId="0" borderId="20" xfId="0" applyNumberFormat="1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0" fontId="0" fillId="5" borderId="9" xfId="0" applyFont="1" applyFill="1" applyBorder="1" applyAlignment="1" applyProtection="1">
      <alignment vertical="center"/>
      <protection hidden="1"/>
    </xf>
    <xf numFmtId="0" fontId="19" fillId="0" borderId="22" xfId="0" applyFont="1" applyBorder="1" applyAlignment="1" applyProtection="1">
      <alignment horizontal="left" vertical="center" wrapText="1"/>
      <protection hidden="1"/>
    </xf>
    <xf numFmtId="0" fontId="31" fillId="0" borderId="0" xfId="0" applyFont="1" applyAlignment="1" applyProtection="1">
      <alignment horizontal="left" vertical="center"/>
      <protection hidden="1"/>
    </xf>
    <xf numFmtId="0" fontId="32" fillId="0" borderId="0" xfId="0" applyFont="1" applyAlignment="1" applyProtection="1">
      <alignment vertical="center" wrapText="1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3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167" fontId="10" fillId="0" borderId="0" xfId="0" applyNumberFormat="1" applyFont="1" applyAlignment="1" applyProtection="1">
      <alignment vertical="center"/>
      <protection hidden="1"/>
    </xf>
    <xf numFmtId="0" fontId="10" fillId="0" borderId="18" xfId="0" applyFont="1" applyBorder="1" applyAlignment="1" applyProtection="1">
      <alignment vertical="center"/>
      <protection hidden="1"/>
    </xf>
    <xf numFmtId="0" fontId="10" fillId="0" borderId="19" xfId="0" applyFont="1" applyBorder="1" applyAlignment="1" applyProtection="1">
      <alignment vertical="center"/>
      <protection hidden="1"/>
    </xf>
    <xf numFmtId="0" fontId="10" fillId="0" borderId="20" xfId="0" applyFont="1" applyBorder="1" applyAlignment="1" applyProtection="1">
      <alignment vertical="center"/>
      <protection hidden="1"/>
    </xf>
    <xf numFmtId="0" fontId="10" fillId="0" borderId="17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12" xfId="0" applyFont="1" applyBorder="1" applyAlignment="1" applyProtection="1">
      <alignment vertical="center"/>
      <protection hidden="1"/>
    </xf>
    <xf numFmtId="0" fontId="33" fillId="0" borderId="22" xfId="0" applyFont="1" applyBorder="1" applyAlignment="1" applyProtection="1">
      <alignment horizontal="center" vertical="center"/>
      <protection hidden="1"/>
    </xf>
    <xf numFmtId="49" fontId="33" fillId="0" borderId="22" xfId="0" applyNumberFormat="1" applyFont="1" applyBorder="1" applyAlignment="1" applyProtection="1">
      <alignment horizontal="left" vertical="center" wrapText="1"/>
      <protection hidden="1"/>
    </xf>
    <xf numFmtId="0" fontId="33" fillId="0" borderId="22" xfId="0" applyFont="1" applyBorder="1" applyAlignment="1" applyProtection="1">
      <alignment horizontal="left" vertical="center" wrapText="1"/>
      <protection hidden="1"/>
    </xf>
    <xf numFmtId="0" fontId="33" fillId="0" borderId="22" xfId="0" applyFont="1" applyBorder="1" applyAlignment="1" applyProtection="1">
      <alignment horizontal="center" vertical="center" wrapText="1"/>
      <protection hidden="1"/>
    </xf>
    <xf numFmtId="167" fontId="33" fillId="0" borderId="22" xfId="0" applyNumberFormat="1" applyFont="1" applyBorder="1" applyAlignment="1" applyProtection="1">
      <alignment vertical="center"/>
      <protection hidden="1"/>
    </xf>
    <xf numFmtId="4" fontId="33" fillId="4" borderId="22" xfId="0" applyNumberFormat="1" applyFont="1" applyFill="1" applyBorder="1" applyAlignment="1" applyProtection="1">
      <alignment vertical="center"/>
      <protection hidden="1"/>
    </xf>
    <xf numFmtId="4" fontId="33" fillId="0" borderId="22" xfId="0" applyNumberFormat="1" applyFont="1" applyBorder="1" applyAlignment="1" applyProtection="1">
      <alignment vertical="center"/>
      <protection hidden="1"/>
    </xf>
    <xf numFmtId="0" fontId="34" fillId="0" borderId="3" xfId="0" applyFont="1" applyBorder="1" applyAlignment="1" applyProtection="1">
      <alignment vertical="center"/>
      <protection hidden="1"/>
    </xf>
    <xf numFmtId="0" fontId="33" fillId="0" borderId="17" xfId="0" applyFont="1" applyBorder="1" applyAlignment="1" applyProtection="1">
      <alignment horizontal="left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3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167" fontId="11" fillId="0" borderId="0" xfId="0" applyNumberFormat="1" applyFont="1" applyAlignment="1" applyProtection="1">
      <alignment vertical="center"/>
      <protection hidden="1"/>
    </xf>
    <xf numFmtId="0" fontId="11" fillId="0" borderId="18" xfId="0" applyFont="1" applyBorder="1" applyAlignment="1" applyProtection="1">
      <alignment vertical="center"/>
      <protection hidden="1"/>
    </xf>
    <xf numFmtId="0" fontId="11" fillId="0" borderId="19" xfId="0" applyFont="1" applyBorder="1" applyAlignment="1" applyProtection="1">
      <alignment vertical="center"/>
      <protection hidden="1"/>
    </xf>
    <xf numFmtId="0" fontId="11" fillId="0" borderId="20" xfId="0" applyFont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19" xfId="0" applyFont="1" applyBorder="1" applyAlignment="1" applyProtection="1">
      <alignment vertical="center"/>
      <protection hidden="1"/>
    </xf>
    <xf numFmtId="0" fontId="0" fillId="0" borderId="20" xfId="0" applyFont="1" applyBorder="1" applyAlignment="1" applyProtection="1">
      <alignment vertical="center"/>
      <protection hidden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21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4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4" fillId="0" borderId="0" xfId="0" applyFont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13" fillId="6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5"/>
  <sheetViews>
    <sheetView showGridLines="0" tabSelected="1" view="pageBreakPreview" zoomScaleSheetLayoutView="100" workbookViewId="0" topLeftCell="A1">
      <selection activeCell="K9" sqref="K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10" width="2.7109375" style="1" customWidth="1"/>
    <col min="11" max="11" width="18.140625" style="1" customWidth="1"/>
    <col min="12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8" t="s">
        <v>0</v>
      </c>
      <c r="AZ1" s="8" t="s">
        <v>1</v>
      </c>
      <c r="BA1" s="8" t="s">
        <v>2</v>
      </c>
      <c r="BB1" s="8" t="s">
        <v>1</v>
      </c>
      <c r="BT1" s="8" t="s">
        <v>3</v>
      </c>
      <c r="BU1" s="8" t="s">
        <v>3</v>
      </c>
      <c r="BV1" s="8" t="s">
        <v>4</v>
      </c>
    </row>
    <row r="2" spans="21:72" s="1" customFormat="1" ht="36.95" customHeight="1">
      <c r="U2" s="76" t="s">
        <v>526</v>
      </c>
      <c r="AM2" s="75" t="s">
        <v>525</v>
      </c>
      <c r="AR2" s="251" t="s">
        <v>5</v>
      </c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S2" s="9" t="s">
        <v>6</v>
      </c>
      <c r="BT2" s="9" t="s">
        <v>7</v>
      </c>
    </row>
    <row r="3" spans="2:72" s="1" customFormat="1" ht="20.2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  <c r="BS3" s="9" t="s">
        <v>6</v>
      </c>
      <c r="BT3" s="9" t="s">
        <v>8</v>
      </c>
    </row>
    <row r="4" spans="2:71" s="1" customFormat="1" ht="24.95" customHeight="1">
      <c r="B4" s="12"/>
      <c r="D4" s="13" t="s">
        <v>9</v>
      </c>
      <c r="AR4" s="12"/>
      <c r="AS4" s="14" t="s">
        <v>10</v>
      </c>
      <c r="BS4" s="9" t="s">
        <v>11</v>
      </c>
    </row>
    <row r="5" spans="2:71" s="1" customFormat="1" ht="12" customHeight="1">
      <c r="B5" s="12"/>
      <c r="D5" s="15" t="s">
        <v>12</v>
      </c>
      <c r="K5" s="243" t="s">
        <v>13</v>
      </c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R5" s="12"/>
      <c r="BS5" s="9" t="s">
        <v>6</v>
      </c>
    </row>
    <row r="6" spans="2:71" s="1" customFormat="1" ht="36.95" customHeight="1">
      <c r="B6" s="12"/>
      <c r="D6" s="17" t="s">
        <v>14</v>
      </c>
      <c r="K6" s="245" t="s">
        <v>15</v>
      </c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R6" s="12"/>
      <c r="BS6" s="9" t="s">
        <v>6</v>
      </c>
    </row>
    <row r="7" spans="2:71" s="1" customFormat="1" ht="12" customHeight="1">
      <c r="B7" s="12"/>
      <c r="D7" s="18" t="s">
        <v>16</v>
      </c>
      <c r="K7" s="16" t="s">
        <v>1</v>
      </c>
      <c r="AK7" s="18"/>
      <c r="AN7" s="16" t="s">
        <v>1</v>
      </c>
      <c r="AR7" s="12"/>
      <c r="BS7" s="9" t="s">
        <v>6</v>
      </c>
    </row>
    <row r="8" spans="2:71" s="1" customFormat="1" ht="12" customHeight="1">
      <c r="B8" s="12"/>
      <c r="D8" s="18" t="s">
        <v>18</v>
      </c>
      <c r="K8" s="16" t="s">
        <v>19</v>
      </c>
      <c r="AK8" s="18"/>
      <c r="AN8" s="73"/>
      <c r="AR8" s="12"/>
      <c r="BS8" s="9" t="s">
        <v>6</v>
      </c>
    </row>
    <row r="9" spans="2:71" s="1" customFormat="1" ht="14.45" customHeight="1">
      <c r="B9" s="12"/>
      <c r="AR9" s="12"/>
      <c r="BS9" s="9" t="s">
        <v>6</v>
      </c>
    </row>
    <row r="10" spans="2:71" s="1" customFormat="1" ht="12" customHeight="1">
      <c r="B10" s="12"/>
      <c r="D10" s="18" t="s">
        <v>21</v>
      </c>
      <c r="AK10" s="18"/>
      <c r="AN10" s="16" t="s">
        <v>1</v>
      </c>
      <c r="AR10" s="12"/>
      <c r="BS10" s="9" t="s">
        <v>6</v>
      </c>
    </row>
    <row r="11" spans="2:71" s="1" customFormat="1" ht="18.4" customHeight="1">
      <c r="B11" s="12"/>
      <c r="E11" s="16" t="s">
        <v>23</v>
      </c>
      <c r="AK11" s="18"/>
      <c r="AN11" s="16" t="s">
        <v>1</v>
      </c>
      <c r="AR11" s="12"/>
      <c r="BS11" s="9" t="s">
        <v>6</v>
      </c>
    </row>
    <row r="12" spans="2:71" s="1" customFormat="1" ht="6.95" customHeight="1">
      <c r="B12" s="12"/>
      <c r="AR12" s="12"/>
      <c r="BS12" s="9" t="s">
        <v>6</v>
      </c>
    </row>
    <row r="13" spans="2:71" s="1" customFormat="1" ht="12" customHeight="1">
      <c r="B13" s="12"/>
      <c r="D13" s="18" t="s">
        <v>25</v>
      </c>
      <c r="AK13" s="18"/>
      <c r="AN13" s="77"/>
      <c r="AR13" s="12"/>
      <c r="BS13" s="9" t="s">
        <v>6</v>
      </c>
    </row>
    <row r="14" spans="2:71" ht="12.75">
      <c r="B14" s="12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AK14" s="18" t="s">
        <v>22</v>
      </c>
      <c r="AN14" s="74"/>
      <c r="AR14" s="12"/>
      <c r="BS14" s="9" t="s">
        <v>6</v>
      </c>
    </row>
    <row r="15" spans="2:71" s="1" customFormat="1" ht="6.95" customHeight="1">
      <c r="B15" s="12"/>
      <c r="AR15" s="12"/>
      <c r="BS15" s="9" t="s">
        <v>3</v>
      </c>
    </row>
    <row r="16" spans="2:71" s="1" customFormat="1" ht="12" customHeight="1">
      <c r="B16" s="12"/>
      <c r="D16" s="18" t="s">
        <v>26</v>
      </c>
      <c r="AK16" s="18"/>
      <c r="AN16" s="16" t="s">
        <v>1</v>
      </c>
      <c r="AR16" s="12"/>
      <c r="BS16" s="9" t="s">
        <v>3</v>
      </c>
    </row>
    <row r="17" spans="2:71" s="1" customFormat="1" ht="18.4" customHeight="1">
      <c r="B17" s="12"/>
      <c r="E17" s="16" t="s">
        <v>27</v>
      </c>
      <c r="AK17" s="18"/>
      <c r="AN17" s="16" t="s">
        <v>1</v>
      </c>
      <c r="AR17" s="12"/>
      <c r="BS17" s="9" t="s">
        <v>28</v>
      </c>
    </row>
    <row r="18" spans="2:71" s="1" customFormat="1" ht="6.95" customHeight="1">
      <c r="B18" s="12"/>
      <c r="AR18" s="12"/>
      <c r="BS18" s="9" t="s">
        <v>6</v>
      </c>
    </row>
    <row r="19" spans="2:71" s="1" customFormat="1" ht="12" customHeight="1">
      <c r="B19" s="12"/>
      <c r="D19" s="18" t="s">
        <v>29</v>
      </c>
      <c r="AK19" s="18"/>
      <c r="AN19" s="16" t="s">
        <v>1</v>
      </c>
      <c r="AR19" s="12"/>
      <c r="BS19" s="9" t="s">
        <v>6</v>
      </c>
    </row>
    <row r="20" spans="2:71" s="1" customFormat="1" ht="18.4" customHeight="1">
      <c r="B20" s="12"/>
      <c r="E20" s="16" t="s">
        <v>30</v>
      </c>
      <c r="AK20" s="18"/>
      <c r="AN20" s="16" t="s">
        <v>1</v>
      </c>
      <c r="AR20" s="12"/>
      <c r="BS20" s="9" t="s">
        <v>28</v>
      </c>
    </row>
    <row r="21" spans="2:44" s="1" customFormat="1" ht="6.95" customHeight="1">
      <c r="B21" s="12"/>
      <c r="AR21" s="12"/>
    </row>
    <row r="22" spans="2:44" s="1" customFormat="1" ht="12" customHeight="1">
      <c r="B22" s="12"/>
      <c r="D22" s="18" t="s">
        <v>31</v>
      </c>
      <c r="AR22" s="12"/>
    </row>
    <row r="23" spans="2:44" s="1" customFormat="1" ht="155.25" customHeight="1">
      <c r="B23" s="12"/>
      <c r="E23" s="246" t="s">
        <v>527</v>
      </c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R23" s="12"/>
    </row>
    <row r="24" spans="2:44" s="1" customFormat="1" ht="6.95" customHeight="1">
      <c r="B24" s="12"/>
      <c r="AR24" s="12"/>
    </row>
    <row r="25" spans="2:44" s="1" customFormat="1" ht="6.95" customHeight="1">
      <c r="B25" s="12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R25" s="12"/>
    </row>
    <row r="26" spans="1:57" s="2" customFormat="1" ht="25.9" customHeight="1">
      <c r="A26" s="20"/>
      <c r="B26" s="21"/>
      <c r="C26" s="20"/>
      <c r="D26" s="22" t="s">
        <v>32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47">
        <f>ROUND(AG58,2)</f>
        <v>0</v>
      </c>
      <c r="AL26" s="248"/>
      <c r="AM26" s="248"/>
      <c r="AN26" s="248"/>
      <c r="AO26" s="248"/>
      <c r="AP26" s="20"/>
      <c r="AQ26" s="20"/>
      <c r="AR26" s="21"/>
      <c r="BE26" s="20"/>
    </row>
    <row r="27" spans="1:57" s="2" customFormat="1" ht="6.95" customHeight="1">
      <c r="A27" s="20"/>
      <c r="B27" s="2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1"/>
      <c r="BE27" s="20"/>
    </row>
    <row r="28" spans="1:57" s="2" customFormat="1" ht="12.75">
      <c r="A28" s="20"/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49" t="s">
        <v>33</v>
      </c>
      <c r="M28" s="249"/>
      <c r="N28" s="249"/>
      <c r="O28" s="249"/>
      <c r="P28" s="249"/>
      <c r="Q28" s="20"/>
      <c r="R28" s="20"/>
      <c r="S28" s="20"/>
      <c r="T28" s="20"/>
      <c r="U28" s="20"/>
      <c r="V28" s="20"/>
      <c r="W28" s="249" t="s">
        <v>34</v>
      </c>
      <c r="X28" s="249"/>
      <c r="Y28" s="249"/>
      <c r="Z28" s="249"/>
      <c r="AA28" s="249"/>
      <c r="AB28" s="249"/>
      <c r="AC28" s="249"/>
      <c r="AD28" s="249"/>
      <c r="AE28" s="249"/>
      <c r="AF28" s="20"/>
      <c r="AG28" s="20"/>
      <c r="AH28" s="20"/>
      <c r="AI28" s="20"/>
      <c r="AJ28" s="20"/>
      <c r="AK28" s="249" t="s">
        <v>35</v>
      </c>
      <c r="AL28" s="249"/>
      <c r="AM28" s="249"/>
      <c r="AN28" s="249"/>
      <c r="AO28" s="249"/>
      <c r="AP28" s="20"/>
      <c r="AQ28" s="20"/>
      <c r="AR28" s="21"/>
      <c r="BE28" s="20"/>
    </row>
    <row r="29" spans="2:44" s="3" customFormat="1" ht="14.45" customHeight="1">
      <c r="B29" s="24"/>
      <c r="D29" s="18" t="s">
        <v>36</v>
      </c>
      <c r="F29" s="18" t="s">
        <v>37</v>
      </c>
      <c r="L29" s="240">
        <v>0.21</v>
      </c>
      <c r="M29" s="241"/>
      <c r="N29" s="241"/>
      <c r="O29" s="241"/>
      <c r="P29" s="241"/>
      <c r="W29" s="242">
        <f>AK26</f>
        <v>0</v>
      </c>
      <c r="X29" s="241"/>
      <c r="Y29" s="241"/>
      <c r="Z29" s="241"/>
      <c r="AA29" s="241"/>
      <c r="AB29" s="241"/>
      <c r="AC29" s="241"/>
      <c r="AD29" s="241"/>
      <c r="AE29" s="241"/>
      <c r="AK29" s="242">
        <f>W29*L29</f>
        <v>0</v>
      </c>
      <c r="AL29" s="241"/>
      <c r="AM29" s="241"/>
      <c r="AN29" s="241"/>
      <c r="AO29" s="241"/>
      <c r="AR29" s="24"/>
    </row>
    <row r="30" spans="2:44" s="3" customFormat="1" ht="14.45" customHeight="1" hidden="1">
      <c r="B30" s="24"/>
      <c r="F30" s="18" t="s">
        <v>38</v>
      </c>
      <c r="L30" s="240">
        <v>0.15</v>
      </c>
      <c r="M30" s="241"/>
      <c r="N30" s="241"/>
      <c r="O30" s="241"/>
      <c r="P30" s="241"/>
      <c r="W30" s="242">
        <f>ROUND(BA58,2)</f>
        <v>0</v>
      </c>
      <c r="X30" s="241"/>
      <c r="Y30" s="241"/>
      <c r="Z30" s="241"/>
      <c r="AA30" s="241"/>
      <c r="AB30" s="241"/>
      <c r="AC30" s="241"/>
      <c r="AD30" s="241"/>
      <c r="AE30" s="241"/>
      <c r="AK30" s="242">
        <f>ROUND(AW58,2)</f>
        <v>0</v>
      </c>
      <c r="AL30" s="241"/>
      <c r="AM30" s="241"/>
      <c r="AN30" s="241"/>
      <c r="AO30" s="241"/>
      <c r="AR30" s="24"/>
    </row>
    <row r="31" spans="2:44" s="3" customFormat="1" ht="14.45" customHeight="1" hidden="1">
      <c r="B31" s="24"/>
      <c r="F31" s="18" t="s">
        <v>39</v>
      </c>
      <c r="L31" s="240">
        <v>0.21</v>
      </c>
      <c r="M31" s="241"/>
      <c r="N31" s="241"/>
      <c r="O31" s="241"/>
      <c r="P31" s="241"/>
      <c r="W31" s="242">
        <f>ROUND(BB58,2)</f>
        <v>0</v>
      </c>
      <c r="X31" s="241"/>
      <c r="Y31" s="241"/>
      <c r="Z31" s="241"/>
      <c r="AA31" s="241"/>
      <c r="AB31" s="241"/>
      <c r="AC31" s="241"/>
      <c r="AD31" s="241"/>
      <c r="AE31" s="241"/>
      <c r="AK31" s="242">
        <v>0</v>
      </c>
      <c r="AL31" s="241"/>
      <c r="AM31" s="241"/>
      <c r="AN31" s="241"/>
      <c r="AO31" s="241"/>
      <c r="AR31" s="24"/>
    </row>
    <row r="32" spans="2:44" s="3" customFormat="1" ht="14.45" customHeight="1" hidden="1">
      <c r="B32" s="24"/>
      <c r="F32" s="18" t="s">
        <v>40</v>
      </c>
      <c r="L32" s="240">
        <v>0.15</v>
      </c>
      <c r="M32" s="241"/>
      <c r="N32" s="241"/>
      <c r="O32" s="241"/>
      <c r="P32" s="241"/>
      <c r="W32" s="242">
        <f>ROUND(BC58,2)</f>
        <v>0</v>
      </c>
      <c r="X32" s="241"/>
      <c r="Y32" s="241"/>
      <c r="Z32" s="241"/>
      <c r="AA32" s="241"/>
      <c r="AB32" s="241"/>
      <c r="AC32" s="241"/>
      <c r="AD32" s="241"/>
      <c r="AE32" s="241"/>
      <c r="AK32" s="242">
        <v>0</v>
      </c>
      <c r="AL32" s="241"/>
      <c r="AM32" s="241"/>
      <c r="AN32" s="241"/>
      <c r="AO32" s="241"/>
      <c r="AR32" s="24"/>
    </row>
    <row r="33" spans="2:44" s="3" customFormat="1" ht="14.45" customHeight="1" hidden="1">
      <c r="B33" s="24"/>
      <c r="F33" s="18" t="s">
        <v>41</v>
      </c>
      <c r="L33" s="240">
        <v>0</v>
      </c>
      <c r="M33" s="241"/>
      <c r="N33" s="241"/>
      <c r="O33" s="241"/>
      <c r="P33" s="241"/>
      <c r="W33" s="242">
        <f>ROUND(BD58,2)</f>
        <v>0</v>
      </c>
      <c r="X33" s="241"/>
      <c r="Y33" s="241"/>
      <c r="Z33" s="241"/>
      <c r="AA33" s="241"/>
      <c r="AB33" s="241"/>
      <c r="AC33" s="241"/>
      <c r="AD33" s="241"/>
      <c r="AE33" s="241"/>
      <c r="AK33" s="242">
        <v>0</v>
      </c>
      <c r="AL33" s="241"/>
      <c r="AM33" s="241"/>
      <c r="AN33" s="241"/>
      <c r="AO33" s="241"/>
      <c r="AR33" s="24"/>
    </row>
    <row r="34" spans="1:57" s="2" customFormat="1" ht="6.95" customHeight="1">
      <c r="A34" s="20"/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1"/>
      <c r="BE34" s="20"/>
    </row>
    <row r="35" spans="1:57" s="2" customFormat="1" ht="25.9" customHeight="1">
      <c r="A35" s="20"/>
      <c r="B35" s="21"/>
      <c r="C35" s="25"/>
      <c r="D35" s="26" t="s">
        <v>42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8" t="s">
        <v>43</v>
      </c>
      <c r="U35" s="27"/>
      <c r="V35" s="27"/>
      <c r="W35" s="27"/>
      <c r="X35" s="255" t="s">
        <v>44</v>
      </c>
      <c r="Y35" s="253"/>
      <c r="Z35" s="253"/>
      <c r="AA35" s="253"/>
      <c r="AB35" s="253"/>
      <c r="AC35" s="27"/>
      <c r="AD35" s="27"/>
      <c r="AE35" s="27"/>
      <c r="AF35" s="27"/>
      <c r="AG35" s="27"/>
      <c r="AH35" s="27"/>
      <c r="AI35" s="27"/>
      <c r="AJ35" s="27"/>
      <c r="AK35" s="252">
        <f>SUM(AK26:AK33)</f>
        <v>0</v>
      </c>
      <c r="AL35" s="253"/>
      <c r="AM35" s="253"/>
      <c r="AN35" s="253"/>
      <c r="AO35" s="254"/>
      <c r="AP35" s="25"/>
      <c r="AQ35" s="25"/>
      <c r="AR35" s="21"/>
      <c r="BE35" s="20"/>
    </row>
    <row r="36" spans="1:57" s="2" customFormat="1" ht="6.95" customHeight="1">
      <c r="A36" s="20"/>
      <c r="B36" s="2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1"/>
      <c r="BE36" s="20"/>
    </row>
    <row r="37" spans="1:57" s="2" customFormat="1" ht="14.45" customHeight="1">
      <c r="A37" s="20"/>
      <c r="B37" s="21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1"/>
      <c r="BE37" s="20"/>
    </row>
    <row r="38" spans="2:44" s="1" customFormat="1" ht="14.45" customHeight="1">
      <c r="B38" s="12"/>
      <c r="AR38" s="12"/>
    </row>
    <row r="39" spans="2:44" s="1" customFormat="1" ht="14.45" customHeight="1">
      <c r="B39" s="12"/>
      <c r="AR39" s="12"/>
    </row>
    <row r="40" spans="2:44" s="1" customFormat="1" ht="14.45" customHeight="1">
      <c r="B40" s="12"/>
      <c r="AR40" s="12"/>
    </row>
    <row r="41" spans="1:57" s="2" customFormat="1" ht="6.95" customHeight="1">
      <c r="A41" s="20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21"/>
      <c r="BE41" s="20"/>
    </row>
    <row r="45" spans="1:57" s="2" customFormat="1" ht="6.95" customHeight="1">
      <c r="A45" s="20"/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21"/>
      <c r="BE45" s="20"/>
    </row>
    <row r="46" spans="1:57" s="2" customFormat="1" ht="24.95" customHeight="1">
      <c r="A46" s="20"/>
      <c r="B46" s="21"/>
      <c r="C46" s="13" t="s">
        <v>45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1"/>
      <c r="BE46" s="20"/>
    </row>
    <row r="47" spans="1:57" s="2" customFormat="1" ht="6.95" customHeight="1">
      <c r="A47" s="20"/>
      <c r="B47" s="21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1"/>
      <c r="BE47" s="20"/>
    </row>
    <row r="48" spans="2:44" s="4" customFormat="1" ht="12" customHeight="1">
      <c r="B48" s="33"/>
      <c r="C48" s="18" t="s">
        <v>12</v>
      </c>
      <c r="L48" s="4" t="str">
        <f>K5</f>
        <v>08_2020</v>
      </c>
      <c r="AR48" s="33"/>
    </row>
    <row r="49" spans="2:44" s="5" customFormat="1" ht="36.95" customHeight="1">
      <c r="B49" s="34"/>
      <c r="C49" s="35" t="s">
        <v>14</v>
      </c>
      <c r="L49" s="220" t="str">
        <f>K6</f>
        <v>ČNB - Úprava místnosti č. PP305</v>
      </c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R49" s="34"/>
    </row>
    <row r="50" spans="1:57" s="2" customFormat="1" ht="6.95" customHeight="1">
      <c r="A50" s="20"/>
      <c r="B50" s="21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BE50" s="20"/>
    </row>
    <row r="51" spans="1:57" s="2" customFormat="1" ht="12" customHeight="1">
      <c r="A51" s="20"/>
      <c r="B51" s="21"/>
      <c r="C51" s="18" t="s">
        <v>18</v>
      </c>
      <c r="D51" s="20"/>
      <c r="E51" s="20"/>
      <c r="F51" s="20"/>
      <c r="G51" s="20"/>
      <c r="H51" s="20"/>
      <c r="I51" s="20"/>
      <c r="J51" s="20"/>
      <c r="K51" s="20"/>
      <c r="L51" s="36" t="str">
        <f>IF(K8="","",K8)</f>
        <v>Na Příkopě 864/28, Praha 1</v>
      </c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18" t="s">
        <v>20</v>
      </c>
      <c r="AJ51" s="20"/>
      <c r="AK51" s="20"/>
      <c r="AL51" s="20"/>
      <c r="AM51" s="222" t="str">
        <f>IF(AN8="","",AN8)</f>
        <v/>
      </c>
      <c r="AN51" s="222"/>
      <c r="AO51" s="20"/>
      <c r="AP51" s="20"/>
      <c r="AQ51" s="20"/>
      <c r="AR51" s="21"/>
      <c r="BE51" s="20"/>
    </row>
    <row r="52" spans="1:57" s="2" customFormat="1" ht="6.95" customHeight="1">
      <c r="A52" s="20"/>
      <c r="B52" s="21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1"/>
      <c r="BE52" s="20"/>
    </row>
    <row r="53" spans="1:57" s="2" customFormat="1" ht="15.2" customHeight="1">
      <c r="A53" s="20"/>
      <c r="B53" s="21"/>
      <c r="C53" s="18" t="s">
        <v>21</v>
      </c>
      <c r="D53" s="20"/>
      <c r="E53" s="20"/>
      <c r="F53" s="20"/>
      <c r="G53" s="20"/>
      <c r="H53" s="20"/>
      <c r="I53" s="20"/>
      <c r="J53" s="20"/>
      <c r="K53" s="20"/>
      <c r="L53" s="4" t="str">
        <f>IF(E11="","",E11)</f>
        <v>Česká národní banka</v>
      </c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18" t="s">
        <v>26</v>
      </c>
      <c r="AJ53" s="20"/>
      <c r="AK53" s="20"/>
      <c r="AL53" s="20"/>
      <c r="AM53" s="223" t="str">
        <f>IF(E17="","",E17)</f>
        <v>CONSILIUM ai, s.r.o.</v>
      </c>
      <c r="AN53" s="224"/>
      <c r="AO53" s="224"/>
      <c r="AP53" s="224"/>
      <c r="AQ53" s="20"/>
      <c r="AR53" s="21"/>
      <c r="AS53" s="225" t="s">
        <v>46</v>
      </c>
      <c r="AT53" s="226"/>
      <c r="AU53" s="37"/>
      <c r="AV53" s="37"/>
      <c r="AW53" s="37"/>
      <c r="AX53" s="37"/>
      <c r="AY53" s="37"/>
      <c r="AZ53" s="37"/>
      <c r="BA53" s="37"/>
      <c r="BB53" s="37"/>
      <c r="BC53" s="37"/>
      <c r="BD53" s="38"/>
      <c r="BE53" s="20"/>
    </row>
    <row r="54" spans="1:57" s="2" customFormat="1" ht="15.2" customHeight="1">
      <c r="A54" s="20"/>
      <c r="B54" s="21"/>
      <c r="C54" s="18" t="s">
        <v>25</v>
      </c>
      <c r="D54" s="20"/>
      <c r="E54" s="20"/>
      <c r="F54" s="20"/>
      <c r="G54" s="20"/>
      <c r="H54" s="20"/>
      <c r="I54" s="20"/>
      <c r="J54" s="20"/>
      <c r="K54" s="20"/>
      <c r="L54" s="229" t="str">
        <f>IF(E14="","",E14)</f>
        <v/>
      </c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18" t="s">
        <v>29</v>
      </c>
      <c r="AJ54" s="20"/>
      <c r="AK54" s="20"/>
      <c r="AL54" s="20"/>
      <c r="AM54" s="223" t="str">
        <f>IF(E20="","",E20)</f>
        <v>Vladimír Mrázek</v>
      </c>
      <c r="AN54" s="224"/>
      <c r="AO54" s="224"/>
      <c r="AP54" s="224"/>
      <c r="AQ54" s="20"/>
      <c r="AR54" s="21"/>
      <c r="AS54" s="227"/>
      <c r="AT54" s="228"/>
      <c r="AU54" s="39"/>
      <c r="AV54" s="39"/>
      <c r="AW54" s="39"/>
      <c r="AX54" s="39"/>
      <c r="AY54" s="39"/>
      <c r="AZ54" s="39"/>
      <c r="BA54" s="39"/>
      <c r="BB54" s="39"/>
      <c r="BC54" s="39"/>
      <c r="BD54" s="40"/>
      <c r="BE54" s="20"/>
    </row>
    <row r="55" spans="1:57" s="2" customFormat="1" ht="10.9" customHeight="1">
      <c r="A55" s="20"/>
      <c r="B55" s="21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1"/>
      <c r="AS55" s="227"/>
      <c r="AT55" s="228"/>
      <c r="AU55" s="39"/>
      <c r="AV55" s="39"/>
      <c r="AW55" s="39"/>
      <c r="AX55" s="39"/>
      <c r="AY55" s="39"/>
      <c r="AZ55" s="39"/>
      <c r="BA55" s="39"/>
      <c r="BB55" s="39"/>
      <c r="BC55" s="39"/>
      <c r="BD55" s="40"/>
      <c r="BE55" s="20"/>
    </row>
    <row r="56" spans="1:57" s="2" customFormat="1" ht="29.25" customHeight="1">
      <c r="A56" s="20"/>
      <c r="B56" s="21"/>
      <c r="C56" s="230" t="s">
        <v>47</v>
      </c>
      <c r="D56" s="231"/>
      <c r="E56" s="231"/>
      <c r="F56" s="231"/>
      <c r="G56" s="231"/>
      <c r="H56" s="41"/>
      <c r="I56" s="232" t="s">
        <v>48</v>
      </c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4" t="s">
        <v>49</v>
      </c>
      <c r="AH56" s="231"/>
      <c r="AI56" s="231"/>
      <c r="AJ56" s="231"/>
      <c r="AK56" s="231"/>
      <c r="AL56" s="231"/>
      <c r="AM56" s="231"/>
      <c r="AN56" s="232" t="s">
        <v>50</v>
      </c>
      <c r="AO56" s="231"/>
      <c r="AP56" s="233"/>
      <c r="AQ56" s="42" t="s">
        <v>51</v>
      </c>
      <c r="AR56" s="21"/>
      <c r="AS56" s="43" t="s">
        <v>52</v>
      </c>
      <c r="AT56" s="44" t="s">
        <v>53</v>
      </c>
      <c r="AU56" s="44" t="s">
        <v>54</v>
      </c>
      <c r="AV56" s="44" t="s">
        <v>55</v>
      </c>
      <c r="AW56" s="44" t="s">
        <v>56</v>
      </c>
      <c r="AX56" s="44" t="s">
        <v>57</v>
      </c>
      <c r="AY56" s="44" t="s">
        <v>58</v>
      </c>
      <c r="AZ56" s="44" t="s">
        <v>59</v>
      </c>
      <c r="BA56" s="44" t="s">
        <v>60</v>
      </c>
      <c r="BB56" s="44" t="s">
        <v>61</v>
      </c>
      <c r="BC56" s="44" t="s">
        <v>62</v>
      </c>
      <c r="BD56" s="45" t="s">
        <v>63</v>
      </c>
      <c r="BE56" s="20"/>
    </row>
    <row r="57" spans="1:57" s="2" customFormat="1" ht="10.9" customHeight="1">
      <c r="A57" s="20"/>
      <c r="B57" s="21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1"/>
      <c r="AS57" s="46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8"/>
      <c r="BE57" s="20"/>
    </row>
    <row r="58" spans="2:90" s="6" customFormat="1" ht="32.45" customHeight="1">
      <c r="B58" s="49"/>
      <c r="C58" s="50" t="s">
        <v>64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238">
        <f>ROUND(SUM(AG59:AG63),2)</f>
        <v>0</v>
      </c>
      <c r="AH58" s="238"/>
      <c r="AI58" s="238"/>
      <c r="AJ58" s="238"/>
      <c r="AK58" s="238"/>
      <c r="AL58" s="238"/>
      <c r="AM58" s="238"/>
      <c r="AN58" s="239">
        <f>SUM(AN59:AP63)</f>
        <v>0</v>
      </c>
      <c r="AO58" s="239"/>
      <c r="AP58" s="239"/>
      <c r="AQ58" s="52" t="s">
        <v>1</v>
      </c>
      <c r="AR58" s="49"/>
      <c r="AS58" s="53">
        <f>ROUND(SUM(AS59:AS63),2)</f>
        <v>0</v>
      </c>
      <c r="AT58" s="54">
        <f aca="true" t="shared" si="0" ref="AT58:AT63">ROUND(SUM(AV58:AW58),2)</f>
        <v>0</v>
      </c>
      <c r="AU58" s="55">
        <f>ROUND(SUM(AU59:AU63),5)</f>
        <v>130.42203</v>
      </c>
      <c r="AV58" s="54">
        <f>ROUND(AZ58*L29,2)</f>
        <v>0</v>
      </c>
      <c r="AW58" s="54">
        <f>ROUND(BA58*L30,2)</f>
        <v>0</v>
      </c>
      <c r="AX58" s="54">
        <f>ROUND(BB58*L29,2)</f>
        <v>0</v>
      </c>
      <c r="AY58" s="54">
        <f>ROUND(BC58*L30,2)</f>
        <v>0</v>
      </c>
      <c r="AZ58" s="54">
        <f>ROUND(SUM(AZ59:AZ63),2)</f>
        <v>0</v>
      </c>
      <c r="BA58" s="54">
        <f>ROUND(SUM(BA59:BA63),2)</f>
        <v>0</v>
      </c>
      <c r="BB58" s="54">
        <f>ROUND(SUM(BB59:BB63),2)</f>
        <v>0</v>
      </c>
      <c r="BC58" s="54">
        <f>ROUND(SUM(BC59:BC63),2)</f>
        <v>0</v>
      </c>
      <c r="BD58" s="56">
        <f>ROUND(SUM(BD59:BD63),2)</f>
        <v>0</v>
      </c>
      <c r="BS58" s="57" t="s">
        <v>65</v>
      </c>
      <c r="BT58" s="57" t="s">
        <v>66</v>
      </c>
      <c r="BU58" s="58" t="s">
        <v>67</v>
      </c>
      <c r="BV58" s="57" t="s">
        <v>68</v>
      </c>
      <c r="BW58" s="57" t="s">
        <v>4</v>
      </c>
      <c r="BX58" s="57" t="s">
        <v>69</v>
      </c>
      <c r="CL58" s="57" t="s">
        <v>1</v>
      </c>
    </row>
    <row r="59" spans="1:91" s="7" customFormat="1" ht="16.5" customHeight="1">
      <c r="A59" s="59" t="s">
        <v>70</v>
      </c>
      <c r="B59" s="60"/>
      <c r="C59" s="61"/>
      <c r="D59" s="237" t="s">
        <v>71</v>
      </c>
      <c r="E59" s="237"/>
      <c r="F59" s="237"/>
      <c r="G59" s="237"/>
      <c r="H59" s="237"/>
      <c r="I59" s="62"/>
      <c r="J59" s="237" t="s">
        <v>72</v>
      </c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5">
        <f>'01 - VEDLEJŠÍ A OSTATNÍ N...'!J30</f>
        <v>0</v>
      </c>
      <c r="AH59" s="236"/>
      <c r="AI59" s="236"/>
      <c r="AJ59" s="236"/>
      <c r="AK59" s="236"/>
      <c r="AL59" s="236"/>
      <c r="AM59" s="236"/>
      <c r="AN59" s="235">
        <f>AG59*1.21</f>
        <v>0</v>
      </c>
      <c r="AO59" s="236"/>
      <c r="AP59" s="236"/>
      <c r="AQ59" s="63" t="s">
        <v>73</v>
      </c>
      <c r="AR59" s="60"/>
      <c r="AS59" s="64">
        <v>0</v>
      </c>
      <c r="AT59" s="65">
        <f t="shared" si="0"/>
        <v>0</v>
      </c>
      <c r="AU59" s="66">
        <f>'01 - VEDLEJŠÍ A OSTATNÍ N...'!P84</f>
        <v>0</v>
      </c>
      <c r="AV59" s="65">
        <f>'01 - VEDLEJŠÍ A OSTATNÍ N...'!J33</f>
        <v>0</v>
      </c>
      <c r="AW59" s="65">
        <f>'01 - VEDLEJŠÍ A OSTATNÍ N...'!J34</f>
        <v>0</v>
      </c>
      <c r="AX59" s="65">
        <f>'01 - VEDLEJŠÍ A OSTATNÍ N...'!J35</f>
        <v>0</v>
      </c>
      <c r="AY59" s="65">
        <f>'01 - VEDLEJŠÍ A OSTATNÍ N...'!J36</f>
        <v>0</v>
      </c>
      <c r="AZ59" s="65">
        <f>'01 - VEDLEJŠÍ A OSTATNÍ N...'!F33</f>
        <v>0</v>
      </c>
      <c r="BA59" s="65">
        <f>'01 - VEDLEJŠÍ A OSTATNÍ N...'!F34</f>
        <v>0</v>
      </c>
      <c r="BB59" s="65">
        <f>'01 - VEDLEJŠÍ A OSTATNÍ N...'!F35</f>
        <v>0</v>
      </c>
      <c r="BC59" s="65">
        <f>'01 - VEDLEJŠÍ A OSTATNÍ N...'!F36</f>
        <v>0</v>
      </c>
      <c r="BD59" s="67">
        <f>'01 - VEDLEJŠÍ A OSTATNÍ N...'!F37</f>
        <v>0</v>
      </c>
      <c r="BT59" s="68" t="s">
        <v>74</v>
      </c>
      <c r="BV59" s="68" t="s">
        <v>68</v>
      </c>
      <c r="BW59" s="68" t="s">
        <v>75</v>
      </c>
      <c r="BX59" s="68" t="s">
        <v>4</v>
      </c>
      <c r="CL59" s="68" t="s">
        <v>1</v>
      </c>
      <c r="CM59" s="68" t="s">
        <v>76</v>
      </c>
    </row>
    <row r="60" spans="1:91" s="7" customFormat="1" ht="16.5" customHeight="1">
      <c r="A60" s="59" t="s">
        <v>70</v>
      </c>
      <c r="B60" s="60"/>
      <c r="C60" s="61"/>
      <c r="D60" s="237" t="s">
        <v>77</v>
      </c>
      <c r="E60" s="237"/>
      <c r="F60" s="237"/>
      <c r="G60" s="237"/>
      <c r="H60" s="237"/>
      <c r="I60" s="62"/>
      <c r="J60" s="237" t="s">
        <v>78</v>
      </c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35">
        <f>'02 - BOURACÍ PRÁCE'!J30</f>
        <v>0</v>
      </c>
      <c r="AH60" s="236"/>
      <c r="AI60" s="236"/>
      <c r="AJ60" s="236"/>
      <c r="AK60" s="236"/>
      <c r="AL60" s="236"/>
      <c r="AM60" s="236"/>
      <c r="AN60" s="235">
        <f aca="true" t="shared" si="1" ref="AN60:AN63">AG60*1.21</f>
        <v>0</v>
      </c>
      <c r="AO60" s="236"/>
      <c r="AP60" s="236"/>
      <c r="AQ60" s="63" t="s">
        <v>73</v>
      </c>
      <c r="AR60" s="60"/>
      <c r="AS60" s="64">
        <v>0</v>
      </c>
      <c r="AT60" s="65">
        <f t="shared" si="0"/>
        <v>0</v>
      </c>
      <c r="AU60" s="66">
        <f>'02 - BOURACÍ PRÁCE'!P86</f>
        <v>33.681239</v>
      </c>
      <c r="AV60" s="65">
        <f>'02 - BOURACÍ PRÁCE'!J33</f>
        <v>0</v>
      </c>
      <c r="AW60" s="65">
        <f>'02 - BOURACÍ PRÁCE'!J34</f>
        <v>0</v>
      </c>
      <c r="AX60" s="65">
        <f>'02 - BOURACÍ PRÁCE'!J35</f>
        <v>0</v>
      </c>
      <c r="AY60" s="65">
        <f>'02 - BOURACÍ PRÁCE'!J36</f>
        <v>0</v>
      </c>
      <c r="AZ60" s="65">
        <f>'02 - BOURACÍ PRÁCE'!F33</f>
        <v>0</v>
      </c>
      <c r="BA60" s="65">
        <f>'02 - BOURACÍ PRÁCE'!F34</f>
        <v>0</v>
      </c>
      <c r="BB60" s="65">
        <f>'02 - BOURACÍ PRÁCE'!F35</f>
        <v>0</v>
      </c>
      <c r="BC60" s="65">
        <f>'02 - BOURACÍ PRÁCE'!F36</f>
        <v>0</v>
      </c>
      <c r="BD60" s="67">
        <f>'02 - BOURACÍ PRÁCE'!F37</f>
        <v>0</v>
      </c>
      <c r="BT60" s="68" t="s">
        <v>74</v>
      </c>
      <c r="BV60" s="68" t="s">
        <v>68</v>
      </c>
      <c r="BW60" s="68" t="s">
        <v>79</v>
      </c>
      <c r="BX60" s="68" t="s">
        <v>4</v>
      </c>
      <c r="CL60" s="68" t="s">
        <v>1</v>
      </c>
      <c r="CM60" s="68" t="s">
        <v>76</v>
      </c>
    </row>
    <row r="61" spans="1:91" s="7" customFormat="1" ht="16.5" customHeight="1">
      <c r="A61" s="59" t="s">
        <v>70</v>
      </c>
      <c r="B61" s="60"/>
      <c r="C61" s="61"/>
      <c r="D61" s="237" t="s">
        <v>80</v>
      </c>
      <c r="E61" s="237"/>
      <c r="F61" s="237"/>
      <c r="G61" s="237"/>
      <c r="H61" s="237"/>
      <c r="I61" s="62"/>
      <c r="J61" s="237" t="s">
        <v>81</v>
      </c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5">
        <f>'03 - STAVEBNÍ PRÁCE'!J30</f>
        <v>0</v>
      </c>
      <c r="AH61" s="236"/>
      <c r="AI61" s="236"/>
      <c r="AJ61" s="236"/>
      <c r="AK61" s="236"/>
      <c r="AL61" s="236"/>
      <c r="AM61" s="236"/>
      <c r="AN61" s="235">
        <f t="shared" si="1"/>
        <v>0</v>
      </c>
      <c r="AO61" s="236"/>
      <c r="AP61" s="236"/>
      <c r="AQ61" s="63" t="s">
        <v>73</v>
      </c>
      <c r="AR61" s="60"/>
      <c r="AS61" s="64">
        <v>0</v>
      </c>
      <c r="AT61" s="65">
        <f t="shared" si="0"/>
        <v>0</v>
      </c>
      <c r="AU61" s="66">
        <f>'03 - STAVEBNÍ PRÁCE'!P90</f>
        <v>96.740793</v>
      </c>
      <c r="AV61" s="65">
        <f>'03 - STAVEBNÍ PRÁCE'!J33</f>
        <v>0</v>
      </c>
      <c r="AW61" s="65">
        <f>'03 - STAVEBNÍ PRÁCE'!J34</f>
        <v>0</v>
      </c>
      <c r="AX61" s="65">
        <f>'03 - STAVEBNÍ PRÁCE'!J35</f>
        <v>0</v>
      </c>
      <c r="AY61" s="65">
        <f>'03 - STAVEBNÍ PRÁCE'!J36</f>
        <v>0</v>
      </c>
      <c r="AZ61" s="65">
        <f>'03 - STAVEBNÍ PRÁCE'!F33</f>
        <v>0</v>
      </c>
      <c r="BA61" s="65">
        <f>'03 - STAVEBNÍ PRÁCE'!F34</f>
        <v>0</v>
      </c>
      <c r="BB61" s="65">
        <f>'03 - STAVEBNÍ PRÁCE'!F35</f>
        <v>0</v>
      </c>
      <c r="BC61" s="65">
        <f>'03 - STAVEBNÍ PRÁCE'!F36</f>
        <v>0</v>
      </c>
      <c r="BD61" s="67">
        <f>'03 - STAVEBNÍ PRÁCE'!F37</f>
        <v>0</v>
      </c>
      <c r="BT61" s="68" t="s">
        <v>74</v>
      </c>
      <c r="BV61" s="68" t="s">
        <v>68</v>
      </c>
      <c r="BW61" s="68" t="s">
        <v>82</v>
      </c>
      <c r="BX61" s="68" t="s">
        <v>4</v>
      </c>
      <c r="CL61" s="68" t="s">
        <v>1</v>
      </c>
      <c r="CM61" s="68" t="s">
        <v>76</v>
      </c>
    </row>
    <row r="62" spans="1:91" s="7" customFormat="1" ht="16.5" customHeight="1">
      <c r="A62" s="59" t="s">
        <v>70</v>
      </c>
      <c r="B62" s="60"/>
      <c r="C62" s="61"/>
      <c r="D62" s="237" t="s">
        <v>83</v>
      </c>
      <c r="E62" s="237"/>
      <c r="F62" s="237"/>
      <c r="G62" s="237"/>
      <c r="H62" s="237"/>
      <c r="I62" s="62"/>
      <c r="J62" s="237" t="s">
        <v>84</v>
      </c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5">
        <f>'04 - VZDUCHOTECHNIKA'!J30</f>
        <v>0</v>
      </c>
      <c r="AH62" s="236"/>
      <c r="AI62" s="236"/>
      <c r="AJ62" s="236"/>
      <c r="AK62" s="236"/>
      <c r="AL62" s="236"/>
      <c r="AM62" s="236"/>
      <c r="AN62" s="235">
        <f t="shared" si="1"/>
        <v>0</v>
      </c>
      <c r="AO62" s="236"/>
      <c r="AP62" s="236"/>
      <c r="AQ62" s="63" t="s">
        <v>73</v>
      </c>
      <c r="AR62" s="60"/>
      <c r="AS62" s="64">
        <v>0</v>
      </c>
      <c r="AT62" s="65">
        <f t="shared" si="0"/>
        <v>0</v>
      </c>
      <c r="AU62" s="66">
        <f>'04 - VZDUCHOTECHNIKA'!P83</f>
        <v>0</v>
      </c>
      <c r="AV62" s="65">
        <f>'04 - VZDUCHOTECHNIKA'!J33</f>
        <v>0</v>
      </c>
      <c r="AW62" s="65">
        <f>'04 - VZDUCHOTECHNIKA'!J34</f>
        <v>0</v>
      </c>
      <c r="AX62" s="65">
        <f>'04 - VZDUCHOTECHNIKA'!J35</f>
        <v>0</v>
      </c>
      <c r="AY62" s="65">
        <f>'04 - VZDUCHOTECHNIKA'!J36</f>
        <v>0</v>
      </c>
      <c r="AZ62" s="65">
        <f>'04 - VZDUCHOTECHNIKA'!F33</f>
        <v>0</v>
      </c>
      <c r="BA62" s="65">
        <f>'04 - VZDUCHOTECHNIKA'!F34</f>
        <v>0</v>
      </c>
      <c r="BB62" s="65">
        <f>'04 - VZDUCHOTECHNIKA'!F35</f>
        <v>0</v>
      </c>
      <c r="BC62" s="65">
        <f>'04 - VZDUCHOTECHNIKA'!F36</f>
        <v>0</v>
      </c>
      <c r="BD62" s="67">
        <f>'04 - VZDUCHOTECHNIKA'!F37</f>
        <v>0</v>
      </c>
      <c r="BT62" s="68" t="s">
        <v>74</v>
      </c>
      <c r="BV62" s="68" t="s">
        <v>68</v>
      </c>
      <c r="BW62" s="68" t="s">
        <v>85</v>
      </c>
      <c r="BX62" s="68" t="s">
        <v>4</v>
      </c>
      <c r="CL62" s="68" t="s">
        <v>1</v>
      </c>
      <c r="CM62" s="68" t="s">
        <v>76</v>
      </c>
    </row>
    <row r="63" spans="1:91" s="7" customFormat="1" ht="16.5" customHeight="1">
      <c r="A63" s="59" t="s">
        <v>70</v>
      </c>
      <c r="B63" s="60"/>
      <c r="C63" s="61"/>
      <c r="D63" s="237" t="s">
        <v>86</v>
      </c>
      <c r="E63" s="237"/>
      <c r="F63" s="237"/>
      <c r="G63" s="237"/>
      <c r="H63" s="237"/>
      <c r="I63" s="62"/>
      <c r="J63" s="237" t="s">
        <v>87</v>
      </c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5">
        <f>'05 - ELEKTROINSTALACE'!I30</f>
        <v>0</v>
      </c>
      <c r="AH63" s="236"/>
      <c r="AI63" s="236"/>
      <c r="AJ63" s="236"/>
      <c r="AK63" s="236"/>
      <c r="AL63" s="236"/>
      <c r="AM63" s="236"/>
      <c r="AN63" s="235">
        <f t="shared" si="1"/>
        <v>0</v>
      </c>
      <c r="AO63" s="236"/>
      <c r="AP63" s="236"/>
      <c r="AQ63" s="63" t="s">
        <v>73</v>
      </c>
      <c r="AR63" s="60"/>
      <c r="AS63" s="69">
        <v>0</v>
      </c>
      <c r="AT63" s="70">
        <f t="shared" si="0"/>
        <v>0</v>
      </c>
      <c r="AU63" s="71">
        <f>'05 - ELEKTROINSTALACE'!O85</f>
        <v>0</v>
      </c>
      <c r="AV63" s="70">
        <f>'05 - ELEKTROINSTALACE'!I33</f>
        <v>0</v>
      </c>
      <c r="AW63" s="70">
        <f>'05 - ELEKTROINSTALACE'!I34</f>
        <v>0</v>
      </c>
      <c r="AX63" s="70">
        <f>'05 - ELEKTROINSTALACE'!I35</f>
        <v>0</v>
      </c>
      <c r="AY63" s="70">
        <f>'05 - ELEKTROINSTALACE'!I36</f>
        <v>0</v>
      </c>
      <c r="AZ63" s="70">
        <f>'05 - ELEKTROINSTALACE'!E33</f>
        <v>0</v>
      </c>
      <c r="BA63" s="70">
        <f>'05 - ELEKTROINSTALACE'!E34</f>
        <v>0</v>
      </c>
      <c r="BB63" s="70">
        <f>'05 - ELEKTROINSTALACE'!E35</f>
        <v>0</v>
      </c>
      <c r="BC63" s="70">
        <f>'05 - ELEKTROINSTALACE'!E36</f>
        <v>0</v>
      </c>
      <c r="BD63" s="72">
        <f>'05 - ELEKTROINSTALACE'!E37</f>
        <v>0</v>
      </c>
      <c r="BT63" s="68" t="s">
        <v>74</v>
      </c>
      <c r="BV63" s="68" t="s">
        <v>68</v>
      </c>
      <c r="BW63" s="68" t="s">
        <v>88</v>
      </c>
      <c r="BX63" s="68" t="s">
        <v>4</v>
      </c>
      <c r="CL63" s="68" t="s">
        <v>1</v>
      </c>
      <c r="CM63" s="68" t="s">
        <v>76</v>
      </c>
    </row>
    <row r="64" spans="1:57" s="2" customFormat="1" ht="30" customHeight="1">
      <c r="A64" s="20"/>
      <c r="B64" s="21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1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</row>
    <row r="65" spans="1:57" s="2" customFormat="1" ht="6.95" customHeight="1">
      <c r="A65" s="20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21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</row>
  </sheetData>
  <sheetProtection algorithmName="SHA-512" hashValue="rFL0c6fx82HGI9sgK4ZypZ0Lrkyu7PfM9ywyXhEAh053v4swgrfAImpT05zUZDcoHp+kdYfWE/lrTqBezAwSYw==" saltValue="ADCHl7wQt5DZ+k6uxdghkQ==" spinCount="100000" sheet="1" objects="1" scenarios="1"/>
  <protectedRanges>
    <protectedRange sqref="E14:R14 AN14" name="Oblast1"/>
  </protectedRanges>
  <mergeCells count="58"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E14:R14"/>
    <mergeCell ref="AN62:AP62"/>
    <mergeCell ref="AG62:AM62"/>
    <mergeCell ref="J62:AF62"/>
    <mergeCell ref="D62:H62"/>
    <mergeCell ref="AN63:AP63"/>
    <mergeCell ref="AG63:AM63"/>
    <mergeCell ref="D63:H63"/>
    <mergeCell ref="J63:AF63"/>
    <mergeCell ref="J60:AF60"/>
    <mergeCell ref="D60:H60"/>
    <mergeCell ref="AN60:AP60"/>
    <mergeCell ref="AG60:AM60"/>
    <mergeCell ref="J61:AF61"/>
    <mergeCell ref="AG61:AM61"/>
    <mergeCell ref="D61:H61"/>
    <mergeCell ref="AN61:AP61"/>
    <mergeCell ref="C56:G56"/>
    <mergeCell ref="AN56:AP56"/>
    <mergeCell ref="AG56:AM56"/>
    <mergeCell ref="I56:AF56"/>
    <mergeCell ref="AN59:AP59"/>
    <mergeCell ref="D59:H59"/>
    <mergeCell ref="AG59:AM59"/>
    <mergeCell ref="J59:AF59"/>
    <mergeCell ref="AG58:AM58"/>
    <mergeCell ref="AN58:AP58"/>
    <mergeCell ref="L49:AO49"/>
    <mergeCell ref="AM51:AN51"/>
    <mergeCell ref="AM53:AP53"/>
    <mergeCell ref="AS53:AT55"/>
    <mergeCell ref="AM54:AP54"/>
    <mergeCell ref="L54:V54"/>
  </mergeCells>
  <hyperlinks>
    <hyperlink ref="A59" location="'01 - VEDLEJŠÍ A OSTATNÍ N...'!C2" display="/"/>
    <hyperlink ref="A60" location="'02 - BOURACÍ PRÁCE'!C2" display="/"/>
    <hyperlink ref="A61" location="'03 - STAVEBNÍ PRÁCE'!C2" display="/"/>
    <hyperlink ref="A62" location="'04 - VZDUCHOTECHNIKA'!C2" display="/"/>
    <hyperlink ref="A63" location="'05 - ELEKTROINSTALA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9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9"/>
  <sheetViews>
    <sheetView showGridLines="0" view="pageBreakPreview" zoomScaleSheetLayoutView="100" workbookViewId="0" topLeftCell="A42">
      <selection activeCell="J61" sqref="J61"/>
    </sheetView>
  </sheetViews>
  <sheetFormatPr defaultColWidth="9.140625" defaultRowHeight="12"/>
  <cols>
    <col min="1" max="1" width="8.28125" style="78" customWidth="1"/>
    <col min="2" max="2" width="1.7109375" style="78" customWidth="1"/>
    <col min="3" max="3" width="4.140625" style="78" customWidth="1"/>
    <col min="4" max="4" width="4.28125" style="78" customWidth="1"/>
    <col min="5" max="5" width="16.00390625" style="78" customWidth="1"/>
    <col min="6" max="6" width="100.8515625" style="78" customWidth="1"/>
    <col min="7" max="7" width="7.00390625" style="78" customWidth="1"/>
    <col min="8" max="8" width="11.421875" style="78" customWidth="1"/>
    <col min="9" max="10" width="20.140625" style="78" customWidth="1"/>
    <col min="11" max="11" width="18.140625" style="78" customWidth="1"/>
    <col min="12" max="12" width="9.28125" style="78" customWidth="1"/>
    <col min="13" max="13" width="10.8515625" style="78" hidden="1" customWidth="1"/>
    <col min="14" max="14" width="9.28125" style="78" hidden="1" customWidth="1"/>
    <col min="15" max="20" width="14.140625" style="78" hidden="1" customWidth="1"/>
    <col min="21" max="21" width="16.28125" style="78" hidden="1" customWidth="1"/>
    <col min="22" max="22" width="12.28125" style="78" customWidth="1"/>
    <col min="23" max="23" width="16.28125" style="78" customWidth="1"/>
    <col min="24" max="24" width="12.28125" style="78" customWidth="1"/>
    <col min="25" max="25" width="15.00390625" style="78" customWidth="1"/>
    <col min="26" max="26" width="11.00390625" style="78" customWidth="1"/>
    <col min="27" max="27" width="15.00390625" style="78" customWidth="1"/>
    <col min="28" max="28" width="16.28125" style="78" customWidth="1"/>
    <col min="29" max="29" width="11.00390625" style="78" customWidth="1"/>
    <col min="30" max="30" width="15.00390625" style="78" customWidth="1"/>
    <col min="31" max="31" width="16.28125" style="78" customWidth="1"/>
    <col min="32" max="43" width="9.28125" style="78" customWidth="1"/>
    <col min="44" max="65" width="9.28125" style="78" hidden="1" customWidth="1"/>
    <col min="66" max="16384" width="9.28125" style="78" customWidth="1"/>
  </cols>
  <sheetData>
    <row r="1" ht="12"/>
    <row r="2" spans="6:46" ht="36.95" customHeight="1">
      <c r="F2" s="79"/>
      <c r="I2" s="80"/>
      <c r="L2" s="260" t="s">
        <v>5</v>
      </c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81" t="s">
        <v>75</v>
      </c>
    </row>
    <row r="3" spans="2:46" ht="6.95" customHeight="1">
      <c r="B3" s="82"/>
      <c r="C3" s="83"/>
      <c r="D3" s="83"/>
      <c r="E3" s="83"/>
      <c r="F3" s="83"/>
      <c r="G3" s="83"/>
      <c r="H3" s="83"/>
      <c r="I3" s="83"/>
      <c r="J3" s="83"/>
      <c r="K3" s="83"/>
      <c r="L3" s="84"/>
      <c r="AT3" s="81" t="s">
        <v>76</v>
      </c>
    </row>
    <row r="4" spans="2:46" ht="24.95" customHeight="1">
      <c r="B4" s="84"/>
      <c r="D4" s="85" t="s">
        <v>89</v>
      </c>
      <c r="L4" s="84"/>
      <c r="M4" s="86" t="s">
        <v>10</v>
      </c>
      <c r="AT4" s="81" t="s">
        <v>3</v>
      </c>
    </row>
    <row r="5" spans="2:12" ht="6.95" customHeight="1">
      <c r="B5" s="84"/>
      <c r="L5" s="84"/>
    </row>
    <row r="6" spans="2:12" ht="12" customHeight="1">
      <c r="B6" s="84"/>
      <c r="D6" s="87" t="s">
        <v>14</v>
      </c>
      <c r="L6" s="84"/>
    </row>
    <row r="7" spans="2:12" ht="16.5" customHeight="1">
      <c r="B7" s="84"/>
      <c r="E7" s="258" t="str">
        <f>'Rekapitulace stavby'!K6</f>
        <v>ČNB - Úprava místnosti č. PP305</v>
      </c>
      <c r="F7" s="259"/>
      <c r="G7" s="259"/>
      <c r="H7" s="259"/>
      <c r="L7" s="84"/>
    </row>
    <row r="8" spans="1:31" s="91" customFormat="1" ht="12" customHeight="1">
      <c r="A8" s="88"/>
      <c r="B8" s="89"/>
      <c r="C8" s="88"/>
      <c r="D8" s="87" t="s">
        <v>90</v>
      </c>
      <c r="E8" s="88"/>
      <c r="F8" s="88"/>
      <c r="G8" s="88"/>
      <c r="H8" s="88"/>
      <c r="I8" s="88"/>
      <c r="J8" s="88"/>
      <c r="K8" s="88"/>
      <c r="L8" s="90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</row>
    <row r="9" spans="1:31" s="91" customFormat="1" ht="16.5" customHeight="1">
      <c r="A9" s="88"/>
      <c r="B9" s="89"/>
      <c r="C9" s="88"/>
      <c r="D9" s="88"/>
      <c r="E9" s="256" t="s">
        <v>91</v>
      </c>
      <c r="F9" s="257"/>
      <c r="G9" s="257"/>
      <c r="H9" s="257"/>
      <c r="I9" s="88"/>
      <c r="J9" s="88"/>
      <c r="K9" s="88"/>
      <c r="L9" s="90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</row>
    <row r="10" spans="1:31" s="91" customFormat="1" ht="12">
      <c r="A10" s="88"/>
      <c r="B10" s="89"/>
      <c r="C10" s="88"/>
      <c r="D10" s="88"/>
      <c r="E10" s="88"/>
      <c r="F10" s="88"/>
      <c r="G10" s="88"/>
      <c r="H10" s="88"/>
      <c r="I10" s="88"/>
      <c r="J10" s="88"/>
      <c r="K10" s="88"/>
      <c r="L10" s="90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</row>
    <row r="11" spans="1:31" s="91" customFormat="1" ht="12" customHeight="1">
      <c r="A11" s="88"/>
      <c r="B11" s="89"/>
      <c r="C11" s="88"/>
      <c r="D11" s="87" t="s">
        <v>16</v>
      </c>
      <c r="E11" s="88"/>
      <c r="F11" s="92" t="s">
        <v>1</v>
      </c>
      <c r="G11" s="88"/>
      <c r="H11" s="88"/>
      <c r="I11" s="87"/>
      <c r="J11" s="92" t="s">
        <v>1</v>
      </c>
      <c r="K11" s="88"/>
      <c r="L11" s="90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</row>
    <row r="12" spans="1:31" s="91" customFormat="1" ht="12" customHeight="1">
      <c r="A12" s="88"/>
      <c r="B12" s="89"/>
      <c r="C12" s="88"/>
      <c r="D12" s="87" t="s">
        <v>18</v>
      </c>
      <c r="E12" s="88"/>
      <c r="F12" s="92" t="s">
        <v>19</v>
      </c>
      <c r="G12" s="88"/>
      <c r="H12" s="88"/>
      <c r="I12" s="87"/>
      <c r="J12" s="93"/>
      <c r="K12" s="88"/>
      <c r="L12" s="90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</row>
    <row r="13" spans="1:31" s="91" customFormat="1" ht="10.9" customHeight="1">
      <c r="A13" s="88"/>
      <c r="B13" s="89"/>
      <c r="C13" s="88"/>
      <c r="D13" s="88"/>
      <c r="E13" s="88"/>
      <c r="F13" s="88"/>
      <c r="G13" s="88"/>
      <c r="H13" s="88"/>
      <c r="I13" s="88"/>
      <c r="J13" s="88"/>
      <c r="K13" s="88"/>
      <c r="L13" s="90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</row>
    <row r="14" spans="1:31" s="91" customFormat="1" ht="12" customHeight="1">
      <c r="A14" s="88"/>
      <c r="B14" s="89"/>
      <c r="C14" s="88"/>
      <c r="D14" s="87" t="s">
        <v>21</v>
      </c>
      <c r="E14" s="88"/>
      <c r="F14" s="88"/>
      <c r="G14" s="88"/>
      <c r="H14" s="88"/>
      <c r="I14" s="87"/>
      <c r="J14" s="92" t="s">
        <v>1</v>
      </c>
      <c r="K14" s="88"/>
      <c r="L14" s="90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</row>
    <row r="15" spans="1:31" s="91" customFormat="1" ht="18" customHeight="1">
      <c r="A15" s="88"/>
      <c r="B15" s="89"/>
      <c r="C15" s="88"/>
      <c r="D15" s="88"/>
      <c r="E15" s="92" t="s">
        <v>23</v>
      </c>
      <c r="F15" s="88"/>
      <c r="G15" s="88"/>
      <c r="H15" s="88"/>
      <c r="I15" s="87"/>
      <c r="J15" s="92" t="s">
        <v>1</v>
      </c>
      <c r="K15" s="88"/>
      <c r="L15" s="90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</row>
    <row r="16" spans="1:31" s="91" customFormat="1" ht="6.95" customHeight="1">
      <c r="A16" s="88"/>
      <c r="B16" s="89"/>
      <c r="C16" s="88"/>
      <c r="D16" s="88"/>
      <c r="E16" s="88"/>
      <c r="F16" s="88"/>
      <c r="G16" s="88"/>
      <c r="H16" s="88"/>
      <c r="I16" s="88"/>
      <c r="J16" s="88"/>
      <c r="K16" s="88"/>
      <c r="L16" s="90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</row>
    <row r="17" spans="1:31" s="91" customFormat="1" ht="12" customHeight="1">
      <c r="A17" s="88"/>
      <c r="B17" s="89"/>
      <c r="C17" s="88"/>
      <c r="D17" s="87"/>
      <c r="E17" s="88"/>
      <c r="F17" s="88"/>
      <c r="G17" s="88"/>
      <c r="H17" s="88"/>
      <c r="I17" s="87"/>
      <c r="J17" s="92"/>
      <c r="K17" s="88"/>
      <c r="L17" s="90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</row>
    <row r="18" spans="1:31" s="91" customFormat="1" ht="18" customHeight="1">
      <c r="A18" s="88"/>
      <c r="B18" s="89"/>
      <c r="C18" s="88"/>
      <c r="D18" s="88"/>
      <c r="E18" s="262"/>
      <c r="F18" s="262"/>
      <c r="G18" s="262"/>
      <c r="H18" s="262"/>
      <c r="I18" s="87"/>
      <c r="J18" s="92"/>
      <c r="K18" s="88"/>
      <c r="L18" s="90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</row>
    <row r="19" spans="1:31" s="91" customFormat="1" ht="6.95" customHeight="1">
      <c r="A19" s="88"/>
      <c r="B19" s="89"/>
      <c r="C19" s="88"/>
      <c r="D19" s="88"/>
      <c r="E19" s="88"/>
      <c r="F19" s="88"/>
      <c r="G19" s="88"/>
      <c r="H19" s="88"/>
      <c r="I19" s="88"/>
      <c r="J19" s="88"/>
      <c r="K19" s="88"/>
      <c r="L19" s="90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</row>
    <row r="20" spans="1:31" s="91" customFormat="1" ht="12" customHeight="1">
      <c r="A20" s="88"/>
      <c r="B20" s="89"/>
      <c r="C20" s="88"/>
      <c r="D20" s="87" t="s">
        <v>26</v>
      </c>
      <c r="E20" s="88"/>
      <c r="F20" s="88"/>
      <c r="G20" s="88"/>
      <c r="H20" s="88"/>
      <c r="I20" s="87"/>
      <c r="J20" s="92" t="s">
        <v>1</v>
      </c>
      <c r="K20" s="88"/>
      <c r="L20" s="90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</row>
    <row r="21" spans="1:31" s="91" customFormat="1" ht="18" customHeight="1">
      <c r="A21" s="88"/>
      <c r="B21" s="89"/>
      <c r="C21" s="88"/>
      <c r="D21" s="88"/>
      <c r="E21" s="92" t="s">
        <v>27</v>
      </c>
      <c r="F21" s="88"/>
      <c r="G21" s="88"/>
      <c r="H21" s="88"/>
      <c r="I21" s="87"/>
      <c r="J21" s="92" t="s">
        <v>1</v>
      </c>
      <c r="K21" s="88"/>
      <c r="L21" s="90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</row>
    <row r="22" spans="1:31" s="91" customFormat="1" ht="6.95" customHeight="1">
      <c r="A22" s="88"/>
      <c r="B22" s="89"/>
      <c r="C22" s="88"/>
      <c r="D22" s="88"/>
      <c r="E22" s="88"/>
      <c r="F22" s="88"/>
      <c r="G22" s="88"/>
      <c r="H22" s="88"/>
      <c r="I22" s="88"/>
      <c r="J22" s="88"/>
      <c r="K22" s="88"/>
      <c r="L22" s="90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</row>
    <row r="23" spans="1:31" s="91" customFormat="1" ht="12" customHeight="1">
      <c r="A23" s="88"/>
      <c r="B23" s="89"/>
      <c r="C23" s="88"/>
      <c r="D23" s="87" t="s">
        <v>29</v>
      </c>
      <c r="E23" s="88"/>
      <c r="F23" s="88"/>
      <c r="G23" s="88"/>
      <c r="H23" s="88"/>
      <c r="I23" s="87"/>
      <c r="J23" s="92" t="s">
        <v>1</v>
      </c>
      <c r="K23" s="88"/>
      <c r="L23" s="90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</row>
    <row r="24" spans="1:31" s="91" customFormat="1" ht="18" customHeight="1">
      <c r="A24" s="88"/>
      <c r="B24" s="89"/>
      <c r="C24" s="88"/>
      <c r="D24" s="88"/>
      <c r="E24" s="92" t="s">
        <v>30</v>
      </c>
      <c r="F24" s="88"/>
      <c r="G24" s="88"/>
      <c r="H24" s="88"/>
      <c r="I24" s="87"/>
      <c r="J24" s="92" t="s">
        <v>1</v>
      </c>
      <c r="K24" s="88"/>
      <c r="L24" s="90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</row>
    <row r="25" spans="1:31" s="91" customFormat="1" ht="6.95" customHeight="1">
      <c r="A25" s="88"/>
      <c r="B25" s="89"/>
      <c r="C25" s="88"/>
      <c r="D25" s="88"/>
      <c r="E25" s="88"/>
      <c r="F25" s="88"/>
      <c r="G25" s="88"/>
      <c r="H25" s="88"/>
      <c r="I25" s="88"/>
      <c r="J25" s="88"/>
      <c r="K25" s="88"/>
      <c r="L25" s="90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</row>
    <row r="26" spans="1:31" s="91" customFormat="1" ht="12" customHeight="1">
      <c r="A26" s="88"/>
      <c r="B26" s="89"/>
      <c r="C26" s="88"/>
      <c r="D26" s="87" t="s">
        <v>31</v>
      </c>
      <c r="E26" s="88"/>
      <c r="F26" s="88"/>
      <c r="G26" s="88"/>
      <c r="H26" s="88"/>
      <c r="I26" s="88"/>
      <c r="J26" s="88"/>
      <c r="K26" s="88"/>
      <c r="L26" s="90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</row>
    <row r="27" spans="1:31" s="97" customFormat="1" ht="16.5" customHeight="1">
      <c r="A27" s="94"/>
      <c r="B27" s="95"/>
      <c r="C27" s="94"/>
      <c r="D27" s="94"/>
      <c r="E27" s="263" t="s">
        <v>1</v>
      </c>
      <c r="F27" s="263"/>
      <c r="G27" s="263"/>
      <c r="H27" s="263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91" customFormat="1" ht="6.95" customHeight="1">
      <c r="A28" s="88"/>
      <c r="B28" s="89"/>
      <c r="C28" s="88"/>
      <c r="D28" s="88"/>
      <c r="E28" s="88"/>
      <c r="F28" s="88"/>
      <c r="G28" s="88"/>
      <c r="H28" s="88"/>
      <c r="I28" s="88"/>
      <c r="J28" s="88"/>
      <c r="K28" s="88"/>
      <c r="L28" s="90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</row>
    <row r="29" spans="1:31" s="91" customFormat="1" ht="6.95" customHeight="1">
      <c r="A29" s="88"/>
      <c r="B29" s="89"/>
      <c r="C29" s="88"/>
      <c r="D29" s="98"/>
      <c r="E29" s="98"/>
      <c r="F29" s="98"/>
      <c r="G29" s="98"/>
      <c r="H29" s="98"/>
      <c r="I29" s="98"/>
      <c r="J29" s="98"/>
      <c r="K29" s="98"/>
      <c r="L29" s="90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</row>
    <row r="30" spans="1:31" s="91" customFormat="1" ht="25.35" customHeight="1">
      <c r="A30" s="88"/>
      <c r="B30" s="89"/>
      <c r="C30" s="88"/>
      <c r="D30" s="99" t="s">
        <v>32</v>
      </c>
      <c r="E30" s="88"/>
      <c r="F30" s="88"/>
      <c r="G30" s="88"/>
      <c r="H30" s="88"/>
      <c r="I30" s="88"/>
      <c r="J30" s="100">
        <f>ROUND(J84,2)</f>
        <v>0</v>
      </c>
      <c r="K30" s="88"/>
      <c r="L30" s="90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</row>
    <row r="31" spans="1:31" s="91" customFormat="1" ht="6.95" customHeight="1">
      <c r="A31" s="88"/>
      <c r="B31" s="89"/>
      <c r="C31" s="88"/>
      <c r="D31" s="98"/>
      <c r="E31" s="98"/>
      <c r="F31" s="98"/>
      <c r="G31" s="98"/>
      <c r="H31" s="98"/>
      <c r="I31" s="98"/>
      <c r="J31" s="98"/>
      <c r="K31" s="98"/>
      <c r="L31" s="90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</row>
    <row r="32" spans="1:31" s="91" customFormat="1" ht="14.45" customHeight="1">
      <c r="A32" s="88"/>
      <c r="B32" s="89"/>
      <c r="C32" s="88"/>
      <c r="D32" s="88"/>
      <c r="E32" s="88"/>
      <c r="F32" s="101" t="s">
        <v>34</v>
      </c>
      <c r="G32" s="88"/>
      <c r="H32" s="88"/>
      <c r="I32" s="101" t="s">
        <v>33</v>
      </c>
      <c r="J32" s="101" t="s">
        <v>35</v>
      </c>
      <c r="K32" s="88"/>
      <c r="L32" s="90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</row>
    <row r="33" spans="1:31" s="91" customFormat="1" ht="14.45" customHeight="1">
      <c r="A33" s="88"/>
      <c r="B33" s="89"/>
      <c r="C33" s="88"/>
      <c r="D33" s="102" t="s">
        <v>36</v>
      </c>
      <c r="E33" s="87" t="s">
        <v>37</v>
      </c>
      <c r="F33" s="103">
        <f>J30</f>
        <v>0</v>
      </c>
      <c r="G33" s="88"/>
      <c r="H33" s="88"/>
      <c r="I33" s="104">
        <v>0.21</v>
      </c>
      <c r="J33" s="103">
        <f>F33*I33</f>
        <v>0</v>
      </c>
      <c r="K33" s="88"/>
      <c r="L33" s="90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</row>
    <row r="34" spans="1:31" s="91" customFormat="1" ht="14.45" customHeight="1" hidden="1">
      <c r="A34" s="88"/>
      <c r="B34" s="89"/>
      <c r="C34" s="88"/>
      <c r="D34" s="88"/>
      <c r="E34" s="87" t="s">
        <v>38</v>
      </c>
      <c r="F34" s="103">
        <f>ROUND((SUM(BF84:BF96)),2)</f>
        <v>0</v>
      </c>
      <c r="G34" s="88"/>
      <c r="H34" s="88"/>
      <c r="I34" s="104">
        <v>0.15</v>
      </c>
      <c r="J34" s="103">
        <f>ROUND(((SUM(BF84:BF96))*I34),2)</f>
        <v>0</v>
      </c>
      <c r="K34" s="88"/>
      <c r="L34" s="90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</row>
    <row r="35" spans="1:31" s="91" customFormat="1" ht="14.45" customHeight="1" hidden="1">
      <c r="A35" s="88"/>
      <c r="B35" s="89"/>
      <c r="C35" s="88"/>
      <c r="D35" s="88"/>
      <c r="E35" s="87" t="s">
        <v>39</v>
      </c>
      <c r="F35" s="103">
        <f>ROUND((SUM(BG84:BG96)),2)</f>
        <v>0</v>
      </c>
      <c r="G35" s="88"/>
      <c r="H35" s="88"/>
      <c r="I35" s="104">
        <v>0.21</v>
      </c>
      <c r="J35" s="103">
        <f>0</f>
        <v>0</v>
      </c>
      <c r="K35" s="88"/>
      <c r="L35" s="90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</row>
    <row r="36" spans="1:31" s="91" customFormat="1" ht="14.45" customHeight="1" hidden="1">
      <c r="A36" s="88"/>
      <c r="B36" s="89"/>
      <c r="C36" s="88"/>
      <c r="D36" s="88"/>
      <c r="E36" s="87" t="s">
        <v>40</v>
      </c>
      <c r="F36" s="103">
        <f>ROUND((SUM(BH84:BH96)),2)</f>
        <v>0</v>
      </c>
      <c r="G36" s="88"/>
      <c r="H36" s="88"/>
      <c r="I36" s="104">
        <v>0.15</v>
      </c>
      <c r="J36" s="103">
        <f>0</f>
        <v>0</v>
      </c>
      <c r="K36" s="88"/>
      <c r="L36" s="90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</row>
    <row r="37" spans="1:31" s="91" customFormat="1" ht="14.45" customHeight="1" hidden="1">
      <c r="A37" s="88"/>
      <c r="B37" s="89"/>
      <c r="C37" s="88"/>
      <c r="D37" s="88"/>
      <c r="E37" s="87" t="s">
        <v>41</v>
      </c>
      <c r="F37" s="103">
        <f>ROUND((SUM(BI84:BI96)),2)</f>
        <v>0</v>
      </c>
      <c r="G37" s="88"/>
      <c r="H37" s="88"/>
      <c r="I37" s="104">
        <v>0</v>
      </c>
      <c r="J37" s="103">
        <f>0</f>
        <v>0</v>
      </c>
      <c r="K37" s="88"/>
      <c r="L37" s="90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</row>
    <row r="38" spans="1:31" s="91" customFormat="1" ht="6.95" customHeight="1">
      <c r="A38" s="88"/>
      <c r="B38" s="89"/>
      <c r="C38" s="88"/>
      <c r="D38" s="88"/>
      <c r="E38" s="88"/>
      <c r="F38" s="88"/>
      <c r="G38" s="88"/>
      <c r="H38" s="88"/>
      <c r="I38" s="88"/>
      <c r="J38" s="88"/>
      <c r="K38" s="88"/>
      <c r="L38" s="90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</row>
    <row r="39" spans="1:31" s="91" customFormat="1" ht="25.35" customHeight="1">
      <c r="A39" s="88"/>
      <c r="B39" s="89"/>
      <c r="C39" s="105"/>
      <c r="D39" s="106" t="s">
        <v>42</v>
      </c>
      <c r="E39" s="107"/>
      <c r="F39" s="107"/>
      <c r="G39" s="108" t="s">
        <v>43</v>
      </c>
      <c r="H39" s="109" t="s">
        <v>44</v>
      </c>
      <c r="I39" s="107"/>
      <c r="J39" s="110">
        <f>SUM(J30:J37)</f>
        <v>0</v>
      </c>
      <c r="K39" s="111"/>
      <c r="L39" s="90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</row>
    <row r="40" spans="1:31" s="91" customFormat="1" ht="14.45" customHeight="1">
      <c r="A40" s="88"/>
      <c r="B40" s="89"/>
      <c r="C40" s="88"/>
      <c r="D40" s="88"/>
      <c r="E40" s="88"/>
      <c r="F40" s="88"/>
      <c r="G40" s="88"/>
      <c r="H40" s="88"/>
      <c r="I40" s="88"/>
      <c r="J40" s="88"/>
      <c r="K40" s="88"/>
      <c r="L40" s="90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</row>
    <row r="41" spans="1:31" s="91" customFormat="1" ht="14.45" customHeight="1">
      <c r="A41" s="88"/>
      <c r="B41" s="112"/>
      <c r="C41" s="113"/>
      <c r="D41" s="113"/>
      <c r="E41" s="113"/>
      <c r="F41" s="113"/>
      <c r="G41" s="113"/>
      <c r="H41" s="113"/>
      <c r="I41" s="113"/>
      <c r="J41" s="113"/>
      <c r="K41" s="113"/>
      <c r="L41" s="90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</row>
    <row r="45" spans="1:31" s="91" customFormat="1" ht="6.95" customHeight="1">
      <c r="A45" s="88"/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 s="90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</row>
    <row r="46" spans="1:31" s="91" customFormat="1" ht="24.95" customHeight="1">
      <c r="A46" s="88"/>
      <c r="B46" s="89"/>
      <c r="C46" s="85" t="s">
        <v>92</v>
      </c>
      <c r="D46" s="88"/>
      <c r="E46" s="88"/>
      <c r="F46" s="88"/>
      <c r="G46" s="88"/>
      <c r="H46" s="88"/>
      <c r="I46" s="88"/>
      <c r="J46" s="88"/>
      <c r="K46" s="88"/>
      <c r="L46" s="90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</row>
    <row r="47" spans="1:31" s="91" customFormat="1" ht="6.95" customHeight="1">
      <c r="A47" s="88"/>
      <c r="B47" s="89"/>
      <c r="C47" s="88"/>
      <c r="D47" s="88"/>
      <c r="E47" s="88"/>
      <c r="F47" s="88"/>
      <c r="G47" s="88"/>
      <c r="H47" s="88"/>
      <c r="I47" s="88"/>
      <c r="J47" s="88"/>
      <c r="K47" s="88"/>
      <c r="L47" s="90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</row>
    <row r="48" spans="1:31" s="91" customFormat="1" ht="12" customHeight="1">
      <c r="A48" s="88"/>
      <c r="B48" s="89"/>
      <c r="C48" s="87" t="s">
        <v>14</v>
      </c>
      <c r="D48" s="88"/>
      <c r="E48" s="88"/>
      <c r="F48" s="88"/>
      <c r="G48" s="88"/>
      <c r="H48" s="88"/>
      <c r="I48" s="88"/>
      <c r="J48" s="88"/>
      <c r="K48" s="88"/>
      <c r="L48" s="90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</row>
    <row r="49" spans="1:31" s="91" customFormat="1" ht="16.5" customHeight="1">
      <c r="A49" s="88"/>
      <c r="B49" s="89"/>
      <c r="C49" s="88"/>
      <c r="D49" s="88"/>
      <c r="E49" s="258" t="str">
        <f>E7</f>
        <v>ČNB - Úprava místnosti č. PP305</v>
      </c>
      <c r="F49" s="259"/>
      <c r="G49" s="259"/>
      <c r="H49" s="259"/>
      <c r="I49" s="88"/>
      <c r="J49" s="88"/>
      <c r="K49" s="88"/>
      <c r="L49" s="90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</row>
    <row r="50" spans="1:31" s="91" customFormat="1" ht="12" customHeight="1">
      <c r="A50" s="88"/>
      <c r="B50" s="89"/>
      <c r="C50" s="87" t="s">
        <v>90</v>
      </c>
      <c r="D50" s="88"/>
      <c r="E50" s="88"/>
      <c r="F50" s="88"/>
      <c r="G50" s="88"/>
      <c r="H50" s="88"/>
      <c r="I50" s="88"/>
      <c r="J50" s="88"/>
      <c r="K50" s="88"/>
      <c r="L50" s="90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</row>
    <row r="51" spans="1:31" s="91" customFormat="1" ht="16.5" customHeight="1">
      <c r="A51" s="88"/>
      <c r="B51" s="89"/>
      <c r="C51" s="88"/>
      <c r="D51" s="88"/>
      <c r="E51" s="256" t="str">
        <f>E9</f>
        <v>01 - VEDLEJŠÍ A OSTATNÍ NÁKLADY</v>
      </c>
      <c r="F51" s="257"/>
      <c r="G51" s="257"/>
      <c r="H51" s="257"/>
      <c r="I51" s="88"/>
      <c r="J51" s="88"/>
      <c r="K51" s="88"/>
      <c r="L51" s="90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</row>
    <row r="52" spans="1:31" s="91" customFormat="1" ht="6.95" customHeight="1">
      <c r="A52" s="88"/>
      <c r="B52" s="89"/>
      <c r="C52" s="88"/>
      <c r="D52" s="88"/>
      <c r="E52" s="88"/>
      <c r="F52" s="88"/>
      <c r="G52" s="88"/>
      <c r="H52" s="88"/>
      <c r="I52" s="88"/>
      <c r="J52" s="88"/>
      <c r="K52" s="88"/>
      <c r="L52" s="90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</row>
    <row r="53" spans="1:31" s="91" customFormat="1" ht="12" customHeight="1">
      <c r="A53" s="88"/>
      <c r="B53" s="89"/>
      <c r="C53" s="87" t="s">
        <v>18</v>
      </c>
      <c r="D53" s="88"/>
      <c r="E53" s="88"/>
      <c r="F53" s="92" t="str">
        <f>F12</f>
        <v>Na Příkopě 864/28, Praha 1</v>
      </c>
      <c r="G53" s="88"/>
      <c r="H53" s="88"/>
      <c r="I53" s="87" t="s">
        <v>20</v>
      </c>
      <c r="J53" s="93"/>
      <c r="K53" s="88"/>
      <c r="L53" s="90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</row>
    <row r="54" spans="1:31" s="91" customFormat="1" ht="6.95" customHeight="1">
      <c r="A54" s="88"/>
      <c r="B54" s="89"/>
      <c r="C54" s="88"/>
      <c r="D54" s="88"/>
      <c r="E54" s="88"/>
      <c r="F54" s="88"/>
      <c r="G54" s="88"/>
      <c r="H54" s="88"/>
      <c r="I54" s="88"/>
      <c r="J54" s="88"/>
      <c r="K54" s="88"/>
      <c r="L54" s="90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</row>
    <row r="55" spans="1:31" s="91" customFormat="1" ht="25.7" customHeight="1">
      <c r="A55" s="88"/>
      <c r="B55" s="89"/>
      <c r="C55" s="87" t="s">
        <v>21</v>
      </c>
      <c r="D55" s="88"/>
      <c r="E55" s="88"/>
      <c r="F55" s="92" t="str">
        <f>E15</f>
        <v>Česká národní banka</v>
      </c>
      <c r="G55" s="88"/>
      <c r="H55" s="88"/>
      <c r="I55" s="87" t="s">
        <v>26</v>
      </c>
      <c r="J55" s="116" t="str">
        <f>E21</f>
        <v>CONSILIUM ai, s.r.o.</v>
      </c>
      <c r="K55" s="88"/>
      <c r="L55" s="90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</row>
    <row r="56" spans="1:31" s="91" customFormat="1" ht="15.2" customHeight="1">
      <c r="A56" s="88"/>
      <c r="B56" s="89"/>
      <c r="C56" s="87"/>
      <c r="D56" s="88"/>
      <c r="E56" s="88"/>
      <c r="F56" s="92" t="str">
        <f>IF(E18="","",E18)</f>
        <v/>
      </c>
      <c r="G56" s="88"/>
      <c r="H56" s="88"/>
      <c r="I56" s="87" t="s">
        <v>29</v>
      </c>
      <c r="J56" s="116" t="str">
        <f>E24</f>
        <v>Vladimír Mrázek</v>
      </c>
      <c r="K56" s="88"/>
      <c r="L56" s="90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</row>
    <row r="57" spans="1:31" s="91" customFormat="1" ht="10.35" customHeight="1">
      <c r="A57" s="88"/>
      <c r="B57" s="89"/>
      <c r="C57" s="88"/>
      <c r="D57" s="88"/>
      <c r="E57" s="88"/>
      <c r="F57" s="88"/>
      <c r="G57" s="88"/>
      <c r="H57" s="88"/>
      <c r="I57" s="88"/>
      <c r="J57" s="88"/>
      <c r="K57" s="88"/>
      <c r="L57" s="90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</row>
    <row r="58" spans="1:31" s="91" customFormat="1" ht="29.25" customHeight="1">
      <c r="A58" s="88"/>
      <c r="B58" s="89"/>
      <c r="C58" s="117" t="s">
        <v>93</v>
      </c>
      <c r="D58" s="105"/>
      <c r="E58" s="105"/>
      <c r="F58" s="105"/>
      <c r="G58" s="105"/>
      <c r="H58" s="105"/>
      <c r="I58" s="105"/>
      <c r="J58" s="118" t="s">
        <v>94</v>
      </c>
      <c r="K58" s="105"/>
      <c r="L58" s="90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</row>
    <row r="59" spans="1:31" s="91" customFormat="1" ht="10.35" customHeight="1">
      <c r="A59" s="88"/>
      <c r="B59" s="89"/>
      <c r="C59" s="88"/>
      <c r="D59" s="88"/>
      <c r="E59" s="88"/>
      <c r="F59" s="88"/>
      <c r="G59" s="88"/>
      <c r="H59" s="88"/>
      <c r="I59" s="88"/>
      <c r="J59" s="88"/>
      <c r="K59" s="88"/>
      <c r="L59" s="90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</row>
    <row r="60" spans="1:47" s="91" customFormat="1" ht="22.9" customHeight="1">
      <c r="A60" s="88"/>
      <c r="B60" s="89"/>
      <c r="C60" s="119" t="s">
        <v>95</v>
      </c>
      <c r="D60" s="88"/>
      <c r="E60" s="88"/>
      <c r="F60" s="88"/>
      <c r="G60" s="88"/>
      <c r="H60" s="88"/>
      <c r="I60" s="88"/>
      <c r="J60" s="100">
        <f>J84</f>
        <v>0</v>
      </c>
      <c r="K60" s="88"/>
      <c r="L60" s="90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U60" s="81" t="s">
        <v>96</v>
      </c>
    </row>
    <row r="61" spans="2:12" s="120" customFormat="1" ht="24.95" customHeight="1">
      <c r="B61" s="121"/>
      <c r="D61" s="122" t="s">
        <v>97</v>
      </c>
      <c r="E61" s="123"/>
      <c r="F61" s="123"/>
      <c r="G61" s="123"/>
      <c r="H61" s="123"/>
      <c r="I61" s="123"/>
      <c r="J61" s="124">
        <f>J85</f>
        <v>0</v>
      </c>
      <c r="L61" s="121"/>
    </row>
    <row r="62" spans="2:12" s="125" customFormat="1" ht="19.9" customHeight="1">
      <c r="B62" s="126"/>
      <c r="D62" s="127" t="s">
        <v>98</v>
      </c>
      <c r="E62" s="128"/>
      <c r="F62" s="128"/>
      <c r="G62" s="128"/>
      <c r="H62" s="128"/>
      <c r="I62" s="128"/>
      <c r="J62" s="129">
        <f>J88</f>
        <v>0</v>
      </c>
      <c r="L62" s="126"/>
    </row>
    <row r="63" spans="2:12" s="125" customFormat="1" ht="19.9" customHeight="1">
      <c r="B63" s="126"/>
      <c r="D63" s="127" t="s">
        <v>99</v>
      </c>
      <c r="E63" s="128"/>
      <c r="F63" s="128"/>
      <c r="G63" s="128"/>
      <c r="H63" s="128"/>
      <c r="I63" s="128"/>
      <c r="J63" s="129">
        <f>J90</f>
        <v>0</v>
      </c>
      <c r="L63" s="126"/>
    </row>
    <row r="64" spans="2:12" s="125" customFormat="1" ht="19.9" customHeight="1">
      <c r="B64" s="126"/>
      <c r="D64" s="127" t="s">
        <v>100</v>
      </c>
      <c r="E64" s="128"/>
      <c r="F64" s="128"/>
      <c r="G64" s="128"/>
      <c r="H64" s="128"/>
      <c r="I64" s="128"/>
      <c r="J64" s="129">
        <f>J94</f>
        <v>0</v>
      </c>
      <c r="L64" s="126"/>
    </row>
    <row r="65" spans="1:31" s="91" customFormat="1" ht="21.75" customHeight="1">
      <c r="A65" s="88"/>
      <c r="B65" s="89"/>
      <c r="C65" s="88"/>
      <c r="D65" s="88"/>
      <c r="E65" s="88"/>
      <c r="F65" s="88"/>
      <c r="G65" s="88"/>
      <c r="H65" s="88"/>
      <c r="I65" s="88"/>
      <c r="J65" s="88"/>
      <c r="K65" s="88"/>
      <c r="L65" s="90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</row>
    <row r="66" spans="1:31" s="91" customFormat="1" ht="6.95" customHeight="1">
      <c r="A66" s="88"/>
      <c r="B66" s="112"/>
      <c r="C66" s="113"/>
      <c r="D66" s="113"/>
      <c r="E66" s="113"/>
      <c r="F66" s="113"/>
      <c r="G66" s="113"/>
      <c r="H66" s="113"/>
      <c r="I66" s="113"/>
      <c r="J66" s="113"/>
      <c r="K66" s="113"/>
      <c r="L66" s="90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</row>
    <row r="70" spans="1:31" s="91" customFormat="1" ht="6.95" customHeight="1">
      <c r="A70" s="88"/>
      <c r="B70" s="114"/>
      <c r="C70" s="115"/>
      <c r="D70" s="115"/>
      <c r="E70" s="115"/>
      <c r="F70" s="115"/>
      <c r="G70" s="115"/>
      <c r="H70" s="115"/>
      <c r="I70" s="115"/>
      <c r="J70" s="115"/>
      <c r="K70" s="115"/>
      <c r="L70" s="90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</row>
    <row r="71" spans="1:31" s="91" customFormat="1" ht="24.95" customHeight="1">
      <c r="A71" s="88"/>
      <c r="B71" s="89"/>
      <c r="C71" s="85" t="s">
        <v>101</v>
      </c>
      <c r="D71" s="88"/>
      <c r="E71" s="88"/>
      <c r="F71" s="88"/>
      <c r="G71" s="88"/>
      <c r="H71" s="88"/>
      <c r="I71" s="88"/>
      <c r="J71" s="88"/>
      <c r="K71" s="88"/>
      <c r="L71" s="90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</row>
    <row r="72" spans="1:31" s="91" customFormat="1" ht="6.95" customHeight="1">
      <c r="A72" s="88"/>
      <c r="B72" s="89"/>
      <c r="C72" s="88"/>
      <c r="D72" s="88"/>
      <c r="E72" s="88"/>
      <c r="F72" s="88"/>
      <c r="G72" s="88"/>
      <c r="H72" s="88"/>
      <c r="I72" s="88"/>
      <c r="J72" s="88"/>
      <c r="K72" s="88"/>
      <c r="L72" s="90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</row>
    <row r="73" spans="1:31" s="91" customFormat="1" ht="12" customHeight="1">
      <c r="A73" s="88"/>
      <c r="B73" s="89"/>
      <c r="C73" s="87" t="s">
        <v>14</v>
      </c>
      <c r="D73" s="88"/>
      <c r="E73" s="88"/>
      <c r="F73" s="88"/>
      <c r="G73" s="88"/>
      <c r="H73" s="88"/>
      <c r="I73" s="88"/>
      <c r="J73" s="88"/>
      <c r="K73" s="88"/>
      <c r="L73" s="90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</row>
    <row r="74" spans="1:31" s="91" customFormat="1" ht="16.5" customHeight="1">
      <c r="A74" s="88"/>
      <c r="B74" s="89"/>
      <c r="C74" s="88"/>
      <c r="D74" s="88"/>
      <c r="E74" s="258" t="str">
        <f>E7</f>
        <v>ČNB - Úprava místnosti č. PP305</v>
      </c>
      <c r="F74" s="259"/>
      <c r="G74" s="259"/>
      <c r="H74" s="259"/>
      <c r="I74" s="88"/>
      <c r="J74" s="88"/>
      <c r="K74" s="88"/>
      <c r="L74" s="90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</row>
    <row r="75" spans="1:31" s="91" customFormat="1" ht="12" customHeight="1">
      <c r="A75" s="88"/>
      <c r="B75" s="89"/>
      <c r="C75" s="87" t="s">
        <v>90</v>
      </c>
      <c r="D75" s="88"/>
      <c r="E75" s="88"/>
      <c r="F75" s="88"/>
      <c r="G75" s="88"/>
      <c r="H75" s="88"/>
      <c r="I75" s="88"/>
      <c r="J75" s="88"/>
      <c r="K75" s="88"/>
      <c r="L75" s="90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</row>
    <row r="76" spans="1:31" s="91" customFormat="1" ht="16.5" customHeight="1">
      <c r="A76" s="88"/>
      <c r="B76" s="89"/>
      <c r="C76" s="88"/>
      <c r="D76" s="88"/>
      <c r="E76" s="256" t="str">
        <f>E9</f>
        <v>01 - VEDLEJŠÍ A OSTATNÍ NÁKLADY</v>
      </c>
      <c r="F76" s="257"/>
      <c r="G76" s="257"/>
      <c r="H76" s="257"/>
      <c r="I76" s="88"/>
      <c r="J76" s="88"/>
      <c r="K76" s="88"/>
      <c r="L76" s="90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</row>
    <row r="77" spans="1:31" s="91" customFormat="1" ht="6.95" customHeight="1">
      <c r="A77" s="88"/>
      <c r="B77" s="89"/>
      <c r="C77" s="88"/>
      <c r="D77" s="88"/>
      <c r="E77" s="88"/>
      <c r="F77" s="88"/>
      <c r="G77" s="88"/>
      <c r="H77" s="88"/>
      <c r="I77" s="88"/>
      <c r="J77" s="88"/>
      <c r="K77" s="88"/>
      <c r="L77" s="90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</row>
    <row r="78" spans="1:31" s="91" customFormat="1" ht="12" customHeight="1">
      <c r="A78" s="88"/>
      <c r="B78" s="89"/>
      <c r="C78" s="87" t="s">
        <v>18</v>
      </c>
      <c r="D78" s="88"/>
      <c r="E78" s="88"/>
      <c r="F78" s="92" t="str">
        <f>F12</f>
        <v>Na Příkopě 864/28, Praha 1</v>
      </c>
      <c r="G78" s="88"/>
      <c r="H78" s="88"/>
      <c r="I78" s="87" t="s">
        <v>20</v>
      </c>
      <c r="J78" s="93"/>
      <c r="K78" s="88"/>
      <c r="L78" s="90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</row>
    <row r="79" spans="1:31" s="91" customFormat="1" ht="6.95" customHeight="1">
      <c r="A79" s="88"/>
      <c r="B79" s="89"/>
      <c r="C79" s="88"/>
      <c r="D79" s="88"/>
      <c r="E79" s="88"/>
      <c r="F79" s="88"/>
      <c r="G79" s="88"/>
      <c r="H79" s="88"/>
      <c r="I79" s="88"/>
      <c r="J79" s="88"/>
      <c r="K79" s="88"/>
      <c r="L79" s="90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</row>
    <row r="80" spans="1:31" s="91" customFormat="1" ht="25.7" customHeight="1">
      <c r="A80" s="88"/>
      <c r="B80" s="89"/>
      <c r="C80" s="87" t="s">
        <v>21</v>
      </c>
      <c r="D80" s="88"/>
      <c r="E80" s="88"/>
      <c r="F80" s="92" t="str">
        <f>E15</f>
        <v>Česká národní banka</v>
      </c>
      <c r="G80" s="88"/>
      <c r="H80" s="88"/>
      <c r="I80" s="87" t="s">
        <v>26</v>
      </c>
      <c r="J80" s="116" t="str">
        <f>E21</f>
        <v>CONSILIUM ai, s.r.o.</v>
      </c>
      <c r="K80" s="88"/>
      <c r="L80" s="90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</row>
    <row r="81" spans="1:31" s="91" customFormat="1" ht="15.2" customHeight="1">
      <c r="A81" s="88"/>
      <c r="B81" s="89"/>
      <c r="C81" s="87" t="s">
        <v>25</v>
      </c>
      <c r="D81" s="88"/>
      <c r="E81" s="88"/>
      <c r="F81" s="92" t="str">
        <f>IF(E18="","",E18)</f>
        <v/>
      </c>
      <c r="G81" s="88"/>
      <c r="H81" s="88"/>
      <c r="I81" s="87" t="s">
        <v>29</v>
      </c>
      <c r="J81" s="116" t="str">
        <f>E24</f>
        <v>Vladimír Mrázek</v>
      </c>
      <c r="K81" s="88"/>
      <c r="L81" s="90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</row>
    <row r="82" spans="1:31" s="91" customFormat="1" ht="10.35" customHeight="1">
      <c r="A82" s="88"/>
      <c r="B82" s="89"/>
      <c r="C82" s="88"/>
      <c r="D82" s="88"/>
      <c r="E82" s="88"/>
      <c r="F82" s="88"/>
      <c r="G82" s="88"/>
      <c r="H82" s="88"/>
      <c r="I82" s="88"/>
      <c r="J82" s="88"/>
      <c r="K82" s="88"/>
      <c r="L82" s="90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</row>
    <row r="83" spans="1:31" s="139" customFormat="1" ht="29.25" customHeight="1">
      <c r="A83" s="130"/>
      <c r="B83" s="131"/>
      <c r="C83" s="132" t="s">
        <v>102</v>
      </c>
      <c r="D83" s="133" t="s">
        <v>51</v>
      </c>
      <c r="E83" s="133" t="s">
        <v>47</v>
      </c>
      <c r="F83" s="133" t="s">
        <v>48</v>
      </c>
      <c r="G83" s="133" t="s">
        <v>103</v>
      </c>
      <c r="H83" s="133" t="s">
        <v>104</v>
      </c>
      <c r="I83" s="133" t="s">
        <v>105</v>
      </c>
      <c r="J83" s="133" t="s">
        <v>94</v>
      </c>
      <c r="K83" s="134" t="s">
        <v>106</v>
      </c>
      <c r="L83" s="135"/>
      <c r="M83" s="136" t="s">
        <v>1</v>
      </c>
      <c r="N83" s="137" t="s">
        <v>36</v>
      </c>
      <c r="O83" s="137" t="s">
        <v>107</v>
      </c>
      <c r="P83" s="137" t="s">
        <v>108</v>
      </c>
      <c r="Q83" s="137" t="s">
        <v>109</v>
      </c>
      <c r="R83" s="137" t="s">
        <v>110</v>
      </c>
      <c r="S83" s="137" t="s">
        <v>111</v>
      </c>
      <c r="T83" s="138" t="s">
        <v>112</v>
      </c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</row>
    <row r="84" spans="1:63" s="91" customFormat="1" ht="22.9" customHeight="1">
      <c r="A84" s="88"/>
      <c r="B84" s="89"/>
      <c r="C84" s="140" t="s">
        <v>113</v>
      </c>
      <c r="D84" s="88"/>
      <c r="E84" s="88"/>
      <c r="F84" s="88"/>
      <c r="G84" s="88"/>
      <c r="H84" s="88"/>
      <c r="I84" s="88"/>
      <c r="J84" s="141">
        <f>J85</f>
        <v>0</v>
      </c>
      <c r="K84" s="88"/>
      <c r="L84" s="89"/>
      <c r="M84" s="142"/>
      <c r="N84" s="143"/>
      <c r="O84" s="98"/>
      <c r="P84" s="144">
        <f>P85</f>
        <v>0</v>
      </c>
      <c r="Q84" s="98"/>
      <c r="R84" s="144">
        <f>R85</f>
        <v>0</v>
      </c>
      <c r="S84" s="98"/>
      <c r="T84" s="145">
        <f>T85</f>
        <v>0</v>
      </c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T84" s="81" t="s">
        <v>65</v>
      </c>
      <c r="AU84" s="81" t="s">
        <v>96</v>
      </c>
      <c r="BK84" s="146">
        <f>BK85</f>
        <v>0</v>
      </c>
    </row>
    <row r="85" spans="2:63" s="147" customFormat="1" ht="25.9" customHeight="1">
      <c r="B85" s="148"/>
      <c r="D85" s="149" t="s">
        <v>65</v>
      </c>
      <c r="E85" s="150" t="s">
        <v>114</v>
      </c>
      <c r="F85" s="150" t="s">
        <v>115</v>
      </c>
      <c r="J85" s="151">
        <f>J86+J88+J90+J94+J97</f>
        <v>0</v>
      </c>
      <c r="L85" s="148"/>
      <c r="M85" s="152"/>
      <c r="N85" s="153"/>
      <c r="O85" s="153"/>
      <c r="P85" s="154">
        <f>P88+P90+P94</f>
        <v>0</v>
      </c>
      <c r="Q85" s="153"/>
      <c r="R85" s="154">
        <f>R88+R90+R94</f>
        <v>0</v>
      </c>
      <c r="S85" s="153"/>
      <c r="T85" s="155">
        <f>T88+T90+T94</f>
        <v>0</v>
      </c>
      <c r="AR85" s="149" t="s">
        <v>116</v>
      </c>
      <c r="AT85" s="156" t="s">
        <v>65</v>
      </c>
      <c r="AU85" s="156" t="s">
        <v>66</v>
      </c>
      <c r="AY85" s="149" t="s">
        <v>117</v>
      </c>
      <c r="BK85" s="157">
        <f>BK88+BK90+BK94</f>
        <v>0</v>
      </c>
    </row>
    <row r="86" spans="2:63" s="147" customFormat="1" ht="25.9" customHeight="1">
      <c r="B86" s="148"/>
      <c r="D86" s="149" t="s">
        <v>65</v>
      </c>
      <c r="E86" s="158" t="s">
        <v>521</v>
      </c>
      <c r="F86" s="158" t="s">
        <v>522</v>
      </c>
      <c r="J86" s="159">
        <f>SUM(J87)</f>
        <v>0</v>
      </c>
      <c r="L86" s="148"/>
      <c r="M86" s="152"/>
      <c r="N86" s="153"/>
      <c r="O86" s="153"/>
      <c r="P86" s="154"/>
      <c r="Q86" s="153"/>
      <c r="R86" s="154"/>
      <c r="S86" s="153"/>
      <c r="T86" s="155"/>
      <c r="AR86" s="149"/>
      <c r="AT86" s="156"/>
      <c r="AU86" s="156"/>
      <c r="AY86" s="149"/>
      <c r="BK86" s="157"/>
    </row>
    <row r="87" spans="2:63" s="147" customFormat="1" ht="15" customHeight="1">
      <c r="B87" s="148"/>
      <c r="C87" s="160" t="s">
        <v>74</v>
      </c>
      <c r="D87" s="160" t="s">
        <v>120</v>
      </c>
      <c r="E87" s="161" t="s">
        <v>523</v>
      </c>
      <c r="F87" s="162" t="s">
        <v>524</v>
      </c>
      <c r="G87" s="163" t="s">
        <v>122</v>
      </c>
      <c r="H87" s="164">
        <v>1</v>
      </c>
      <c r="I87" s="165"/>
      <c r="J87" s="166">
        <f>ROUND(I87*H87,2)</f>
        <v>0</v>
      </c>
      <c r="K87" s="162"/>
      <c r="L87" s="148"/>
      <c r="M87" s="152"/>
      <c r="N87" s="153"/>
      <c r="O87" s="153"/>
      <c r="P87" s="154"/>
      <c r="Q87" s="153"/>
      <c r="R87" s="154"/>
      <c r="S87" s="153"/>
      <c r="T87" s="155"/>
      <c r="AR87" s="149"/>
      <c r="AT87" s="156"/>
      <c r="AU87" s="156"/>
      <c r="AY87" s="149"/>
      <c r="BK87" s="157"/>
    </row>
    <row r="88" spans="2:63" s="147" customFormat="1" ht="22.9" customHeight="1">
      <c r="B88" s="148"/>
      <c r="D88" s="149" t="s">
        <v>65</v>
      </c>
      <c r="E88" s="158" t="s">
        <v>118</v>
      </c>
      <c r="F88" s="158" t="s">
        <v>119</v>
      </c>
      <c r="J88" s="159">
        <f>SUM(J89)</f>
        <v>0</v>
      </c>
      <c r="L88" s="148"/>
      <c r="M88" s="152"/>
      <c r="N88" s="153"/>
      <c r="O88" s="153"/>
      <c r="P88" s="154">
        <f>P89</f>
        <v>0</v>
      </c>
      <c r="Q88" s="153"/>
      <c r="R88" s="154">
        <f>R89</f>
        <v>0</v>
      </c>
      <c r="S88" s="153"/>
      <c r="T88" s="155">
        <f>T89</f>
        <v>0</v>
      </c>
      <c r="AR88" s="149" t="s">
        <v>116</v>
      </c>
      <c r="AT88" s="156" t="s">
        <v>65</v>
      </c>
      <c r="AU88" s="156" t="s">
        <v>74</v>
      </c>
      <c r="AY88" s="149" t="s">
        <v>117</v>
      </c>
      <c r="BK88" s="157">
        <f>BK89</f>
        <v>0</v>
      </c>
    </row>
    <row r="89" spans="1:65" s="91" customFormat="1" ht="15.75" customHeight="1">
      <c r="A89" s="88"/>
      <c r="B89" s="89"/>
      <c r="C89" s="160">
        <v>2</v>
      </c>
      <c r="D89" s="160" t="s">
        <v>120</v>
      </c>
      <c r="E89" s="161" t="s">
        <v>121</v>
      </c>
      <c r="F89" s="162" t="s">
        <v>119</v>
      </c>
      <c r="G89" s="163" t="s">
        <v>122</v>
      </c>
      <c r="H89" s="164">
        <v>1</v>
      </c>
      <c r="I89" s="165"/>
      <c r="J89" s="166">
        <f>ROUND(I89*H89,2)</f>
        <v>0</v>
      </c>
      <c r="K89" s="162" t="s">
        <v>123</v>
      </c>
      <c r="L89" s="89"/>
      <c r="M89" s="167" t="s">
        <v>1</v>
      </c>
      <c r="N89" s="168" t="s">
        <v>37</v>
      </c>
      <c r="O89" s="169">
        <v>0</v>
      </c>
      <c r="P89" s="169">
        <f>O89*H89</f>
        <v>0</v>
      </c>
      <c r="Q89" s="169">
        <v>0</v>
      </c>
      <c r="R89" s="169">
        <f>Q89*H89</f>
        <v>0</v>
      </c>
      <c r="S89" s="169">
        <v>0</v>
      </c>
      <c r="T89" s="170">
        <f>S89*H89</f>
        <v>0</v>
      </c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R89" s="171" t="s">
        <v>124</v>
      </c>
      <c r="AT89" s="171" t="s">
        <v>120</v>
      </c>
      <c r="AU89" s="171" t="s">
        <v>76</v>
      </c>
      <c r="AY89" s="81" t="s">
        <v>117</v>
      </c>
      <c r="BE89" s="172">
        <f>IF(N89="základní",J89,0)</f>
        <v>0</v>
      </c>
      <c r="BF89" s="172">
        <f>IF(N89="snížená",J89,0)</f>
        <v>0</v>
      </c>
      <c r="BG89" s="172">
        <f>IF(N89="zákl. přenesená",J89,0)</f>
        <v>0</v>
      </c>
      <c r="BH89" s="172">
        <f>IF(N89="sníž. přenesená",J89,0)</f>
        <v>0</v>
      </c>
      <c r="BI89" s="172">
        <f>IF(N89="nulová",J89,0)</f>
        <v>0</v>
      </c>
      <c r="BJ89" s="81" t="s">
        <v>74</v>
      </c>
      <c r="BK89" s="172">
        <f>ROUND(I89*H89,2)</f>
        <v>0</v>
      </c>
      <c r="BL89" s="81" t="s">
        <v>124</v>
      </c>
      <c r="BM89" s="171" t="s">
        <v>125</v>
      </c>
    </row>
    <row r="90" spans="2:63" s="147" customFormat="1" ht="22.9" customHeight="1">
      <c r="B90" s="148"/>
      <c r="D90" s="149" t="s">
        <v>65</v>
      </c>
      <c r="E90" s="158" t="s">
        <v>126</v>
      </c>
      <c r="F90" s="158" t="s">
        <v>127</v>
      </c>
      <c r="I90" s="173"/>
      <c r="J90" s="159">
        <f>SUM(J91:J93)</f>
        <v>0</v>
      </c>
      <c r="L90" s="148"/>
      <c r="M90" s="152"/>
      <c r="N90" s="153"/>
      <c r="O90" s="153"/>
      <c r="P90" s="154">
        <f>SUM(P91:P92)</f>
        <v>0</v>
      </c>
      <c r="Q90" s="153"/>
      <c r="R90" s="154">
        <f>SUM(R91:R92)</f>
        <v>0</v>
      </c>
      <c r="S90" s="153"/>
      <c r="T90" s="155">
        <f>SUM(T91:T92)</f>
        <v>0</v>
      </c>
      <c r="AR90" s="149" t="s">
        <v>116</v>
      </c>
      <c r="AT90" s="156" t="s">
        <v>65</v>
      </c>
      <c r="AU90" s="156" t="s">
        <v>74</v>
      </c>
      <c r="AY90" s="149" t="s">
        <v>117</v>
      </c>
      <c r="BK90" s="157">
        <f>SUM(BK91:BK92)</f>
        <v>0</v>
      </c>
    </row>
    <row r="91" spans="1:65" s="91" customFormat="1" ht="16.5" customHeight="1">
      <c r="A91" s="88"/>
      <c r="B91" s="89"/>
      <c r="C91" s="160">
        <v>3</v>
      </c>
      <c r="D91" s="160" t="s">
        <v>120</v>
      </c>
      <c r="E91" s="161" t="s">
        <v>128</v>
      </c>
      <c r="F91" s="162" t="s">
        <v>129</v>
      </c>
      <c r="G91" s="163" t="s">
        <v>122</v>
      </c>
      <c r="H91" s="164">
        <v>1</v>
      </c>
      <c r="I91" s="165"/>
      <c r="J91" s="166">
        <f>ROUND(I91*H91,2)</f>
        <v>0</v>
      </c>
      <c r="K91" s="162"/>
      <c r="L91" s="89"/>
      <c r="M91" s="167" t="s">
        <v>1</v>
      </c>
      <c r="N91" s="168" t="s">
        <v>37</v>
      </c>
      <c r="O91" s="169">
        <v>0</v>
      </c>
      <c r="P91" s="169">
        <f>O91*H91</f>
        <v>0</v>
      </c>
      <c r="Q91" s="169">
        <v>0</v>
      </c>
      <c r="R91" s="169">
        <f>Q91*H91</f>
        <v>0</v>
      </c>
      <c r="S91" s="169">
        <v>0</v>
      </c>
      <c r="T91" s="170">
        <f>S91*H91</f>
        <v>0</v>
      </c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R91" s="171" t="s">
        <v>124</v>
      </c>
      <c r="AT91" s="171" t="s">
        <v>120</v>
      </c>
      <c r="AU91" s="171" t="s">
        <v>76</v>
      </c>
      <c r="AY91" s="81" t="s">
        <v>117</v>
      </c>
      <c r="BE91" s="172">
        <f>IF(N91="základní",J91,0)</f>
        <v>0</v>
      </c>
      <c r="BF91" s="172">
        <f>IF(N91="snížená",J91,0)</f>
        <v>0</v>
      </c>
      <c r="BG91" s="172">
        <f>IF(N91="zákl. přenesená",J91,0)</f>
        <v>0</v>
      </c>
      <c r="BH91" s="172">
        <f>IF(N91="sníž. přenesená",J91,0)</f>
        <v>0</v>
      </c>
      <c r="BI91" s="172">
        <f>IF(N91="nulová",J91,0)</f>
        <v>0</v>
      </c>
      <c r="BJ91" s="81" t="s">
        <v>74</v>
      </c>
      <c r="BK91" s="172">
        <f>ROUND(I91*H91,2)</f>
        <v>0</v>
      </c>
      <c r="BL91" s="81" t="s">
        <v>124</v>
      </c>
      <c r="BM91" s="171" t="s">
        <v>130</v>
      </c>
    </row>
    <row r="92" spans="1:65" s="91" customFormat="1" ht="16.5" customHeight="1">
      <c r="A92" s="88"/>
      <c r="B92" s="89"/>
      <c r="C92" s="160">
        <v>4</v>
      </c>
      <c r="D92" s="160" t="s">
        <v>120</v>
      </c>
      <c r="E92" s="161" t="s">
        <v>132</v>
      </c>
      <c r="F92" s="162" t="s">
        <v>133</v>
      </c>
      <c r="G92" s="163" t="s">
        <v>122</v>
      </c>
      <c r="H92" s="164">
        <v>1</v>
      </c>
      <c r="I92" s="165"/>
      <c r="J92" s="166">
        <f>ROUND(I92*H92,2)</f>
        <v>0</v>
      </c>
      <c r="K92" s="162" t="s">
        <v>1</v>
      </c>
      <c r="L92" s="89"/>
      <c r="M92" s="167" t="s">
        <v>1</v>
      </c>
      <c r="N92" s="168" t="s">
        <v>37</v>
      </c>
      <c r="O92" s="169">
        <v>0</v>
      </c>
      <c r="P92" s="169">
        <f>O92*H92</f>
        <v>0</v>
      </c>
      <c r="Q92" s="169">
        <v>0</v>
      </c>
      <c r="R92" s="169">
        <f>Q92*H92</f>
        <v>0</v>
      </c>
      <c r="S92" s="169">
        <v>0</v>
      </c>
      <c r="T92" s="170">
        <f>S92*H92</f>
        <v>0</v>
      </c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R92" s="171" t="s">
        <v>124</v>
      </c>
      <c r="AT92" s="171" t="s">
        <v>120</v>
      </c>
      <c r="AU92" s="171" t="s">
        <v>76</v>
      </c>
      <c r="AY92" s="81" t="s">
        <v>117</v>
      </c>
      <c r="BE92" s="172">
        <f>IF(N92="základní",J92,0)</f>
        <v>0</v>
      </c>
      <c r="BF92" s="172">
        <f>IF(N92="snížená",J92,0)</f>
        <v>0</v>
      </c>
      <c r="BG92" s="172">
        <f>IF(N92="zákl. přenesená",J92,0)</f>
        <v>0</v>
      </c>
      <c r="BH92" s="172">
        <f>IF(N92="sníž. přenesená",J92,0)</f>
        <v>0</v>
      </c>
      <c r="BI92" s="172">
        <f>IF(N92="nulová",J92,0)</f>
        <v>0</v>
      </c>
      <c r="BJ92" s="81" t="s">
        <v>74</v>
      </c>
      <c r="BK92" s="172">
        <f>ROUND(I92*H92,2)</f>
        <v>0</v>
      </c>
      <c r="BL92" s="81" t="s">
        <v>124</v>
      </c>
      <c r="BM92" s="171" t="s">
        <v>134</v>
      </c>
    </row>
    <row r="93" spans="1:65" s="91" customFormat="1" ht="16.5" customHeight="1">
      <c r="A93" s="88"/>
      <c r="B93" s="89"/>
      <c r="C93" s="160">
        <v>5</v>
      </c>
      <c r="D93" s="160" t="s">
        <v>120</v>
      </c>
      <c r="E93" s="161" t="s">
        <v>519</v>
      </c>
      <c r="F93" s="162" t="s">
        <v>520</v>
      </c>
      <c r="G93" s="163" t="s">
        <v>122</v>
      </c>
      <c r="H93" s="164">
        <v>1</v>
      </c>
      <c r="I93" s="165"/>
      <c r="J93" s="166">
        <f>ROUND(I93*H93,2)</f>
        <v>0</v>
      </c>
      <c r="K93" s="162" t="s">
        <v>1</v>
      </c>
      <c r="L93" s="89"/>
      <c r="M93" s="167"/>
      <c r="N93" s="168"/>
      <c r="O93" s="169"/>
      <c r="P93" s="169"/>
      <c r="Q93" s="169"/>
      <c r="R93" s="169"/>
      <c r="S93" s="169"/>
      <c r="T93" s="170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R93" s="171"/>
      <c r="AT93" s="171"/>
      <c r="AU93" s="171"/>
      <c r="AY93" s="81"/>
      <c r="BE93" s="172"/>
      <c r="BF93" s="172"/>
      <c r="BG93" s="172"/>
      <c r="BH93" s="172"/>
      <c r="BI93" s="172"/>
      <c r="BJ93" s="81"/>
      <c r="BK93" s="172"/>
      <c r="BL93" s="81"/>
      <c r="BM93" s="171"/>
    </row>
    <row r="94" spans="2:63" s="147" customFormat="1" ht="22.9" customHeight="1">
      <c r="B94" s="148"/>
      <c r="D94" s="149" t="s">
        <v>65</v>
      </c>
      <c r="E94" s="158" t="s">
        <v>135</v>
      </c>
      <c r="F94" s="158" t="s">
        <v>136</v>
      </c>
      <c r="I94" s="173"/>
      <c r="J94" s="159">
        <f>SUM(J95:J96)</f>
        <v>0</v>
      </c>
      <c r="L94" s="148"/>
      <c r="M94" s="152"/>
      <c r="N94" s="153"/>
      <c r="O94" s="153"/>
      <c r="P94" s="154">
        <f>SUM(P95:P96)</f>
        <v>0</v>
      </c>
      <c r="Q94" s="153"/>
      <c r="R94" s="154">
        <f>SUM(R95:R96)</f>
        <v>0</v>
      </c>
      <c r="S94" s="153"/>
      <c r="T94" s="155">
        <f>SUM(T95:T96)</f>
        <v>0</v>
      </c>
      <c r="AR94" s="149" t="s">
        <v>116</v>
      </c>
      <c r="AT94" s="156" t="s">
        <v>65</v>
      </c>
      <c r="AU94" s="156" t="s">
        <v>74</v>
      </c>
      <c r="AY94" s="149" t="s">
        <v>117</v>
      </c>
      <c r="BK94" s="157">
        <f>SUM(BK95:BK96)</f>
        <v>0</v>
      </c>
    </row>
    <row r="95" spans="1:65" s="91" customFormat="1" ht="16.5" customHeight="1">
      <c r="A95" s="88"/>
      <c r="B95" s="89"/>
      <c r="C95" s="160">
        <v>6</v>
      </c>
      <c r="D95" s="160" t="s">
        <v>120</v>
      </c>
      <c r="E95" s="161" t="s">
        <v>138</v>
      </c>
      <c r="F95" s="162" t="s">
        <v>139</v>
      </c>
      <c r="G95" s="163" t="s">
        <v>122</v>
      </c>
      <c r="H95" s="164">
        <v>1</v>
      </c>
      <c r="I95" s="165"/>
      <c r="J95" s="166">
        <f>ROUND(I95*H95,2)</f>
        <v>0</v>
      </c>
      <c r="K95" s="162" t="s">
        <v>123</v>
      </c>
      <c r="L95" s="89"/>
      <c r="M95" s="167" t="s">
        <v>1</v>
      </c>
      <c r="N95" s="168" t="s">
        <v>37</v>
      </c>
      <c r="O95" s="169">
        <v>0</v>
      </c>
      <c r="P95" s="169">
        <f>O95*H95</f>
        <v>0</v>
      </c>
      <c r="Q95" s="169">
        <v>0</v>
      </c>
      <c r="R95" s="169">
        <f>Q95*H95</f>
        <v>0</v>
      </c>
      <c r="S95" s="169">
        <v>0</v>
      </c>
      <c r="T95" s="170">
        <f>S95*H95</f>
        <v>0</v>
      </c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R95" s="171" t="s">
        <v>124</v>
      </c>
      <c r="AT95" s="171" t="s">
        <v>120</v>
      </c>
      <c r="AU95" s="171" t="s">
        <v>76</v>
      </c>
      <c r="AY95" s="81" t="s">
        <v>117</v>
      </c>
      <c r="BE95" s="172">
        <f>IF(N95="základní",J95,0)</f>
        <v>0</v>
      </c>
      <c r="BF95" s="172">
        <f>IF(N95="snížená",J95,0)</f>
        <v>0</v>
      </c>
      <c r="BG95" s="172">
        <f>IF(N95="zákl. přenesená",J95,0)</f>
        <v>0</v>
      </c>
      <c r="BH95" s="172">
        <f>IF(N95="sníž. přenesená",J95,0)</f>
        <v>0</v>
      </c>
      <c r="BI95" s="172">
        <f>IF(N95="nulová",J95,0)</f>
        <v>0</v>
      </c>
      <c r="BJ95" s="81" t="s">
        <v>74</v>
      </c>
      <c r="BK95" s="172">
        <f>ROUND(I95*H95,2)</f>
        <v>0</v>
      </c>
      <c r="BL95" s="81" t="s">
        <v>124</v>
      </c>
      <c r="BM95" s="171" t="s">
        <v>140</v>
      </c>
    </row>
    <row r="96" spans="1:65" s="91" customFormat="1" ht="16.5" customHeight="1">
      <c r="A96" s="88"/>
      <c r="B96" s="89"/>
      <c r="C96" s="160">
        <v>7</v>
      </c>
      <c r="D96" s="160" t="s">
        <v>120</v>
      </c>
      <c r="E96" s="161" t="s">
        <v>141</v>
      </c>
      <c r="F96" s="162" t="s">
        <v>142</v>
      </c>
      <c r="G96" s="163" t="s">
        <v>122</v>
      </c>
      <c r="H96" s="164">
        <v>1</v>
      </c>
      <c r="I96" s="165"/>
      <c r="J96" s="166">
        <f>ROUND(I96*H96,2)</f>
        <v>0</v>
      </c>
      <c r="K96" s="162" t="s">
        <v>123</v>
      </c>
      <c r="L96" s="89"/>
      <c r="M96" s="174" t="s">
        <v>1</v>
      </c>
      <c r="N96" s="175" t="s">
        <v>37</v>
      </c>
      <c r="O96" s="176">
        <v>0</v>
      </c>
      <c r="P96" s="176">
        <f>O96*H96</f>
        <v>0</v>
      </c>
      <c r="Q96" s="176">
        <v>0</v>
      </c>
      <c r="R96" s="176">
        <f>Q96*H96</f>
        <v>0</v>
      </c>
      <c r="S96" s="176">
        <v>0</v>
      </c>
      <c r="T96" s="177">
        <f>S96*H96</f>
        <v>0</v>
      </c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R96" s="171" t="s">
        <v>124</v>
      </c>
      <c r="AT96" s="171" t="s">
        <v>120</v>
      </c>
      <c r="AU96" s="171" t="s">
        <v>76</v>
      </c>
      <c r="AY96" s="81" t="s">
        <v>117</v>
      </c>
      <c r="BE96" s="172">
        <f>IF(N96="základní",J96,0)</f>
        <v>0</v>
      </c>
      <c r="BF96" s="172">
        <f>IF(N96="snížená",J96,0)</f>
        <v>0</v>
      </c>
      <c r="BG96" s="172">
        <f>IF(N96="zákl. přenesená",J96,0)</f>
        <v>0</v>
      </c>
      <c r="BH96" s="172">
        <f>IF(N96="sníž. přenesená",J96,0)</f>
        <v>0</v>
      </c>
      <c r="BI96" s="172">
        <f>IF(N96="nulová",J96,0)</f>
        <v>0</v>
      </c>
      <c r="BJ96" s="81" t="s">
        <v>74</v>
      </c>
      <c r="BK96" s="172">
        <f>ROUND(I96*H96,2)</f>
        <v>0</v>
      </c>
      <c r="BL96" s="81" t="s">
        <v>124</v>
      </c>
      <c r="BM96" s="171" t="s">
        <v>143</v>
      </c>
    </row>
    <row r="97" spans="1:65" s="91" customFormat="1" ht="16.5" customHeight="1">
      <c r="A97" s="88"/>
      <c r="B97" s="89"/>
      <c r="C97" s="147"/>
      <c r="D97" s="149" t="s">
        <v>65</v>
      </c>
      <c r="E97" s="158" t="s">
        <v>517</v>
      </c>
      <c r="F97" s="158" t="s">
        <v>515</v>
      </c>
      <c r="G97" s="147"/>
      <c r="H97" s="147"/>
      <c r="I97" s="173"/>
      <c r="J97" s="159">
        <f>J98</f>
        <v>0</v>
      </c>
      <c r="K97" s="147"/>
      <c r="L97" s="89"/>
      <c r="M97" s="178"/>
      <c r="N97" s="168"/>
      <c r="O97" s="169"/>
      <c r="P97" s="169"/>
      <c r="Q97" s="169"/>
      <c r="R97" s="169"/>
      <c r="S97" s="169"/>
      <c r="T97" s="169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R97" s="171"/>
      <c r="AT97" s="171"/>
      <c r="AU97" s="171"/>
      <c r="AY97" s="81"/>
      <c r="BE97" s="172"/>
      <c r="BF97" s="172"/>
      <c r="BG97" s="172"/>
      <c r="BH97" s="172"/>
      <c r="BI97" s="172"/>
      <c r="BJ97" s="81"/>
      <c r="BK97" s="172"/>
      <c r="BL97" s="81"/>
      <c r="BM97" s="171"/>
    </row>
    <row r="98" spans="1:31" s="91" customFormat="1" ht="14.25" customHeight="1">
      <c r="A98" s="88"/>
      <c r="B98" s="89"/>
      <c r="C98" s="160">
        <v>8</v>
      </c>
      <c r="D98" s="160" t="s">
        <v>120</v>
      </c>
      <c r="E98" s="161" t="s">
        <v>518</v>
      </c>
      <c r="F98" s="162" t="s">
        <v>516</v>
      </c>
      <c r="G98" s="163" t="s">
        <v>122</v>
      </c>
      <c r="H98" s="164">
        <v>1</v>
      </c>
      <c r="I98" s="165"/>
      <c r="J98" s="166">
        <f>ROUND(I98*H98,2)</f>
        <v>0</v>
      </c>
      <c r="K98" s="162"/>
      <c r="L98" s="89"/>
      <c r="M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</row>
    <row r="99" spans="1:12" ht="6" customHeight="1">
      <c r="A99" s="88"/>
      <c r="B99" s="112"/>
      <c r="C99" s="179"/>
      <c r="D99" s="179"/>
      <c r="E99" s="179"/>
      <c r="F99" s="179"/>
      <c r="G99" s="179"/>
      <c r="H99" s="179"/>
      <c r="I99" s="179"/>
      <c r="J99" s="179"/>
      <c r="K99" s="179"/>
      <c r="L99" s="89"/>
    </row>
  </sheetData>
  <sheetProtection algorithmName="SHA-512" hashValue="EiF9WESD3gK4OGz/a/iMtG0iATjEObPA/m0n8R++woB3AxfGjg0ojFfIm5nJzLPt+MFmgFnSKWSKBUjE9D1qFA==" saltValue="6NVxW1M1k20XHGqsWMBg6A==" spinCount="100000" sheet="1" objects="1" scenarios="1"/>
  <protectedRanges>
    <protectedRange sqref="I87 I89 I91 I92 I93 I95 I96 I98" name="Oblast1"/>
  </protectedRanges>
  <autoFilter ref="C83:K96"/>
  <mergeCells count="9">
    <mergeCell ref="E51:H51"/>
    <mergeCell ref="E74:H74"/>
    <mergeCell ref="E76:H76"/>
    <mergeCell ref="L2:V2"/>
    <mergeCell ref="E7:H7"/>
    <mergeCell ref="E9:H9"/>
    <mergeCell ref="E18:H18"/>
    <mergeCell ref="E27:H27"/>
    <mergeCell ref="E49:H49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7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0"/>
  <sheetViews>
    <sheetView showGridLines="0" view="pageBreakPreview" zoomScaleSheetLayoutView="100" workbookViewId="0" topLeftCell="B78">
      <selection activeCell="J86" sqref="J86"/>
    </sheetView>
  </sheetViews>
  <sheetFormatPr defaultColWidth="9.140625" defaultRowHeight="12"/>
  <cols>
    <col min="1" max="1" width="8.28125" style="78" customWidth="1"/>
    <col min="2" max="2" width="1.7109375" style="78" customWidth="1"/>
    <col min="3" max="3" width="4.140625" style="78" customWidth="1"/>
    <col min="4" max="4" width="4.28125" style="78" customWidth="1"/>
    <col min="5" max="5" width="17.140625" style="78" customWidth="1"/>
    <col min="6" max="6" width="100.8515625" style="78" customWidth="1"/>
    <col min="7" max="7" width="7.00390625" style="78" customWidth="1"/>
    <col min="8" max="8" width="11.421875" style="78" customWidth="1"/>
    <col min="9" max="10" width="20.140625" style="78" customWidth="1"/>
    <col min="11" max="11" width="18.140625" style="78" customWidth="1"/>
    <col min="12" max="12" width="9.28125" style="78" customWidth="1"/>
    <col min="13" max="13" width="10.8515625" style="78" hidden="1" customWidth="1"/>
    <col min="14" max="14" width="9.28125" style="78" hidden="1" customWidth="1"/>
    <col min="15" max="20" width="14.140625" style="78" hidden="1" customWidth="1"/>
    <col min="21" max="21" width="16.28125" style="78" hidden="1" customWidth="1"/>
    <col min="22" max="22" width="12.28125" style="78" customWidth="1"/>
    <col min="23" max="23" width="16.28125" style="78" customWidth="1"/>
    <col min="24" max="24" width="12.28125" style="78" customWidth="1"/>
    <col min="25" max="25" width="15.00390625" style="78" customWidth="1"/>
    <col min="26" max="26" width="11.00390625" style="78" customWidth="1"/>
    <col min="27" max="27" width="15.00390625" style="78" customWidth="1"/>
    <col min="28" max="28" width="16.28125" style="78" customWidth="1"/>
    <col min="29" max="29" width="11.00390625" style="78" customWidth="1"/>
    <col min="30" max="30" width="15.00390625" style="78" customWidth="1"/>
    <col min="31" max="31" width="16.28125" style="78" customWidth="1"/>
    <col min="32" max="43" width="9.28125" style="78" customWidth="1"/>
    <col min="44" max="65" width="9.28125" style="78" hidden="1" customWidth="1"/>
    <col min="66" max="16384" width="9.28125" style="78" customWidth="1"/>
  </cols>
  <sheetData>
    <row r="1" ht="12"/>
    <row r="2" spans="12:46" ht="36.95" customHeight="1">
      <c r="L2" s="260" t="s">
        <v>5</v>
      </c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81" t="s">
        <v>79</v>
      </c>
    </row>
    <row r="3" spans="2:46" ht="6.95" customHeight="1">
      <c r="B3" s="82"/>
      <c r="C3" s="83"/>
      <c r="D3" s="83"/>
      <c r="E3" s="83"/>
      <c r="F3" s="83"/>
      <c r="G3" s="83"/>
      <c r="H3" s="83"/>
      <c r="I3" s="83"/>
      <c r="J3" s="83"/>
      <c r="K3" s="83"/>
      <c r="L3" s="84"/>
      <c r="AT3" s="81" t="s">
        <v>76</v>
      </c>
    </row>
    <row r="4" spans="2:46" ht="24.95" customHeight="1">
      <c r="B4" s="84"/>
      <c r="D4" s="85" t="s">
        <v>89</v>
      </c>
      <c r="L4" s="84"/>
      <c r="M4" s="86" t="s">
        <v>10</v>
      </c>
      <c r="AT4" s="81" t="s">
        <v>3</v>
      </c>
    </row>
    <row r="5" spans="2:12" ht="6.95" customHeight="1">
      <c r="B5" s="84"/>
      <c r="L5" s="84"/>
    </row>
    <row r="6" spans="2:12" ht="12" customHeight="1">
      <c r="B6" s="84"/>
      <c r="D6" s="87" t="s">
        <v>14</v>
      </c>
      <c r="L6" s="84"/>
    </row>
    <row r="7" spans="2:12" ht="16.5" customHeight="1">
      <c r="B7" s="84"/>
      <c r="E7" s="258" t="str">
        <f>'Rekapitulace stavby'!K6</f>
        <v>ČNB - Úprava místnosti č. PP305</v>
      </c>
      <c r="F7" s="259"/>
      <c r="G7" s="259"/>
      <c r="H7" s="259"/>
      <c r="L7" s="84"/>
    </row>
    <row r="8" spans="1:31" s="91" customFormat="1" ht="12" customHeight="1">
      <c r="A8" s="88"/>
      <c r="B8" s="89"/>
      <c r="C8" s="88"/>
      <c r="D8" s="87" t="s">
        <v>90</v>
      </c>
      <c r="E8" s="88"/>
      <c r="F8" s="88"/>
      <c r="G8" s="88"/>
      <c r="H8" s="88"/>
      <c r="I8" s="88"/>
      <c r="J8" s="88"/>
      <c r="K8" s="88"/>
      <c r="L8" s="90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</row>
    <row r="9" spans="1:31" s="91" customFormat="1" ht="16.5" customHeight="1">
      <c r="A9" s="88"/>
      <c r="B9" s="89"/>
      <c r="C9" s="88"/>
      <c r="D9" s="88"/>
      <c r="E9" s="256" t="s">
        <v>144</v>
      </c>
      <c r="F9" s="257"/>
      <c r="G9" s="257"/>
      <c r="H9" s="257"/>
      <c r="I9" s="88"/>
      <c r="J9" s="88"/>
      <c r="K9" s="88"/>
      <c r="L9" s="90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</row>
    <row r="10" spans="1:31" s="91" customFormat="1" ht="12">
      <c r="A10" s="88"/>
      <c r="B10" s="89"/>
      <c r="C10" s="88"/>
      <c r="D10" s="88"/>
      <c r="E10" s="88"/>
      <c r="F10" s="88"/>
      <c r="G10" s="88"/>
      <c r="H10" s="88"/>
      <c r="I10" s="88"/>
      <c r="J10" s="88"/>
      <c r="K10" s="88"/>
      <c r="L10" s="90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</row>
    <row r="11" spans="1:31" s="91" customFormat="1" ht="12" customHeight="1">
      <c r="A11" s="88"/>
      <c r="B11" s="89"/>
      <c r="C11" s="88"/>
      <c r="D11" s="87" t="s">
        <v>16</v>
      </c>
      <c r="E11" s="88"/>
      <c r="F11" s="92" t="s">
        <v>1</v>
      </c>
      <c r="G11" s="88"/>
      <c r="H11" s="88"/>
      <c r="I11" s="87" t="s">
        <v>17</v>
      </c>
      <c r="J11" s="92" t="s">
        <v>1</v>
      </c>
      <c r="K11" s="88"/>
      <c r="L11" s="90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</row>
    <row r="12" spans="1:31" s="91" customFormat="1" ht="12" customHeight="1">
      <c r="A12" s="88"/>
      <c r="B12" s="89"/>
      <c r="C12" s="88"/>
      <c r="D12" s="87" t="s">
        <v>18</v>
      </c>
      <c r="E12" s="88"/>
      <c r="F12" s="92" t="s">
        <v>19</v>
      </c>
      <c r="G12" s="88"/>
      <c r="H12" s="88"/>
      <c r="I12" s="87" t="s">
        <v>20</v>
      </c>
      <c r="J12" s="93"/>
      <c r="K12" s="88"/>
      <c r="L12" s="90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</row>
    <row r="13" spans="1:31" s="91" customFormat="1" ht="10.9" customHeight="1">
      <c r="A13" s="88"/>
      <c r="B13" s="89"/>
      <c r="C13" s="88"/>
      <c r="D13" s="88"/>
      <c r="E13" s="88"/>
      <c r="F13" s="88"/>
      <c r="G13" s="88"/>
      <c r="H13" s="88"/>
      <c r="I13" s="88"/>
      <c r="J13" s="88"/>
      <c r="K13" s="88"/>
      <c r="L13" s="90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</row>
    <row r="14" spans="1:31" s="91" customFormat="1" ht="12" customHeight="1">
      <c r="A14" s="88"/>
      <c r="B14" s="89"/>
      <c r="C14" s="88"/>
      <c r="D14" s="87" t="s">
        <v>21</v>
      </c>
      <c r="E14" s="88"/>
      <c r="F14" s="88"/>
      <c r="G14" s="88"/>
      <c r="H14" s="88"/>
      <c r="I14" s="87" t="s">
        <v>22</v>
      </c>
      <c r="J14" s="92" t="s">
        <v>1</v>
      </c>
      <c r="K14" s="88"/>
      <c r="L14" s="90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</row>
    <row r="15" spans="1:31" s="91" customFormat="1" ht="18" customHeight="1">
      <c r="A15" s="88"/>
      <c r="B15" s="89"/>
      <c r="C15" s="88"/>
      <c r="D15" s="88"/>
      <c r="E15" s="92" t="s">
        <v>23</v>
      </c>
      <c r="F15" s="88"/>
      <c r="G15" s="88"/>
      <c r="H15" s="88"/>
      <c r="I15" s="87" t="s">
        <v>24</v>
      </c>
      <c r="J15" s="92" t="s">
        <v>1</v>
      </c>
      <c r="K15" s="88"/>
      <c r="L15" s="90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</row>
    <row r="16" spans="1:31" s="91" customFormat="1" ht="6.95" customHeight="1">
      <c r="A16" s="88"/>
      <c r="B16" s="89"/>
      <c r="C16" s="88"/>
      <c r="D16" s="88"/>
      <c r="E16" s="88"/>
      <c r="F16" s="88"/>
      <c r="G16" s="88"/>
      <c r="H16" s="88"/>
      <c r="I16" s="88"/>
      <c r="J16" s="88"/>
      <c r="K16" s="88"/>
      <c r="L16" s="90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</row>
    <row r="17" spans="1:31" s="91" customFormat="1" ht="12" customHeight="1">
      <c r="A17" s="88"/>
      <c r="B17" s="89"/>
      <c r="C17" s="88"/>
      <c r="D17" s="87" t="s">
        <v>25</v>
      </c>
      <c r="E17" s="88"/>
      <c r="F17" s="88"/>
      <c r="G17" s="88"/>
      <c r="H17" s="88"/>
      <c r="I17" s="87" t="s">
        <v>22</v>
      </c>
      <c r="J17" s="92">
        <f>'Rekapitulace stavby'!AN13</f>
        <v>0</v>
      </c>
      <c r="K17" s="88"/>
      <c r="L17" s="90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</row>
    <row r="18" spans="1:31" s="91" customFormat="1" ht="18" customHeight="1">
      <c r="A18" s="88"/>
      <c r="B18" s="89"/>
      <c r="C18" s="88"/>
      <c r="D18" s="88"/>
      <c r="E18" s="262">
        <f>'Rekapitulace stavby'!E14</f>
        <v>0</v>
      </c>
      <c r="F18" s="262"/>
      <c r="G18" s="262"/>
      <c r="H18" s="262"/>
      <c r="I18" s="87" t="s">
        <v>24</v>
      </c>
      <c r="J18" s="92">
        <f>'Rekapitulace stavby'!AN14</f>
        <v>0</v>
      </c>
      <c r="K18" s="88"/>
      <c r="L18" s="90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</row>
    <row r="19" spans="1:31" s="91" customFormat="1" ht="6.95" customHeight="1">
      <c r="A19" s="88"/>
      <c r="B19" s="89"/>
      <c r="C19" s="88"/>
      <c r="D19" s="88"/>
      <c r="E19" s="88"/>
      <c r="F19" s="88"/>
      <c r="G19" s="88"/>
      <c r="H19" s="88"/>
      <c r="I19" s="88"/>
      <c r="J19" s="88"/>
      <c r="K19" s="88"/>
      <c r="L19" s="90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</row>
    <row r="20" spans="1:31" s="91" customFormat="1" ht="12" customHeight="1">
      <c r="A20" s="88"/>
      <c r="B20" s="89"/>
      <c r="C20" s="88"/>
      <c r="D20" s="87" t="s">
        <v>26</v>
      </c>
      <c r="E20" s="88"/>
      <c r="F20" s="88"/>
      <c r="G20" s="88"/>
      <c r="H20" s="88"/>
      <c r="I20" s="87" t="s">
        <v>22</v>
      </c>
      <c r="J20" s="92" t="s">
        <v>1</v>
      </c>
      <c r="K20" s="88"/>
      <c r="L20" s="90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</row>
    <row r="21" spans="1:31" s="91" customFormat="1" ht="18" customHeight="1">
      <c r="A21" s="88"/>
      <c r="B21" s="89"/>
      <c r="C21" s="88"/>
      <c r="D21" s="88"/>
      <c r="E21" s="92" t="s">
        <v>27</v>
      </c>
      <c r="F21" s="88"/>
      <c r="G21" s="88"/>
      <c r="H21" s="88"/>
      <c r="I21" s="87" t="s">
        <v>24</v>
      </c>
      <c r="J21" s="92" t="s">
        <v>1</v>
      </c>
      <c r="K21" s="88"/>
      <c r="L21" s="90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</row>
    <row r="22" spans="1:31" s="91" customFormat="1" ht="6.95" customHeight="1">
      <c r="A22" s="88"/>
      <c r="B22" s="89"/>
      <c r="C22" s="88"/>
      <c r="D22" s="88"/>
      <c r="E22" s="88"/>
      <c r="F22" s="88"/>
      <c r="G22" s="88"/>
      <c r="H22" s="88"/>
      <c r="I22" s="88"/>
      <c r="J22" s="88"/>
      <c r="K22" s="88"/>
      <c r="L22" s="90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</row>
    <row r="23" spans="1:31" s="91" customFormat="1" ht="12" customHeight="1">
      <c r="A23" s="88"/>
      <c r="B23" s="89"/>
      <c r="C23" s="88"/>
      <c r="D23" s="87" t="s">
        <v>29</v>
      </c>
      <c r="E23" s="88"/>
      <c r="F23" s="88"/>
      <c r="G23" s="88"/>
      <c r="H23" s="88"/>
      <c r="I23" s="87" t="s">
        <v>22</v>
      </c>
      <c r="J23" s="92" t="s">
        <v>1</v>
      </c>
      <c r="K23" s="88"/>
      <c r="L23" s="90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</row>
    <row r="24" spans="1:31" s="91" customFormat="1" ht="18" customHeight="1">
      <c r="A24" s="88"/>
      <c r="B24" s="89"/>
      <c r="C24" s="88"/>
      <c r="D24" s="88"/>
      <c r="E24" s="92" t="s">
        <v>30</v>
      </c>
      <c r="F24" s="88"/>
      <c r="G24" s="88"/>
      <c r="H24" s="88"/>
      <c r="I24" s="87" t="s">
        <v>24</v>
      </c>
      <c r="J24" s="92" t="s">
        <v>1</v>
      </c>
      <c r="K24" s="88"/>
      <c r="L24" s="90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</row>
    <row r="25" spans="1:31" s="91" customFormat="1" ht="6.95" customHeight="1">
      <c r="A25" s="88"/>
      <c r="B25" s="89"/>
      <c r="C25" s="88"/>
      <c r="D25" s="88"/>
      <c r="E25" s="88"/>
      <c r="F25" s="88"/>
      <c r="G25" s="88"/>
      <c r="H25" s="88"/>
      <c r="I25" s="88"/>
      <c r="J25" s="88"/>
      <c r="K25" s="88"/>
      <c r="L25" s="90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</row>
    <row r="26" spans="1:31" s="91" customFormat="1" ht="12" customHeight="1">
      <c r="A26" s="88"/>
      <c r="B26" s="89"/>
      <c r="C26" s="88"/>
      <c r="D26" s="87" t="s">
        <v>31</v>
      </c>
      <c r="E26" s="88"/>
      <c r="F26" s="88"/>
      <c r="G26" s="88"/>
      <c r="H26" s="88"/>
      <c r="I26" s="88"/>
      <c r="J26" s="88"/>
      <c r="K26" s="88"/>
      <c r="L26" s="90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</row>
    <row r="27" spans="1:31" s="97" customFormat="1" ht="16.5" customHeight="1">
      <c r="A27" s="94"/>
      <c r="B27" s="95"/>
      <c r="C27" s="94"/>
      <c r="D27" s="94"/>
      <c r="E27" s="263" t="s">
        <v>1</v>
      </c>
      <c r="F27" s="263"/>
      <c r="G27" s="263"/>
      <c r="H27" s="263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91" customFormat="1" ht="6.95" customHeight="1">
      <c r="A28" s="88"/>
      <c r="B28" s="89"/>
      <c r="C28" s="88"/>
      <c r="D28" s="88"/>
      <c r="E28" s="88"/>
      <c r="F28" s="88"/>
      <c r="G28" s="88"/>
      <c r="H28" s="88"/>
      <c r="I28" s="88"/>
      <c r="J28" s="88"/>
      <c r="K28" s="88"/>
      <c r="L28" s="90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</row>
    <row r="29" spans="1:31" s="91" customFormat="1" ht="6.95" customHeight="1">
      <c r="A29" s="88"/>
      <c r="B29" s="89"/>
      <c r="C29" s="88"/>
      <c r="D29" s="98"/>
      <c r="E29" s="98"/>
      <c r="F29" s="98"/>
      <c r="G29" s="98"/>
      <c r="H29" s="98"/>
      <c r="I29" s="98"/>
      <c r="J29" s="98"/>
      <c r="K29" s="98"/>
      <c r="L29" s="90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</row>
    <row r="30" spans="1:31" s="91" customFormat="1" ht="25.35" customHeight="1">
      <c r="A30" s="88"/>
      <c r="B30" s="89"/>
      <c r="C30" s="88"/>
      <c r="D30" s="99" t="s">
        <v>32</v>
      </c>
      <c r="E30" s="88"/>
      <c r="F30" s="88"/>
      <c r="G30" s="88"/>
      <c r="H30" s="88"/>
      <c r="I30" s="88"/>
      <c r="J30" s="100">
        <f>ROUND(J86,2)</f>
        <v>0</v>
      </c>
      <c r="K30" s="88"/>
      <c r="L30" s="90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</row>
    <row r="31" spans="1:31" s="91" customFormat="1" ht="6.95" customHeight="1">
      <c r="A31" s="88"/>
      <c r="B31" s="89"/>
      <c r="C31" s="88"/>
      <c r="D31" s="98"/>
      <c r="E31" s="98"/>
      <c r="F31" s="98"/>
      <c r="G31" s="98"/>
      <c r="H31" s="98"/>
      <c r="I31" s="98"/>
      <c r="J31" s="98"/>
      <c r="K31" s="98"/>
      <c r="L31" s="90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</row>
    <row r="32" spans="1:31" s="91" customFormat="1" ht="14.45" customHeight="1">
      <c r="A32" s="88"/>
      <c r="B32" s="89"/>
      <c r="C32" s="88"/>
      <c r="D32" s="88"/>
      <c r="E32" s="88"/>
      <c r="F32" s="101" t="s">
        <v>34</v>
      </c>
      <c r="G32" s="88"/>
      <c r="H32" s="88"/>
      <c r="I32" s="101" t="s">
        <v>33</v>
      </c>
      <c r="J32" s="101" t="s">
        <v>35</v>
      </c>
      <c r="K32" s="88"/>
      <c r="L32" s="90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</row>
    <row r="33" spans="1:31" s="91" customFormat="1" ht="14.45" customHeight="1">
      <c r="A33" s="88"/>
      <c r="B33" s="89"/>
      <c r="C33" s="88"/>
      <c r="D33" s="102" t="s">
        <v>36</v>
      </c>
      <c r="E33" s="87" t="s">
        <v>37</v>
      </c>
      <c r="F33" s="103">
        <f>J30</f>
        <v>0</v>
      </c>
      <c r="G33" s="88"/>
      <c r="H33" s="88"/>
      <c r="I33" s="104">
        <v>0.21</v>
      </c>
      <c r="J33" s="103">
        <f>F33*I33</f>
        <v>0</v>
      </c>
      <c r="K33" s="88"/>
      <c r="L33" s="90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</row>
    <row r="34" spans="1:31" s="91" customFormat="1" ht="14.45" customHeight="1" hidden="1">
      <c r="A34" s="88"/>
      <c r="B34" s="89"/>
      <c r="C34" s="88"/>
      <c r="D34" s="88"/>
      <c r="E34" s="87" t="s">
        <v>38</v>
      </c>
      <c r="F34" s="103">
        <f>ROUND((SUM(BF86:BF109)),2)</f>
        <v>0</v>
      </c>
      <c r="G34" s="88"/>
      <c r="H34" s="88"/>
      <c r="I34" s="104">
        <v>0.15</v>
      </c>
      <c r="J34" s="103">
        <f>ROUND(((SUM(BF86:BF109))*I34),2)</f>
        <v>0</v>
      </c>
      <c r="K34" s="88"/>
      <c r="L34" s="90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</row>
    <row r="35" spans="1:31" s="91" customFormat="1" ht="14.45" customHeight="1" hidden="1">
      <c r="A35" s="88"/>
      <c r="B35" s="89"/>
      <c r="C35" s="88"/>
      <c r="D35" s="88"/>
      <c r="E35" s="87" t="s">
        <v>39</v>
      </c>
      <c r="F35" s="103">
        <f>ROUND((SUM(BG86:BG109)),2)</f>
        <v>0</v>
      </c>
      <c r="G35" s="88"/>
      <c r="H35" s="88"/>
      <c r="I35" s="104">
        <v>0.21</v>
      </c>
      <c r="J35" s="103">
        <f>0</f>
        <v>0</v>
      </c>
      <c r="K35" s="88"/>
      <c r="L35" s="90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</row>
    <row r="36" spans="1:31" s="91" customFormat="1" ht="14.45" customHeight="1" hidden="1">
      <c r="A36" s="88"/>
      <c r="B36" s="89"/>
      <c r="C36" s="88"/>
      <c r="D36" s="88"/>
      <c r="E36" s="87" t="s">
        <v>40</v>
      </c>
      <c r="F36" s="103">
        <f>ROUND((SUM(BH86:BH109)),2)</f>
        <v>0</v>
      </c>
      <c r="G36" s="88"/>
      <c r="H36" s="88"/>
      <c r="I36" s="104">
        <v>0.15</v>
      </c>
      <c r="J36" s="103">
        <f>0</f>
        <v>0</v>
      </c>
      <c r="K36" s="88"/>
      <c r="L36" s="90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</row>
    <row r="37" spans="1:31" s="91" customFormat="1" ht="14.45" customHeight="1" hidden="1">
      <c r="A37" s="88"/>
      <c r="B37" s="89"/>
      <c r="C37" s="88"/>
      <c r="D37" s="88"/>
      <c r="E37" s="87" t="s">
        <v>41</v>
      </c>
      <c r="F37" s="103">
        <f>ROUND((SUM(BI86:BI109)),2)</f>
        <v>0</v>
      </c>
      <c r="G37" s="88"/>
      <c r="H37" s="88"/>
      <c r="I37" s="104">
        <v>0</v>
      </c>
      <c r="J37" s="103">
        <f>0</f>
        <v>0</v>
      </c>
      <c r="K37" s="88"/>
      <c r="L37" s="90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</row>
    <row r="38" spans="1:31" s="91" customFormat="1" ht="6.95" customHeight="1">
      <c r="A38" s="88"/>
      <c r="B38" s="89"/>
      <c r="C38" s="88"/>
      <c r="D38" s="88"/>
      <c r="E38" s="88"/>
      <c r="F38" s="88"/>
      <c r="G38" s="88"/>
      <c r="H38" s="88"/>
      <c r="I38" s="88"/>
      <c r="J38" s="88"/>
      <c r="K38" s="88"/>
      <c r="L38" s="90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</row>
    <row r="39" spans="1:31" s="91" customFormat="1" ht="25.35" customHeight="1">
      <c r="A39" s="88"/>
      <c r="B39" s="89"/>
      <c r="C39" s="105"/>
      <c r="D39" s="106" t="s">
        <v>42</v>
      </c>
      <c r="E39" s="107"/>
      <c r="F39" s="107"/>
      <c r="G39" s="108" t="s">
        <v>43</v>
      </c>
      <c r="H39" s="109" t="s">
        <v>44</v>
      </c>
      <c r="I39" s="107"/>
      <c r="J39" s="110">
        <f>SUM(J30:J37)</f>
        <v>0</v>
      </c>
      <c r="K39" s="111"/>
      <c r="L39" s="90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</row>
    <row r="40" spans="1:31" s="91" customFormat="1" ht="14.45" customHeight="1">
      <c r="A40" s="88"/>
      <c r="B40" s="89"/>
      <c r="C40" s="88"/>
      <c r="D40" s="88"/>
      <c r="E40" s="88"/>
      <c r="F40" s="88"/>
      <c r="G40" s="88"/>
      <c r="H40" s="88"/>
      <c r="I40" s="88"/>
      <c r="J40" s="88"/>
      <c r="K40" s="88"/>
      <c r="L40" s="90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</row>
    <row r="41" spans="1:31" s="91" customFormat="1" ht="14.45" customHeight="1">
      <c r="A41" s="88"/>
      <c r="B41" s="112"/>
      <c r="C41" s="113"/>
      <c r="D41" s="113"/>
      <c r="E41" s="113"/>
      <c r="F41" s="113"/>
      <c r="G41" s="113"/>
      <c r="H41" s="113"/>
      <c r="I41" s="113"/>
      <c r="J41" s="113"/>
      <c r="K41" s="113"/>
      <c r="L41" s="90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</row>
    <row r="45" spans="1:31" s="91" customFormat="1" ht="6.95" customHeight="1">
      <c r="A45" s="88"/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 s="90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</row>
    <row r="46" spans="1:31" s="91" customFormat="1" ht="24.95" customHeight="1">
      <c r="A46" s="88"/>
      <c r="B46" s="89"/>
      <c r="C46" s="85" t="s">
        <v>92</v>
      </c>
      <c r="D46" s="88"/>
      <c r="E46" s="88"/>
      <c r="F46" s="88"/>
      <c r="G46" s="88"/>
      <c r="H46" s="88"/>
      <c r="I46" s="88"/>
      <c r="J46" s="88"/>
      <c r="K46" s="88"/>
      <c r="L46" s="90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</row>
    <row r="47" spans="1:31" s="91" customFormat="1" ht="6.95" customHeight="1">
      <c r="A47" s="88"/>
      <c r="B47" s="89"/>
      <c r="C47" s="88"/>
      <c r="D47" s="88"/>
      <c r="E47" s="88"/>
      <c r="F47" s="88"/>
      <c r="G47" s="88"/>
      <c r="H47" s="88"/>
      <c r="I47" s="88"/>
      <c r="J47" s="88"/>
      <c r="K47" s="88"/>
      <c r="L47" s="90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</row>
    <row r="48" spans="1:31" s="91" customFormat="1" ht="12" customHeight="1">
      <c r="A48" s="88"/>
      <c r="B48" s="89"/>
      <c r="C48" s="87" t="s">
        <v>14</v>
      </c>
      <c r="D48" s="88"/>
      <c r="E48" s="88"/>
      <c r="F48" s="88"/>
      <c r="G48" s="88"/>
      <c r="H48" s="88"/>
      <c r="I48" s="88"/>
      <c r="J48" s="88"/>
      <c r="K48" s="88"/>
      <c r="L48" s="90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</row>
    <row r="49" spans="1:31" s="91" customFormat="1" ht="16.5" customHeight="1">
      <c r="A49" s="88"/>
      <c r="B49" s="89"/>
      <c r="C49" s="88"/>
      <c r="D49" s="88"/>
      <c r="E49" s="258" t="str">
        <f>E7</f>
        <v>ČNB - Úprava místnosti č. PP305</v>
      </c>
      <c r="F49" s="259"/>
      <c r="G49" s="259"/>
      <c r="H49" s="259"/>
      <c r="I49" s="88"/>
      <c r="J49" s="88"/>
      <c r="K49" s="88"/>
      <c r="L49" s="90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</row>
    <row r="50" spans="1:31" s="91" customFormat="1" ht="12" customHeight="1">
      <c r="A50" s="88"/>
      <c r="B50" s="89"/>
      <c r="C50" s="87" t="s">
        <v>90</v>
      </c>
      <c r="D50" s="88"/>
      <c r="E50" s="88"/>
      <c r="F50" s="88"/>
      <c r="G50" s="88"/>
      <c r="H50" s="88"/>
      <c r="I50" s="88"/>
      <c r="J50" s="88"/>
      <c r="K50" s="88"/>
      <c r="L50" s="90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</row>
    <row r="51" spans="1:31" s="91" customFormat="1" ht="16.5" customHeight="1">
      <c r="A51" s="88"/>
      <c r="B51" s="89"/>
      <c r="C51" s="88"/>
      <c r="D51" s="88"/>
      <c r="E51" s="256" t="str">
        <f>E9</f>
        <v>02 - BOURACÍ PRÁCE</v>
      </c>
      <c r="F51" s="257"/>
      <c r="G51" s="257"/>
      <c r="H51" s="257"/>
      <c r="I51" s="88"/>
      <c r="J51" s="88"/>
      <c r="K51" s="88"/>
      <c r="L51" s="90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</row>
    <row r="52" spans="1:31" s="91" customFormat="1" ht="6.95" customHeight="1">
      <c r="A52" s="88"/>
      <c r="B52" s="89"/>
      <c r="C52" s="88"/>
      <c r="D52" s="88"/>
      <c r="E52" s="88"/>
      <c r="F52" s="88"/>
      <c r="G52" s="88"/>
      <c r="H52" s="88"/>
      <c r="I52" s="88"/>
      <c r="J52" s="88"/>
      <c r="K52" s="88"/>
      <c r="L52" s="90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</row>
    <row r="53" spans="1:31" s="91" customFormat="1" ht="12" customHeight="1">
      <c r="A53" s="88"/>
      <c r="B53" s="89"/>
      <c r="C53" s="87" t="s">
        <v>18</v>
      </c>
      <c r="D53" s="88"/>
      <c r="E53" s="88"/>
      <c r="F53" s="92" t="str">
        <f>F12</f>
        <v>Na Příkopě 864/28, Praha 1</v>
      </c>
      <c r="G53" s="88"/>
      <c r="H53" s="88"/>
      <c r="I53" s="87"/>
      <c r="J53" s="93"/>
      <c r="K53" s="88"/>
      <c r="L53" s="90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</row>
    <row r="54" spans="1:31" s="91" customFormat="1" ht="6.95" customHeight="1">
      <c r="A54" s="88"/>
      <c r="B54" s="89"/>
      <c r="C54" s="88"/>
      <c r="D54" s="88"/>
      <c r="E54" s="88"/>
      <c r="F54" s="88"/>
      <c r="G54" s="88"/>
      <c r="H54" s="88"/>
      <c r="I54" s="88"/>
      <c r="J54" s="88"/>
      <c r="K54" s="88"/>
      <c r="L54" s="90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</row>
    <row r="55" spans="1:31" s="91" customFormat="1" ht="25.7" customHeight="1">
      <c r="A55" s="88"/>
      <c r="B55" s="89"/>
      <c r="C55" s="87" t="s">
        <v>21</v>
      </c>
      <c r="D55" s="88"/>
      <c r="E55" s="88"/>
      <c r="F55" s="92" t="str">
        <f>E15</f>
        <v>Česká národní banka</v>
      </c>
      <c r="G55" s="88"/>
      <c r="H55" s="88"/>
      <c r="I55" s="87" t="s">
        <v>26</v>
      </c>
      <c r="J55" s="116" t="str">
        <f>E21</f>
        <v>CONSILIUM ai, s.r.o.</v>
      </c>
      <c r="K55" s="88"/>
      <c r="L55" s="90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</row>
    <row r="56" spans="1:31" s="91" customFormat="1" ht="15.2" customHeight="1">
      <c r="A56" s="88"/>
      <c r="B56" s="89"/>
      <c r="C56" s="87"/>
      <c r="D56" s="88"/>
      <c r="E56" s="88"/>
      <c r="F56" s="92"/>
      <c r="G56" s="88"/>
      <c r="H56" s="88"/>
      <c r="I56" s="87" t="s">
        <v>29</v>
      </c>
      <c r="J56" s="116" t="str">
        <f>E24</f>
        <v>Vladimír Mrázek</v>
      </c>
      <c r="K56" s="88"/>
      <c r="L56" s="90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</row>
    <row r="57" spans="1:31" s="91" customFormat="1" ht="10.35" customHeight="1">
      <c r="A57" s="88"/>
      <c r="B57" s="89"/>
      <c r="C57" s="88"/>
      <c r="D57" s="88"/>
      <c r="E57" s="88"/>
      <c r="F57" s="88"/>
      <c r="G57" s="88"/>
      <c r="H57" s="88"/>
      <c r="I57" s="88"/>
      <c r="J57" s="88"/>
      <c r="K57" s="88"/>
      <c r="L57" s="90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</row>
    <row r="58" spans="1:31" s="91" customFormat="1" ht="29.25" customHeight="1">
      <c r="A58" s="88"/>
      <c r="B58" s="89"/>
      <c r="C58" s="117" t="s">
        <v>93</v>
      </c>
      <c r="D58" s="105"/>
      <c r="E58" s="105"/>
      <c r="F58" s="105"/>
      <c r="G58" s="105"/>
      <c r="H58" s="105"/>
      <c r="I58" s="105"/>
      <c r="J58" s="118" t="s">
        <v>94</v>
      </c>
      <c r="K58" s="105"/>
      <c r="L58" s="90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</row>
    <row r="59" spans="1:31" s="91" customFormat="1" ht="10.35" customHeight="1">
      <c r="A59" s="88"/>
      <c r="B59" s="89"/>
      <c r="C59" s="88"/>
      <c r="D59" s="88"/>
      <c r="E59" s="88"/>
      <c r="F59" s="88"/>
      <c r="G59" s="88"/>
      <c r="H59" s="88"/>
      <c r="I59" s="88"/>
      <c r="J59" s="88"/>
      <c r="K59" s="88"/>
      <c r="L59" s="90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</row>
    <row r="60" spans="1:47" s="91" customFormat="1" ht="22.9" customHeight="1">
      <c r="A60" s="88"/>
      <c r="B60" s="89"/>
      <c r="C60" s="119" t="s">
        <v>95</v>
      </c>
      <c r="D60" s="88"/>
      <c r="E60" s="88"/>
      <c r="F60" s="88"/>
      <c r="G60" s="88"/>
      <c r="H60" s="88"/>
      <c r="I60" s="88"/>
      <c r="J60" s="100">
        <f>J86</f>
        <v>0</v>
      </c>
      <c r="K60" s="88"/>
      <c r="L60" s="90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U60" s="81" t="s">
        <v>96</v>
      </c>
    </row>
    <row r="61" spans="2:12" s="120" customFormat="1" ht="24.95" customHeight="1">
      <c r="B61" s="121"/>
      <c r="D61" s="122" t="s">
        <v>145</v>
      </c>
      <c r="E61" s="123"/>
      <c r="F61" s="123"/>
      <c r="G61" s="123"/>
      <c r="H61" s="123"/>
      <c r="I61" s="123"/>
      <c r="J61" s="124">
        <f>J87</f>
        <v>0</v>
      </c>
      <c r="L61" s="121"/>
    </row>
    <row r="62" spans="2:12" s="125" customFormat="1" ht="19.9" customHeight="1">
      <c r="B62" s="126"/>
      <c r="D62" s="127" t="s">
        <v>146</v>
      </c>
      <c r="E62" s="128"/>
      <c r="F62" s="128"/>
      <c r="G62" s="128"/>
      <c r="H62" s="128"/>
      <c r="I62" s="128"/>
      <c r="J62" s="129">
        <f>J88</f>
        <v>0</v>
      </c>
      <c r="L62" s="126"/>
    </row>
    <row r="63" spans="2:12" s="125" customFormat="1" ht="19.9" customHeight="1">
      <c r="B63" s="126"/>
      <c r="D63" s="127" t="s">
        <v>147</v>
      </c>
      <c r="E63" s="128"/>
      <c r="F63" s="128"/>
      <c r="G63" s="128"/>
      <c r="H63" s="128"/>
      <c r="I63" s="128"/>
      <c r="J63" s="129">
        <f>J97</f>
        <v>0</v>
      </c>
      <c r="L63" s="126"/>
    </row>
    <row r="64" spans="2:12" s="120" customFormat="1" ht="24.95" customHeight="1">
      <c r="B64" s="121"/>
      <c r="D64" s="122" t="s">
        <v>148</v>
      </c>
      <c r="E64" s="123"/>
      <c r="F64" s="123"/>
      <c r="G64" s="123"/>
      <c r="H64" s="123"/>
      <c r="I64" s="123"/>
      <c r="J64" s="124">
        <f>J103</f>
        <v>0</v>
      </c>
      <c r="L64" s="121"/>
    </row>
    <row r="65" spans="2:12" s="125" customFormat="1" ht="19.9" customHeight="1">
      <c r="B65" s="126"/>
      <c r="D65" s="127" t="s">
        <v>149</v>
      </c>
      <c r="E65" s="128"/>
      <c r="F65" s="128"/>
      <c r="G65" s="128"/>
      <c r="H65" s="128"/>
      <c r="I65" s="128"/>
      <c r="J65" s="129">
        <f>J104</f>
        <v>0</v>
      </c>
      <c r="L65" s="126"/>
    </row>
    <row r="66" spans="2:12" s="125" customFormat="1" ht="19.9" customHeight="1">
      <c r="B66" s="126"/>
      <c r="D66" s="127" t="s">
        <v>150</v>
      </c>
      <c r="E66" s="128"/>
      <c r="F66" s="128"/>
      <c r="G66" s="128"/>
      <c r="H66" s="128"/>
      <c r="I66" s="128"/>
      <c r="J66" s="129">
        <f>J106</f>
        <v>0</v>
      </c>
      <c r="L66" s="126"/>
    </row>
    <row r="67" spans="1:31" s="91" customFormat="1" ht="21.75" customHeight="1">
      <c r="A67" s="88"/>
      <c r="B67" s="89"/>
      <c r="C67" s="88"/>
      <c r="D67" s="88"/>
      <c r="E67" s="88"/>
      <c r="F67" s="88"/>
      <c r="G67" s="88"/>
      <c r="H67" s="88"/>
      <c r="I67" s="88"/>
      <c r="J67" s="88"/>
      <c r="K67" s="88"/>
      <c r="L67" s="90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</row>
    <row r="68" spans="1:31" s="91" customFormat="1" ht="6.95" customHeight="1">
      <c r="A68" s="88"/>
      <c r="B68" s="112"/>
      <c r="C68" s="113"/>
      <c r="D68" s="113"/>
      <c r="E68" s="113"/>
      <c r="F68" s="113"/>
      <c r="G68" s="113"/>
      <c r="H68" s="113"/>
      <c r="I68" s="113"/>
      <c r="J68" s="113"/>
      <c r="K68" s="113"/>
      <c r="L68" s="90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</row>
    <row r="72" spans="1:31" s="91" customFormat="1" ht="6.95" customHeight="1">
      <c r="A72" s="88"/>
      <c r="B72" s="114"/>
      <c r="C72" s="115"/>
      <c r="D72" s="115"/>
      <c r="E72" s="115"/>
      <c r="F72" s="115"/>
      <c r="G72" s="115"/>
      <c r="H72" s="115"/>
      <c r="I72" s="115"/>
      <c r="J72" s="115"/>
      <c r="K72" s="115"/>
      <c r="L72" s="90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</row>
    <row r="73" spans="1:31" s="91" customFormat="1" ht="24.95" customHeight="1">
      <c r="A73" s="88"/>
      <c r="B73" s="89"/>
      <c r="C73" s="85" t="s">
        <v>101</v>
      </c>
      <c r="D73" s="88"/>
      <c r="E73" s="88"/>
      <c r="F73" s="88"/>
      <c r="G73" s="88"/>
      <c r="H73" s="88"/>
      <c r="I73" s="88"/>
      <c r="J73" s="88"/>
      <c r="K73" s="88"/>
      <c r="L73" s="90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</row>
    <row r="74" spans="1:31" s="91" customFormat="1" ht="6.95" customHeight="1">
      <c r="A74" s="88"/>
      <c r="B74" s="89"/>
      <c r="C74" s="88"/>
      <c r="D74" s="88"/>
      <c r="E74" s="88"/>
      <c r="F74" s="88"/>
      <c r="G74" s="88"/>
      <c r="H74" s="88"/>
      <c r="I74" s="88"/>
      <c r="J74" s="88"/>
      <c r="K74" s="88"/>
      <c r="L74" s="90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</row>
    <row r="75" spans="1:31" s="91" customFormat="1" ht="12" customHeight="1">
      <c r="A75" s="88"/>
      <c r="B75" s="89"/>
      <c r="C75" s="87" t="s">
        <v>14</v>
      </c>
      <c r="D75" s="88"/>
      <c r="E75" s="88"/>
      <c r="F75" s="88"/>
      <c r="G75" s="88"/>
      <c r="H75" s="88"/>
      <c r="I75" s="88"/>
      <c r="J75" s="88"/>
      <c r="K75" s="88"/>
      <c r="L75" s="90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</row>
    <row r="76" spans="1:31" s="91" customFormat="1" ht="16.5" customHeight="1">
      <c r="A76" s="88"/>
      <c r="B76" s="89"/>
      <c r="C76" s="88"/>
      <c r="D76" s="88"/>
      <c r="E76" s="258" t="str">
        <f>E7</f>
        <v>ČNB - Úprava místnosti č. PP305</v>
      </c>
      <c r="F76" s="259"/>
      <c r="G76" s="259"/>
      <c r="H76" s="259"/>
      <c r="I76" s="88"/>
      <c r="J76" s="88"/>
      <c r="K76" s="88"/>
      <c r="L76" s="90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</row>
    <row r="77" spans="1:31" s="91" customFormat="1" ht="12" customHeight="1">
      <c r="A77" s="88"/>
      <c r="B77" s="89"/>
      <c r="C77" s="87" t="s">
        <v>90</v>
      </c>
      <c r="D77" s="88"/>
      <c r="E77" s="88"/>
      <c r="F77" s="88"/>
      <c r="G77" s="88"/>
      <c r="H77" s="88"/>
      <c r="I77" s="88"/>
      <c r="J77" s="88"/>
      <c r="K77" s="88"/>
      <c r="L77" s="90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</row>
    <row r="78" spans="1:31" s="91" customFormat="1" ht="16.5" customHeight="1">
      <c r="A78" s="88"/>
      <c r="B78" s="89"/>
      <c r="C78" s="88"/>
      <c r="D78" s="88"/>
      <c r="E78" s="256" t="str">
        <f>E9</f>
        <v>02 - BOURACÍ PRÁCE</v>
      </c>
      <c r="F78" s="257"/>
      <c r="G78" s="257"/>
      <c r="H78" s="257"/>
      <c r="I78" s="88"/>
      <c r="J78" s="88"/>
      <c r="K78" s="88"/>
      <c r="L78" s="90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</row>
    <row r="79" spans="1:31" s="91" customFormat="1" ht="6.95" customHeight="1">
      <c r="A79" s="88"/>
      <c r="B79" s="89"/>
      <c r="C79" s="88"/>
      <c r="D79" s="88"/>
      <c r="E79" s="88"/>
      <c r="F79" s="88"/>
      <c r="G79" s="88"/>
      <c r="H79" s="88"/>
      <c r="I79" s="88"/>
      <c r="J79" s="88"/>
      <c r="K79" s="88"/>
      <c r="L79" s="90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</row>
    <row r="80" spans="1:31" s="91" customFormat="1" ht="12" customHeight="1">
      <c r="A80" s="88"/>
      <c r="B80" s="89"/>
      <c r="C80" s="87" t="s">
        <v>18</v>
      </c>
      <c r="D80" s="88"/>
      <c r="E80" s="88"/>
      <c r="F80" s="92" t="str">
        <f>F12</f>
        <v>Na Příkopě 864/28, Praha 1</v>
      </c>
      <c r="G80" s="88"/>
      <c r="H80" s="88"/>
      <c r="I80" s="87" t="s">
        <v>20</v>
      </c>
      <c r="J80" s="93" t="str">
        <f>IF(J12="","",J12)</f>
        <v/>
      </c>
      <c r="K80" s="88"/>
      <c r="L80" s="90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</row>
    <row r="81" spans="1:31" s="91" customFormat="1" ht="6.95" customHeight="1">
      <c r="A81" s="88"/>
      <c r="B81" s="89"/>
      <c r="C81" s="88"/>
      <c r="D81" s="88"/>
      <c r="E81" s="88"/>
      <c r="F81" s="88"/>
      <c r="G81" s="88"/>
      <c r="H81" s="88"/>
      <c r="I81" s="88"/>
      <c r="J81" s="88"/>
      <c r="K81" s="88"/>
      <c r="L81" s="90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</row>
    <row r="82" spans="1:31" s="91" customFormat="1" ht="25.7" customHeight="1">
      <c r="A82" s="88"/>
      <c r="B82" s="89"/>
      <c r="C82" s="87" t="s">
        <v>21</v>
      </c>
      <c r="D82" s="88"/>
      <c r="E82" s="88"/>
      <c r="F82" s="92" t="str">
        <f>E15</f>
        <v>Česká národní banka</v>
      </c>
      <c r="G82" s="88"/>
      <c r="H82" s="88"/>
      <c r="I82" s="87" t="s">
        <v>26</v>
      </c>
      <c r="J82" s="116" t="str">
        <f>E21</f>
        <v>CONSILIUM ai, s.r.o.</v>
      </c>
      <c r="K82" s="88"/>
      <c r="L82" s="90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</row>
    <row r="83" spans="1:31" s="91" customFormat="1" ht="15.2" customHeight="1">
      <c r="A83" s="88"/>
      <c r="B83" s="89"/>
      <c r="C83" s="87"/>
      <c r="D83" s="88"/>
      <c r="E83" s="88"/>
      <c r="F83" s="92"/>
      <c r="G83" s="88"/>
      <c r="H83" s="88"/>
      <c r="I83" s="87" t="s">
        <v>29</v>
      </c>
      <c r="J83" s="116" t="str">
        <f>E24</f>
        <v>Vladimír Mrázek</v>
      </c>
      <c r="K83" s="88"/>
      <c r="L83" s="90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</row>
    <row r="84" spans="1:31" s="91" customFormat="1" ht="10.35" customHeight="1">
      <c r="A84" s="88"/>
      <c r="B84" s="89"/>
      <c r="C84" s="88"/>
      <c r="D84" s="88"/>
      <c r="E84" s="88"/>
      <c r="F84" s="88"/>
      <c r="G84" s="88"/>
      <c r="H84" s="88"/>
      <c r="I84" s="88"/>
      <c r="J84" s="88"/>
      <c r="K84" s="88"/>
      <c r="L84" s="90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</row>
    <row r="85" spans="1:31" s="139" customFormat="1" ht="29.25" customHeight="1">
      <c r="A85" s="130"/>
      <c r="B85" s="131"/>
      <c r="C85" s="132" t="s">
        <v>102</v>
      </c>
      <c r="D85" s="133" t="s">
        <v>51</v>
      </c>
      <c r="E85" s="133" t="s">
        <v>47</v>
      </c>
      <c r="F85" s="133" t="s">
        <v>48</v>
      </c>
      <c r="G85" s="133" t="s">
        <v>103</v>
      </c>
      <c r="H85" s="133" t="s">
        <v>104</v>
      </c>
      <c r="I85" s="133" t="s">
        <v>105</v>
      </c>
      <c r="J85" s="133" t="s">
        <v>94</v>
      </c>
      <c r="K85" s="134" t="s">
        <v>106</v>
      </c>
      <c r="L85" s="135"/>
      <c r="M85" s="136" t="s">
        <v>1</v>
      </c>
      <c r="N85" s="137" t="s">
        <v>36</v>
      </c>
      <c r="O85" s="137" t="s">
        <v>107</v>
      </c>
      <c r="P85" s="137" t="s">
        <v>108</v>
      </c>
      <c r="Q85" s="137" t="s">
        <v>109</v>
      </c>
      <c r="R85" s="137" t="s">
        <v>110</v>
      </c>
      <c r="S85" s="137" t="s">
        <v>111</v>
      </c>
      <c r="T85" s="138" t="s">
        <v>112</v>
      </c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</row>
    <row r="86" spans="1:63" s="91" customFormat="1" ht="22.9" customHeight="1">
      <c r="A86" s="88"/>
      <c r="B86" s="89"/>
      <c r="C86" s="140" t="s">
        <v>113</v>
      </c>
      <c r="D86" s="88"/>
      <c r="E86" s="88"/>
      <c r="F86" s="88"/>
      <c r="G86" s="88"/>
      <c r="H86" s="88"/>
      <c r="I86" s="88"/>
      <c r="J86" s="141">
        <f>J87+J103</f>
        <v>0</v>
      </c>
      <c r="K86" s="88"/>
      <c r="L86" s="89"/>
      <c r="M86" s="142"/>
      <c r="N86" s="143"/>
      <c r="O86" s="98"/>
      <c r="P86" s="144">
        <f>P87+P103</f>
        <v>33.681239</v>
      </c>
      <c r="Q86" s="98"/>
      <c r="R86" s="144">
        <f>R87+R103</f>
        <v>8E-05</v>
      </c>
      <c r="S86" s="98"/>
      <c r="T86" s="145">
        <f>T87+T103</f>
        <v>0.48921659999999995</v>
      </c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T86" s="81" t="s">
        <v>65</v>
      </c>
      <c r="AU86" s="81" t="s">
        <v>96</v>
      </c>
      <c r="BK86" s="146">
        <f>BK87+BK103</f>
        <v>0</v>
      </c>
    </row>
    <row r="87" spans="2:63" s="147" customFormat="1" ht="25.9" customHeight="1">
      <c r="B87" s="148"/>
      <c r="D87" s="149" t="s">
        <v>65</v>
      </c>
      <c r="E87" s="150" t="s">
        <v>151</v>
      </c>
      <c r="F87" s="150" t="s">
        <v>152</v>
      </c>
      <c r="J87" s="151">
        <f>J88+J97</f>
        <v>0</v>
      </c>
      <c r="L87" s="148"/>
      <c r="M87" s="152"/>
      <c r="N87" s="153"/>
      <c r="O87" s="153"/>
      <c r="P87" s="154">
        <f>P88+P97</f>
        <v>20.013438999999998</v>
      </c>
      <c r="Q87" s="153"/>
      <c r="R87" s="154">
        <f>R88+R97</f>
        <v>8E-05</v>
      </c>
      <c r="S87" s="153"/>
      <c r="T87" s="155">
        <f>T88+T97</f>
        <v>0.05</v>
      </c>
      <c r="AR87" s="149" t="s">
        <v>74</v>
      </c>
      <c r="AT87" s="156" t="s">
        <v>65</v>
      </c>
      <c r="AU87" s="156" t="s">
        <v>66</v>
      </c>
      <c r="AY87" s="149" t="s">
        <v>117</v>
      </c>
      <c r="BK87" s="157">
        <f>BK88+BK97</f>
        <v>0</v>
      </c>
    </row>
    <row r="88" spans="2:63" s="147" customFormat="1" ht="22.9" customHeight="1">
      <c r="B88" s="148"/>
      <c r="D88" s="149" t="s">
        <v>65</v>
      </c>
      <c r="E88" s="158" t="s">
        <v>153</v>
      </c>
      <c r="F88" s="158" t="s">
        <v>154</v>
      </c>
      <c r="J88" s="159">
        <f>SUM(J89:J96)</f>
        <v>0</v>
      </c>
      <c r="L88" s="148"/>
      <c r="M88" s="152"/>
      <c r="N88" s="153"/>
      <c r="O88" s="153"/>
      <c r="P88" s="154">
        <f>SUM(P89:P96)</f>
        <v>18.766</v>
      </c>
      <c r="Q88" s="153"/>
      <c r="R88" s="154">
        <f>SUM(R89:R96)</f>
        <v>8E-05</v>
      </c>
      <c r="S88" s="153"/>
      <c r="T88" s="155">
        <f>SUM(T89:T96)</f>
        <v>0.05</v>
      </c>
      <c r="AR88" s="149" t="s">
        <v>74</v>
      </c>
      <c r="AT88" s="156" t="s">
        <v>65</v>
      </c>
      <c r="AU88" s="156" t="s">
        <v>74</v>
      </c>
      <c r="AY88" s="149" t="s">
        <v>117</v>
      </c>
      <c r="BK88" s="157">
        <f>SUM(BK89:BK96)</f>
        <v>0</v>
      </c>
    </row>
    <row r="89" spans="1:65" s="91" customFormat="1" ht="16.5" customHeight="1">
      <c r="A89" s="88"/>
      <c r="B89" s="89"/>
      <c r="C89" s="160" t="s">
        <v>74</v>
      </c>
      <c r="D89" s="160" t="s">
        <v>120</v>
      </c>
      <c r="E89" s="161" t="s">
        <v>155</v>
      </c>
      <c r="F89" s="180" t="s">
        <v>156</v>
      </c>
      <c r="G89" s="163" t="s">
        <v>122</v>
      </c>
      <c r="H89" s="164">
        <v>1</v>
      </c>
      <c r="I89" s="165"/>
      <c r="J89" s="166">
        <f aca="true" t="shared" si="0" ref="J89:J96">ROUND(I89*H89,2)</f>
        <v>0</v>
      </c>
      <c r="K89" s="162" t="s">
        <v>1</v>
      </c>
      <c r="L89" s="89"/>
      <c r="M89" s="167" t="s">
        <v>1</v>
      </c>
      <c r="N89" s="168" t="s">
        <v>37</v>
      </c>
      <c r="O89" s="169">
        <v>0.308</v>
      </c>
      <c r="P89" s="169">
        <f aca="true" t="shared" si="1" ref="P89:P96">O89*H89</f>
        <v>0.308</v>
      </c>
      <c r="Q89" s="169">
        <v>4E-05</v>
      </c>
      <c r="R89" s="169">
        <f aca="true" t="shared" si="2" ref="R89:R96">Q89*H89</f>
        <v>4E-05</v>
      </c>
      <c r="S89" s="169">
        <v>0</v>
      </c>
      <c r="T89" s="170">
        <f aca="true" t="shared" si="3" ref="T89:T96">S89*H89</f>
        <v>0</v>
      </c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R89" s="171" t="s">
        <v>137</v>
      </c>
      <c r="AT89" s="171" t="s">
        <v>120</v>
      </c>
      <c r="AU89" s="171" t="s">
        <v>76</v>
      </c>
      <c r="AY89" s="81" t="s">
        <v>117</v>
      </c>
      <c r="BE89" s="172">
        <f aca="true" t="shared" si="4" ref="BE89:BE96">IF(N89="základní",J89,0)</f>
        <v>0</v>
      </c>
      <c r="BF89" s="172">
        <f aca="true" t="shared" si="5" ref="BF89:BF96">IF(N89="snížená",J89,0)</f>
        <v>0</v>
      </c>
      <c r="BG89" s="172">
        <f aca="true" t="shared" si="6" ref="BG89:BG96">IF(N89="zákl. přenesená",J89,0)</f>
        <v>0</v>
      </c>
      <c r="BH89" s="172">
        <f aca="true" t="shared" si="7" ref="BH89:BH96">IF(N89="sníž. přenesená",J89,0)</f>
        <v>0</v>
      </c>
      <c r="BI89" s="172">
        <f aca="true" t="shared" si="8" ref="BI89:BI96">IF(N89="nulová",J89,0)</f>
        <v>0</v>
      </c>
      <c r="BJ89" s="81" t="s">
        <v>74</v>
      </c>
      <c r="BK89" s="172">
        <f aca="true" t="shared" si="9" ref="BK89:BK96">ROUND(I89*H89,2)</f>
        <v>0</v>
      </c>
      <c r="BL89" s="81" t="s">
        <v>137</v>
      </c>
      <c r="BM89" s="171" t="s">
        <v>157</v>
      </c>
    </row>
    <row r="90" spans="1:65" s="91" customFormat="1" ht="16.5" customHeight="1">
      <c r="A90" s="88"/>
      <c r="B90" s="89"/>
      <c r="C90" s="160" t="s">
        <v>76</v>
      </c>
      <c r="D90" s="160" t="s">
        <v>120</v>
      </c>
      <c r="E90" s="161" t="s">
        <v>158</v>
      </c>
      <c r="F90" s="180" t="s">
        <v>159</v>
      </c>
      <c r="G90" s="163" t="s">
        <v>122</v>
      </c>
      <c r="H90" s="164">
        <v>1</v>
      </c>
      <c r="I90" s="165"/>
      <c r="J90" s="166">
        <f t="shared" si="0"/>
        <v>0</v>
      </c>
      <c r="K90" s="162" t="s">
        <v>1</v>
      </c>
      <c r="L90" s="89"/>
      <c r="M90" s="167" t="s">
        <v>1</v>
      </c>
      <c r="N90" s="168" t="s">
        <v>37</v>
      </c>
      <c r="O90" s="169">
        <v>0.308</v>
      </c>
      <c r="P90" s="169">
        <f t="shared" si="1"/>
        <v>0.308</v>
      </c>
      <c r="Q90" s="169">
        <v>4E-05</v>
      </c>
      <c r="R90" s="169">
        <f t="shared" si="2"/>
        <v>4E-05</v>
      </c>
      <c r="S90" s="169">
        <v>0</v>
      </c>
      <c r="T90" s="170">
        <f t="shared" si="3"/>
        <v>0</v>
      </c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R90" s="171" t="s">
        <v>137</v>
      </c>
      <c r="AT90" s="171" t="s">
        <v>120</v>
      </c>
      <c r="AU90" s="171" t="s">
        <v>76</v>
      </c>
      <c r="AY90" s="81" t="s">
        <v>117</v>
      </c>
      <c r="BE90" s="172">
        <f t="shared" si="4"/>
        <v>0</v>
      </c>
      <c r="BF90" s="172">
        <f t="shared" si="5"/>
        <v>0</v>
      </c>
      <c r="BG90" s="172">
        <f t="shared" si="6"/>
        <v>0</v>
      </c>
      <c r="BH90" s="172">
        <f t="shared" si="7"/>
        <v>0</v>
      </c>
      <c r="BI90" s="172">
        <f t="shared" si="8"/>
        <v>0</v>
      </c>
      <c r="BJ90" s="81" t="s">
        <v>74</v>
      </c>
      <c r="BK90" s="172">
        <f t="shared" si="9"/>
        <v>0</v>
      </c>
      <c r="BL90" s="81" t="s">
        <v>137</v>
      </c>
      <c r="BM90" s="171" t="s">
        <v>160</v>
      </c>
    </row>
    <row r="91" spans="1:65" s="91" customFormat="1" ht="16.5" customHeight="1">
      <c r="A91" s="88"/>
      <c r="B91" s="89"/>
      <c r="C91" s="160" t="s">
        <v>131</v>
      </c>
      <c r="D91" s="160" t="s">
        <v>120</v>
      </c>
      <c r="E91" s="161" t="s">
        <v>161</v>
      </c>
      <c r="F91" s="162" t="s">
        <v>162</v>
      </c>
      <c r="G91" s="163" t="s">
        <v>122</v>
      </c>
      <c r="H91" s="164">
        <v>1</v>
      </c>
      <c r="I91" s="165"/>
      <c r="J91" s="166">
        <f t="shared" si="0"/>
        <v>0</v>
      </c>
      <c r="K91" s="162" t="s">
        <v>1</v>
      </c>
      <c r="L91" s="89"/>
      <c r="M91" s="167" t="s">
        <v>1</v>
      </c>
      <c r="N91" s="168" t="s">
        <v>37</v>
      </c>
      <c r="O91" s="169">
        <v>1.65</v>
      </c>
      <c r="P91" s="169">
        <f t="shared" si="1"/>
        <v>1.65</v>
      </c>
      <c r="Q91" s="169">
        <v>0</v>
      </c>
      <c r="R91" s="169">
        <f t="shared" si="2"/>
        <v>0</v>
      </c>
      <c r="S91" s="169">
        <v>0.05</v>
      </c>
      <c r="T91" s="170">
        <f t="shared" si="3"/>
        <v>0.05</v>
      </c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R91" s="171" t="s">
        <v>137</v>
      </c>
      <c r="AT91" s="171" t="s">
        <v>120</v>
      </c>
      <c r="AU91" s="171" t="s">
        <v>76</v>
      </c>
      <c r="AY91" s="81" t="s">
        <v>117</v>
      </c>
      <c r="BE91" s="172">
        <f t="shared" si="4"/>
        <v>0</v>
      </c>
      <c r="BF91" s="172">
        <f t="shared" si="5"/>
        <v>0</v>
      </c>
      <c r="BG91" s="172">
        <f t="shared" si="6"/>
        <v>0</v>
      </c>
      <c r="BH91" s="172">
        <f t="shared" si="7"/>
        <v>0</v>
      </c>
      <c r="BI91" s="172">
        <f t="shared" si="8"/>
        <v>0</v>
      </c>
      <c r="BJ91" s="81" t="s">
        <v>74</v>
      </c>
      <c r="BK91" s="172">
        <f t="shared" si="9"/>
        <v>0</v>
      </c>
      <c r="BL91" s="81" t="s">
        <v>137</v>
      </c>
      <c r="BM91" s="171" t="s">
        <v>163</v>
      </c>
    </row>
    <row r="92" spans="1:65" s="91" customFormat="1" ht="16.5" customHeight="1">
      <c r="A92" s="88"/>
      <c r="B92" s="89"/>
      <c r="C92" s="160" t="s">
        <v>137</v>
      </c>
      <c r="D92" s="160" t="s">
        <v>120</v>
      </c>
      <c r="E92" s="161" t="s">
        <v>164</v>
      </c>
      <c r="F92" s="162" t="s">
        <v>165</v>
      </c>
      <c r="G92" s="163" t="s">
        <v>122</v>
      </c>
      <c r="H92" s="164">
        <v>1</v>
      </c>
      <c r="I92" s="165"/>
      <c r="J92" s="166">
        <f t="shared" si="0"/>
        <v>0</v>
      </c>
      <c r="K92" s="162" t="s">
        <v>1</v>
      </c>
      <c r="L92" s="89"/>
      <c r="M92" s="167" t="s">
        <v>1</v>
      </c>
      <c r="N92" s="168" t="s">
        <v>37</v>
      </c>
      <c r="O92" s="169">
        <v>1.65</v>
      </c>
      <c r="P92" s="169">
        <f t="shared" si="1"/>
        <v>1.65</v>
      </c>
      <c r="Q92" s="169">
        <v>0</v>
      </c>
      <c r="R92" s="169">
        <f t="shared" si="2"/>
        <v>0</v>
      </c>
      <c r="S92" s="169">
        <v>0</v>
      </c>
      <c r="T92" s="170">
        <f t="shared" si="3"/>
        <v>0</v>
      </c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R92" s="171" t="s">
        <v>137</v>
      </c>
      <c r="AT92" s="171" t="s">
        <v>120</v>
      </c>
      <c r="AU92" s="171" t="s">
        <v>76</v>
      </c>
      <c r="AY92" s="81" t="s">
        <v>117</v>
      </c>
      <c r="BE92" s="172">
        <f t="shared" si="4"/>
        <v>0</v>
      </c>
      <c r="BF92" s="172">
        <f t="shared" si="5"/>
        <v>0</v>
      </c>
      <c r="BG92" s="172">
        <f t="shared" si="6"/>
        <v>0</v>
      </c>
      <c r="BH92" s="172">
        <f t="shared" si="7"/>
        <v>0</v>
      </c>
      <c r="BI92" s="172">
        <f t="shared" si="8"/>
        <v>0</v>
      </c>
      <c r="BJ92" s="81" t="s">
        <v>74</v>
      </c>
      <c r="BK92" s="172">
        <f t="shared" si="9"/>
        <v>0</v>
      </c>
      <c r="BL92" s="81" t="s">
        <v>137</v>
      </c>
      <c r="BM92" s="171" t="s">
        <v>166</v>
      </c>
    </row>
    <row r="93" spans="1:65" s="91" customFormat="1" ht="16.5" customHeight="1">
      <c r="A93" s="88"/>
      <c r="B93" s="89"/>
      <c r="C93" s="160" t="s">
        <v>116</v>
      </c>
      <c r="D93" s="160" t="s">
        <v>120</v>
      </c>
      <c r="E93" s="161" t="s">
        <v>167</v>
      </c>
      <c r="F93" s="162" t="s">
        <v>168</v>
      </c>
      <c r="G93" s="163" t="s">
        <v>169</v>
      </c>
      <c r="H93" s="164">
        <v>5</v>
      </c>
      <c r="I93" s="165"/>
      <c r="J93" s="166">
        <f t="shared" si="0"/>
        <v>0</v>
      </c>
      <c r="K93" s="162" t="s">
        <v>1</v>
      </c>
      <c r="L93" s="89"/>
      <c r="M93" s="167" t="s">
        <v>1</v>
      </c>
      <c r="N93" s="168" t="s">
        <v>37</v>
      </c>
      <c r="O93" s="169">
        <v>1.65</v>
      </c>
      <c r="P93" s="169">
        <f t="shared" si="1"/>
        <v>8.25</v>
      </c>
      <c r="Q93" s="169">
        <v>0</v>
      </c>
      <c r="R93" s="169">
        <f t="shared" si="2"/>
        <v>0</v>
      </c>
      <c r="S93" s="169">
        <v>0</v>
      </c>
      <c r="T93" s="170">
        <f t="shared" si="3"/>
        <v>0</v>
      </c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R93" s="171" t="s">
        <v>137</v>
      </c>
      <c r="AT93" s="171" t="s">
        <v>120</v>
      </c>
      <c r="AU93" s="171" t="s">
        <v>76</v>
      </c>
      <c r="AY93" s="81" t="s">
        <v>117</v>
      </c>
      <c r="BE93" s="172">
        <f t="shared" si="4"/>
        <v>0</v>
      </c>
      <c r="BF93" s="172">
        <f t="shared" si="5"/>
        <v>0</v>
      </c>
      <c r="BG93" s="172">
        <f t="shared" si="6"/>
        <v>0</v>
      </c>
      <c r="BH93" s="172">
        <f t="shared" si="7"/>
        <v>0</v>
      </c>
      <c r="BI93" s="172">
        <f t="shared" si="8"/>
        <v>0</v>
      </c>
      <c r="BJ93" s="81" t="s">
        <v>74</v>
      </c>
      <c r="BK93" s="172">
        <f t="shared" si="9"/>
        <v>0</v>
      </c>
      <c r="BL93" s="81" t="s">
        <v>137</v>
      </c>
      <c r="BM93" s="171" t="s">
        <v>170</v>
      </c>
    </row>
    <row r="94" spans="1:65" s="91" customFormat="1" ht="16.5" customHeight="1">
      <c r="A94" s="88"/>
      <c r="B94" s="89"/>
      <c r="C94" s="160" t="s">
        <v>171</v>
      </c>
      <c r="D94" s="160" t="s">
        <v>120</v>
      </c>
      <c r="E94" s="161" t="s">
        <v>172</v>
      </c>
      <c r="F94" s="162" t="s">
        <v>173</v>
      </c>
      <c r="G94" s="163" t="s">
        <v>169</v>
      </c>
      <c r="H94" s="164">
        <v>2</v>
      </c>
      <c r="I94" s="165"/>
      <c r="J94" s="166">
        <f t="shared" si="0"/>
        <v>0</v>
      </c>
      <c r="K94" s="162" t="s">
        <v>1</v>
      </c>
      <c r="L94" s="89"/>
      <c r="M94" s="167" t="s">
        <v>1</v>
      </c>
      <c r="N94" s="168" t="s">
        <v>37</v>
      </c>
      <c r="O94" s="169">
        <v>1.65</v>
      </c>
      <c r="P94" s="169">
        <f t="shared" si="1"/>
        <v>3.3</v>
      </c>
      <c r="Q94" s="169">
        <v>0</v>
      </c>
      <c r="R94" s="169">
        <f t="shared" si="2"/>
        <v>0</v>
      </c>
      <c r="S94" s="169">
        <v>0</v>
      </c>
      <c r="T94" s="170">
        <f t="shared" si="3"/>
        <v>0</v>
      </c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R94" s="171" t="s">
        <v>137</v>
      </c>
      <c r="AT94" s="171" t="s">
        <v>120</v>
      </c>
      <c r="AU94" s="171" t="s">
        <v>76</v>
      </c>
      <c r="AY94" s="81" t="s">
        <v>117</v>
      </c>
      <c r="BE94" s="172">
        <f t="shared" si="4"/>
        <v>0</v>
      </c>
      <c r="BF94" s="172">
        <f t="shared" si="5"/>
        <v>0</v>
      </c>
      <c r="BG94" s="172">
        <f t="shared" si="6"/>
        <v>0</v>
      </c>
      <c r="BH94" s="172">
        <f t="shared" si="7"/>
        <v>0</v>
      </c>
      <c r="BI94" s="172">
        <f t="shared" si="8"/>
        <v>0</v>
      </c>
      <c r="BJ94" s="81" t="s">
        <v>74</v>
      </c>
      <c r="BK94" s="172">
        <f t="shared" si="9"/>
        <v>0</v>
      </c>
      <c r="BL94" s="81" t="s">
        <v>137</v>
      </c>
      <c r="BM94" s="171" t="s">
        <v>174</v>
      </c>
    </row>
    <row r="95" spans="1:65" s="91" customFormat="1" ht="16.5" customHeight="1">
      <c r="A95" s="88"/>
      <c r="B95" s="89"/>
      <c r="C95" s="160" t="s">
        <v>175</v>
      </c>
      <c r="D95" s="160" t="s">
        <v>120</v>
      </c>
      <c r="E95" s="161" t="s">
        <v>176</v>
      </c>
      <c r="F95" s="162" t="s">
        <v>177</v>
      </c>
      <c r="G95" s="163" t="s">
        <v>169</v>
      </c>
      <c r="H95" s="164">
        <v>1</v>
      </c>
      <c r="I95" s="165"/>
      <c r="J95" s="166">
        <f t="shared" si="0"/>
        <v>0</v>
      </c>
      <c r="K95" s="162" t="s">
        <v>1</v>
      </c>
      <c r="L95" s="89"/>
      <c r="M95" s="167" t="s">
        <v>1</v>
      </c>
      <c r="N95" s="168" t="s">
        <v>37</v>
      </c>
      <c r="O95" s="169">
        <v>1.65</v>
      </c>
      <c r="P95" s="169">
        <f t="shared" si="1"/>
        <v>1.65</v>
      </c>
      <c r="Q95" s="169">
        <v>0</v>
      </c>
      <c r="R95" s="169">
        <f t="shared" si="2"/>
        <v>0</v>
      </c>
      <c r="S95" s="169">
        <v>0</v>
      </c>
      <c r="T95" s="170">
        <f t="shared" si="3"/>
        <v>0</v>
      </c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R95" s="171" t="s">
        <v>137</v>
      </c>
      <c r="AT95" s="171" t="s">
        <v>120</v>
      </c>
      <c r="AU95" s="171" t="s">
        <v>76</v>
      </c>
      <c r="AY95" s="81" t="s">
        <v>117</v>
      </c>
      <c r="BE95" s="172">
        <f t="shared" si="4"/>
        <v>0</v>
      </c>
      <c r="BF95" s="172">
        <f t="shared" si="5"/>
        <v>0</v>
      </c>
      <c r="BG95" s="172">
        <f t="shared" si="6"/>
        <v>0</v>
      </c>
      <c r="BH95" s="172">
        <f t="shared" si="7"/>
        <v>0</v>
      </c>
      <c r="BI95" s="172">
        <f t="shared" si="8"/>
        <v>0</v>
      </c>
      <c r="BJ95" s="81" t="s">
        <v>74</v>
      </c>
      <c r="BK95" s="172">
        <f t="shared" si="9"/>
        <v>0</v>
      </c>
      <c r="BL95" s="81" t="s">
        <v>137</v>
      </c>
      <c r="BM95" s="171" t="s">
        <v>178</v>
      </c>
    </row>
    <row r="96" spans="1:65" s="91" customFormat="1" ht="16.5" customHeight="1">
      <c r="A96" s="88"/>
      <c r="B96" s="89"/>
      <c r="C96" s="160" t="s">
        <v>179</v>
      </c>
      <c r="D96" s="160" t="s">
        <v>120</v>
      </c>
      <c r="E96" s="161" t="s">
        <v>180</v>
      </c>
      <c r="F96" s="162" t="s">
        <v>181</v>
      </c>
      <c r="G96" s="163" t="s">
        <v>169</v>
      </c>
      <c r="H96" s="164">
        <v>1</v>
      </c>
      <c r="I96" s="165"/>
      <c r="J96" s="166">
        <f t="shared" si="0"/>
        <v>0</v>
      </c>
      <c r="K96" s="162" t="s">
        <v>1</v>
      </c>
      <c r="L96" s="89"/>
      <c r="M96" s="167" t="s">
        <v>1</v>
      </c>
      <c r="N96" s="168" t="s">
        <v>37</v>
      </c>
      <c r="O96" s="169">
        <v>1.65</v>
      </c>
      <c r="P96" s="169">
        <f t="shared" si="1"/>
        <v>1.65</v>
      </c>
      <c r="Q96" s="169">
        <v>0</v>
      </c>
      <c r="R96" s="169">
        <f t="shared" si="2"/>
        <v>0</v>
      </c>
      <c r="S96" s="169">
        <v>0</v>
      </c>
      <c r="T96" s="170">
        <f t="shared" si="3"/>
        <v>0</v>
      </c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R96" s="171" t="s">
        <v>137</v>
      </c>
      <c r="AT96" s="171" t="s">
        <v>120</v>
      </c>
      <c r="AU96" s="171" t="s">
        <v>76</v>
      </c>
      <c r="AY96" s="81" t="s">
        <v>117</v>
      </c>
      <c r="BE96" s="172">
        <f t="shared" si="4"/>
        <v>0</v>
      </c>
      <c r="BF96" s="172">
        <f t="shared" si="5"/>
        <v>0</v>
      </c>
      <c r="BG96" s="172">
        <f t="shared" si="6"/>
        <v>0</v>
      </c>
      <c r="BH96" s="172">
        <f t="shared" si="7"/>
        <v>0</v>
      </c>
      <c r="BI96" s="172">
        <f t="shared" si="8"/>
        <v>0</v>
      </c>
      <c r="BJ96" s="81" t="s">
        <v>74</v>
      </c>
      <c r="BK96" s="172">
        <f t="shared" si="9"/>
        <v>0</v>
      </c>
      <c r="BL96" s="81" t="s">
        <v>137</v>
      </c>
      <c r="BM96" s="171" t="s">
        <v>182</v>
      </c>
    </row>
    <row r="97" spans="2:63" s="147" customFormat="1" ht="22.9" customHeight="1">
      <c r="B97" s="148"/>
      <c r="D97" s="149" t="s">
        <v>65</v>
      </c>
      <c r="E97" s="158" t="s">
        <v>183</v>
      </c>
      <c r="F97" s="158" t="s">
        <v>184</v>
      </c>
      <c r="J97" s="159">
        <f>SUM(J98:J102)</f>
        <v>0</v>
      </c>
      <c r="L97" s="148"/>
      <c r="M97" s="152"/>
      <c r="N97" s="153"/>
      <c r="O97" s="153"/>
      <c r="P97" s="154">
        <f>SUM(P98:P102)</f>
        <v>1.247439</v>
      </c>
      <c r="Q97" s="153"/>
      <c r="R97" s="154">
        <f>SUM(R98:R102)</f>
        <v>0</v>
      </c>
      <c r="S97" s="153"/>
      <c r="T97" s="155">
        <f>SUM(T98:T102)</f>
        <v>0</v>
      </c>
      <c r="AR97" s="149" t="s">
        <v>74</v>
      </c>
      <c r="AT97" s="156" t="s">
        <v>65</v>
      </c>
      <c r="AU97" s="156" t="s">
        <v>74</v>
      </c>
      <c r="AY97" s="149" t="s">
        <v>117</v>
      </c>
      <c r="BK97" s="157">
        <f>SUM(BK98:BK102)</f>
        <v>0</v>
      </c>
    </row>
    <row r="98" spans="1:65" s="91" customFormat="1" ht="16.5" customHeight="1">
      <c r="A98" s="88"/>
      <c r="B98" s="89"/>
      <c r="C98" s="160" t="s">
        <v>153</v>
      </c>
      <c r="D98" s="160" t="s">
        <v>120</v>
      </c>
      <c r="E98" s="161" t="s">
        <v>185</v>
      </c>
      <c r="F98" s="162" t="s">
        <v>186</v>
      </c>
      <c r="G98" s="163" t="s">
        <v>187</v>
      </c>
      <c r="H98" s="164">
        <v>0.489</v>
      </c>
      <c r="I98" s="165"/>
      <c r="J98" s="166">
        <f>ROUND(I98*H98,2)</f>
        <v>0</v>
      </c>
      <c r="K98" s="162" t="s">
        <v>123</v>
      </c>
      <c r="L98" s="89"/>
      <c r="M98" s="167" t="s">
        <v>1</v>
      </c>
      <c r="N98" s="168" t="s">
        <v>37</v>
      </c>
      <c r="O98" s="169">
        <v>2.42</v>
      </c>
      <c r="P98" s="169">
        <f>O98*H98</f>
        <v>1.1833799999999999</v>
      </c>
      <c r="Q98" s="169">
        <v>0</v>
      </c>
      <c r="R98" s="169">
        <f>Q98*H98</f>
        <v>0</v>
      </c>
      <c r="S98" s="169">
        <v>0</v>
      </c>
      <c r="T98" s="170">
        <f>S98*H98</f>
        <v>0</v>
      </c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R98" s="171" t="s">
        <v>137</v>
      </c>
      <c r="AT98" s="171" t="s">
        <v>120</v>
      </c>
      <c r="AU98" s="171" t="s">
        <v>76</v>
      </c>
      <c r="AY98" s="81" t="s">
        <v>117</v>
      </c>
      <c r="BE98" s="172">
        <f>IF(N98="základní",J98,0)</f>
        <v>0</v>
      </c>
      <c r="BF98" s="172">
        <f>IF(N98="snížená",J98,0)</f>
        <v>0</v>
      </c>
      <c r="BG98" s="172">
        <f>IF(N98="zákl. přenesená",J98,0)</f>
        <v>0</v>
      </c>
      <c r="BH98" s="172">
        <f>IF(N98="sníž. přenesená",J98,0)</f>
        <v>0</v>
      </c>
      <c r="BI98" s="172">
        <f>IF(N98="nulová",J98,0)</f>
        <v>0</v>
      </c>
      <c r="BJ98" s="81" t="s">
        <v>74</v>
      </c>
      <c r="BK98" s="172">
        <f>ROUND(I98*H98,2)</f>
        <v>0</v>
      </c>
      <c r="BL98" s="81" t="s">
        <v>137</v>
      </c>
      <c r="BM98" s="171" t="s">
        <v>188</v>
      </c>
    </row>
    <row r="99" spans="1:65" s="91" customFormat="1" ht="16.5" customHeight="1">
      <c r="A99" s="88"/>
      <c r="B99" s="89"/>
      <c r="C99" s="160" t="s">
        <v>189</v>
      </c>
      <c r="D99" s="160" t="s">
        <v>120</v>
      </c>
      <c r="E99" s="161" t="s">
        <v>190</v>
      </c>
      <c r="F99" s="162" t="s">
        <v>191</v>
      </c>
      <c r="G99" s="163" t="s">
        <v>187</v>
      </c>
      <c r="H99" s="164">
        <v>0.489</v>
      </c>
      <c r="I99" s="165"/>
      <c r="J99" s="166">
        <f>ROUND(I99*H99,2)</f>
        <v>0</v>
      </c>
      <c r="K99" s="162" t="s">
        <v>123</v>
      </c>
      <c r="L99" s="89"/>
      <c r="M99" s="167" t="s">
        <v>1</v>
      </c>
      <c r="N99" s="168" t="s">
        <v>37</v>
      </c>
      <c r="O99" s="169">
        <v>0.125</v>
      </c>
      <c r="P99" s="169">
        <f>O99*H99</f>
        <v>0.061125</v>
      </c>
      <c r="Q99" s="169">
        <v>0</v>
      </c>
      <c r="R99" s="169">
        <f>Q99*H99</f>
        <v>0</v>
      </c>
      <c r="S99" s="169">
        <v>0</v>
      </c>
      <c r="T99" s="170">
        <f>S99*H99</f>
        <v>0</v>
      </c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R99" s="171" t="s">
        <v>137</v>
      </c>
      <c r="AT99" s="171" t="s">
        <v>120</v>
      </c>
      <c r="AU99" s="171" t="s">
        <v>76</v>
      </c>
      <c r="AY99" s="81" t="s">
        <v>117</v>
      </c>
      <c r="BE99" s="172">
        <f>IF(N99="základní",J99,0)</f>
        <v>0</v>
      </c>
      <c r="BF99" s="172">
        <f>IF(N99="snížená",J99,0)</f>
        <v>0</v>
      </c>
      <c r="BG99" s="172">
        <f>IF(N99="zákl. přenesená",J99,0)</f>
        <v>0</v>
      </c>
      <c r="BH99" s="172">
        <f>IF(N99="sníž. přenesená",J99,0)</f>
        <v>0</v>
      </c>
      <c r="BI99" s="172">
        <f>IF(N99="nulová",J99,0)</f>
        <v>0</v>
      </c>
      <c r="BJ99" s="81" t="s">
        <v>74</v>
      </c>
      <c r="BK99" s="172">
        <f>ROUND(I99*H99,2)</f>
        <v>0</v>
      </c>
      <c r="BL99" s="81" t="s">
        <v>137</v>
      </c>
      <c r="BM99" s="171" t="s">
        <v>192</v>
      </c>
    </row>
    <row r="100" spans="1:65" s="91" customFormat="1" ht="16.5" customHeight="1">
      <c r="A100" s="88"/>
      <c r="B100" s="89"/>
      <c r="C100" s="160" t="s">
        <v>193</v>
      </c>
      <c r="D100" s="160" t="s">
        <v>120</v>
      </c>
      <c r="E100" s="161" t="s">
        <v>194</v>
      </c>
      <c r="F100" s="162" t="s">
        <v>195</v>
      </c>
      <c r="G100" s="163" t="s">
        <v>187</v>
      </c>
      <c r="H100" s="164">
        <v>0.489</v>
      </c>
      <c r="I100" s="165"/>
      <c r="J100" s="166">
        <f>ROUND(I100*H100,2)</f>
        <v>0</v>
      </c>
      <c r="K100" s="162" t="s">
        <v>123</v>
      </c>
      <c r="L100" s="89"/>
      <c r="M100" s="167" t="s">
        <v>1</v>
      </c>
      <c r="N100" s="168" t="s">
        <v>37</v>
      </c>
      <c r="O100" s="169">
        <v>0.006</v>
      </c>
      <c r="P100" s="169">
        <f>O100*H100</f>
        <v>0.002934</v>
      </c>
      <c r="Q100" s="169">
        <v>0</v>
      </c>
      <c r="R100" s="169">
        <f>Q100*H100</f>
        <v>0</v>
      </c>
      <c r="S100" s="169">
        <v>0</v>
      </c>
      <c r="T100" s="170">
        <f>S100*H100</f>
        <v>0</v>
      </c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R100" s="171" t="s">
        <v>137</v>
      </c>
      <c r="AT100" s="171" t="s">
        <v>120</v>
      </c>
      <c r="AU100" s="171" t="s">
        <v>76</v>
      </c>
      <c r="AY100" s="81" t="s">
        <v>117</v>
      </c>
      <c r="BE100" s="172">
        <f>IF(N100="základní",J100,0)</f>
        <v>0</v>
      </c>
      <c r="BF100" s="172">
        <f>IF(N100="snížená",J100,0)</f>
        <v>0</v>
      </c>
      <c r="BG100" s="172">
        <f>IF(N100="zákl. přenesená",J100,0)</f>
        <v>0</v>
      </c>
      <c r="BH100" s="172">
        <f>IF(N100="sníž. přenesená",J100,0)</f>
        <v>0</v>
      </c>
      <c r="BI100" s="172">
        <f>IF(N100="nulová",J100,0)</f>
        <v>0</v>
      </c>
      <c r="BJ100" s="81" t="s">
        <v>74</v>
      </c>
      <c r="BK100" s="172">
        <f>ROUND(I100*H100,2)</f>
        <v>0</v>
      </c>
      <c r="BL100" s="81" t="s">
        <v>137</v>
      </c>
      <c r="BM100" s="171" t="s">
        <v>196</v>
      </c>
    </row>
    <row r="101" spans="1:47" s="91" customFormat="1" ht="19.5">
      <c r="A101" s="88"/>
      <c r="B101" s="89"/>
      <c r="C101" s="88"/>
      <c r="D101" s="181" t="s">
        <v>197</v>
      </c>
      <c r="E101" s="88"/>
      <c r="F101" s="182" t="s">
        <v>198</v>
      </c>
      <c r="G101" s="88"/>
      <c r="H101" s="88"/>
      <c r="I101" s="88"/>
      <c r="J101" s="88"/>
      <c r="K101" s="88"/>
      <c r="L101" s="89"/>
      <c r="M101" s="183"/>
      <c r="N101" s="184"/>
      <c r="O101" s="185"/>
      <c r="P101" s="185"/>
      <c r="Q101" s="185"/>
      <c r="R101" s="185"/>
      <c r="S101" s="185"/>
      <c r="T101" s="186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T101" s="81" t="s">
        <v>197</v>
      </c>
      <c r="AU101" s="81" t="s">
        <v>76</v>
      </c>
    </row>
    <row r="102" spans="1:65" s="91" customFormat="1" ht="16.5" customHeight="1">
      <c r="A102" s="88"/>
      <c r="B102" s="89"/>
      <c r="C102" s="160" t="s">
        <v>199</v>
      </c>
      <c r="D102" s="160" t="s">
        <v>120</v>
      </c>
      <c r="E102" s="161" t="s">
        <v>200</v>
      </c>
      <c r="F102" s="162" t="s">
        <v>201</v>
      </c>
      <c r="G102" s="163" t="s">
        <v>187</v>
      </c>
      <c r="H102" s="164">
        <v>0.489</v>
      </c>
      <c r="I102" s="165"/>
      <c r="J102" s="166">
        <f>ROUND(I102*H102,2)</f>
        <v>0</v>
      </c>
      <c r="K102" s="162" t="s">
        <v>123</v>
      </c>
      <c r="L102" s="89"/>
      <c r="M102" s="167" t="s">
        <v>1</v>
      </c>
      <c r="N102" s="168" t="s">
        <v>37</v>
      </c>
      <c r="O102" s="169">
        <v>0</v>
      </c>
      <c r="P102" s="169">
        <f>O102*H102</f>
        <v>0</v>
      </c>
      <c r="Q102" s="169">
        <v>0</v>
      </c>
      <c r="R102" s="169">
        <f>Q102*H102</f>
        <v>0</v>
      </c>
      <c r="S102" s="169">
        <v>0</v>
      </c>
      <c r="T102" s="170">
        <f>S102*H102</f>
        <v>0</v>
      </c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R102" s="171" t="s">
        <v>137</v>
      </c>
      <c r="AT102" s="171" t="s">
        <v>120</v>
      </c>
      <c r="AU102" s="171" t="s">
        <v>76</v>
      </c>
      <c r="AY102" s="81" t="s">
        <v>117</v>
      </c>
      <c r="BE102" s="172">
        <f>IF(N102="základní",J102,0)</f>
        <v>0</v>
      </c>
      <c r="BF102" s="172">
        <f>IF(N102="snížená",J102,0)</f>
        <v>0</v>
      </c>
      <c r="BG102" s="172">
        <f>IF(N102="zákl. přenesená",J102,0)</f>
        <v>0</v>
      </c>
      <c r="BH102" s="172">
        <f>IF(N102="sníž. přenesená",J102,0)</f>
        <v>0</v>
      </c>
      <c r="BI102" s="172">
        <f>IF(N102="nulová",J102,0)</f>
        <v>0</v>
      </c>
      <c r="BJ102" s="81" t="s">
        <v>74</v>
      </c>
      <c r="BK102" s="172">
        <f>ROUND(I102*H102,2)</f>
        <v>0</v>
      </c>
      <c r="BL102" s="81" t="s">
        <v>137</v>
      </c>
      <c r="BM102" s="171" t="s">
        <v>202</v>
      </c>
    </row>
    <row r="103" spans="2:63" s="147" customFormat="1" ht="25.9" customHeight="1">
      <c r="B103" s="148"/>
      <c r="D103" s="149" t="s">
        <v>65</v>
      </c>
      <c r="E103" s="150" t="s">
        <v>203</v>
      </c>
      <c r="F103" s="150" t="s">
        <v>204</v>
      </c>
      <c r="J103" s="151">
        <f>J104+J106</f>
        <v>0</v>
      </c>
      <c r="L103" s="148"/>
      <c r="M103" s="152"/>
      <c r="N103" s="153"/>
      <c r="O103" s="153"/>
      <c r="P103" s="154">
        <f>P104+P106</f>
        <v>13.6678</v>
      </c>
      <c r="Q103" s="153"/>
      <c r="R103" s="154">
        <f>R104+R106</f>
        <v>0</v>
      </c>
      <c r="S103" s="153"/>
      <c r="T103" s="155">
        <f>T104+T106</f>
        <v>0.43921659999999996</v>
      </c>
      <c r="AR103" s="149" t="s">
        <v>76</v>
      </c>
      <c r="AT103" s="156" t="s">
        <v>65</v>
      </c>
      <c r="AU103" s="156" t="s">
        <v>66</v>
      </c>
      <c r="AY103" s="149" t="s">
        <v>117</v>
      </c>
      <c r="BK103" s="157">
        <f>BK104+BK106</f>
        <v>0</v>
      </c>
    </row>
    <row r="104" spans="2:63" s="147" customFormat="1" ht="22.9" customHeight="1">
      <c r="B104" s="148"/>
      <c r="D104" s="149" t="s">
        <v>65</v>
      </c>
      <c r="E104" s="158" t="s">
        <v>205</v>
      </c>
      <c r="F104" s="158" t="s">
        <v>206</v>
      </c>
      <c r="J104" s="159">
        <f>SUM(J105)</f>
        <v>0</v>
      </c>
      <c r="L104" s="148"/>
      <c r="M104" s="152"/>
      <c r="N104" s="153"/>
      <c r="O104" s="153"/>
      <c r="P104" s="154">
        <f>P105</f>
        <v>2.5858</v>
      </c>
      <c r="Q104" s="153"/>
      <c r="R104" s="154">
        <f>R105</f>
        <v>0</v>
      </c>
      <c r="S104" s="153"/>
      <c r="T104" s="155">
        <f>T105</f>
        <v>0.051716</v>
      </c>
      <c r="AR104" s="149" t="s">
        <v>76</v>
      </c>
      <c r="AT104" s="156" t="s">
        <v>65</v>
      </c>
      <c r="AU104" s="156" t="s">
        <v>74</v>
      </c>
      <c r="AY104" s="149" t="s">
        <v>117</v>
      </c>
      <c r="BK104" s="157">
        <f>BK105</f>
        <v>0</v>
      </c>
    </row>
    <row r="105" spans="1:65" s="91" customFormat="1" ht="16.5" customHeight="1">
      <c r="A105" s="88"/>
      <c r="B105" s="89"/>
      <c r="C105" s="160" t="s">
        <v>207</v>
      </c>
      <c r="D105" s="160" t="s">
        <v>120</v>
      </c>
      <c r="E105" s="161" t="s">
        <v>208</v>
      </c>
      <c r="F105" s="162" t="s">
        <v>209</v>
      </c>
      <c r="G105" s="163" t="s">
        <v>210</v>
      </c>
      <c r="H105" s="164">
        <v>36.94</v>
      </c>
      <c r="I105" s="165"/>
      <c r="J105" s="166">
        <f>ROUND(I105*H105,2)</f>
        <v>0</v>
      </c>
      <c r="K105" s="162" t="s">
        <v>123</v>
      </c>
      <c r="L105" s="89"/>
      <c r="M105" s="167" t="s">
        <v>1</v>
      </c>
      <c r="N105" s="168" t="s">
        <v>37</v>
      </c>
      <c r="O105" s="169">
        <v>0.07</v>
      </c>
      <c r="P105" s="169">
        <f>O105*H105</f>
        <v>2.5858</v>
      </c>
      <c r="Q105" s="169">
        <v>0</v>
      </c>
      <c r="R105" s="169">
        <f>Q105*H105</f>
        <v>0</v>
      </c>
      <c r="S105" s="169">
        <v>0.0014</v>
      </c>
      <c r="T105" s="170">
        <f>S105*H105</f>
        <v>0.051716</v>
      </c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R105" s="171" t="s">
        <v>211</v>
      </c>
      <c r="AT105" s="171" t="s">
        <v>120</v>
      </c>
      <c r="AU105" s="171" t="s">
        <v>76</v>
      </c>
      <c r="AY105" s="81" t="s">
        <v>117</v>
      </c>
      <c r="BE105" s="172">
        <f>IF(N105="základní",J105,0)</f>
        <v>0</v>
      </c>
      <c r="BF105" s="172">
        <f>IF(N105="snížená",J105,0)</f>
        <v>0</v>
      </c>
      <c r="BG105" s="172">
        <f>IF(N105="zákl. přenesená",J105,0)</f>
        <v>0</v>
      </c>
      <c r="BH105" s="172">
        <f>IF(N105="sníž. přenesená",J105,0)</f>
        <v>0</v>
      </c>
      <c r="BI105" s="172">
        <f>IF(N105="nulová",J105,0)</f>
        <v>0</v>
      </c>
      <c r="BJ105" s="81" t="s">
        <v>74</v>
      </c>
      <c r="BK105" s="172">
        <f>ROUND(I105*H105,2)</f>
        <v>0</v>
      </c>
      <c r="BL105" s="81" t="s">
        <v>211</v>
      </c>
      <c r="BM105" s="171" t="s">
        <v>212</v>
      </c>
    </row>
    <row r="106" spans="2:63" s="147" customFormat="1" ht="22.9" customHeight="1">
      <c r="B106" s="148"/>
      <c r="D106" s="149" t="s">
        <v>65</v>
      </c>
      <c r="E106" s="158" t="s">
        <v>213</v>
      </c>
      <c r="F106" s="158" t="s">
        <v>214</v>
      </c>
      <c r="J106" s="159">
        <f>SUM(J107)</f>
        <v>0</v>
      </c>
      <c r="L106" s="148"/>
      <c r="M106" s="152"/>
      <c r="N106" s="153"/>
      <c r="O106" s="153"/>
      <c r="P106" s="154">
        <f>SUM(P107:P109)</f>
        <v>11.081999999999999</v>
      </c>
      <c r="Q106" s="153"/>
      <c r="R106" s="154">
        <f>SUM(R107:R109)</f>
        <v>0</v>
      </c>
      <c r="S106" s="153"/>
      <c r="T106" s="155">
        <f>SUM(T107:T109)</f>
        <v>0.3875006</v>
      </c>
      <c r="AR106" s="149" t="s">
        <v>76</v>
      </c>
      <c r="AT106" s="156" t="s">
        <v>65</v>
      </c>
      <c r="AU106" s="156" t="s">
        <v>74</v>
      </c>
      <c r="AY106" s="149" t="s">
        <v>117</v>
      </c>
      <c r="BK106" s="157">
        <f>SUM(BK107:BK109)</f>
        <v>0</v>
      </c>
    </row>
    <row r="107" spans="1:65" s="91" customFormat="1" ht="16.5" customHeight="1">
      <c r="A107" s="88"/>
      <c r="B107" s="89"/>
      <c r="C107" s="160" t="s">
        <v>215</v>
      </c>
      <c r="D107" s="160" t="s">
        <v>120</v>
      </c>
      <c r="E107" s="161" t="s">
        <v>216</v>
      </c>
      <c r="F107" s="162" t="s">
        <v>217</v>
      </c>
      <c r="G107" s="163" t="s">
        <v>210</v>
      </c>
      <c r="H107" s="164">
        <v>36.94</v>
      </c>
      <c r="I107" s="165"/>
      <c r="J107" s="166">
        <f>ROUND(I107*H107,2)</f>
        <v>0</v>
      </c>
      <c r="K107" s="162" t="s">
        <v>123</v>
      </c>
      <c r="L107" s="89"/>
      <c r="M107" s="167" t="s">
        <v>1</v>
      </c>
      <c r="N107" s="168" t="s">
        <v>37</v>
      </c>
      <c r="O107" s="169">
        <v>0.3</v>
      </c>
      <c r="P107" s="169">
        <f>O107*H107</f>
        <v>11.081999999999999</v>
      </c>
      <c r="Q107" s="169">
        <v>0</v>
      </c>
      <c r="R107" s="169">
        <f>Q107*H107</f>
        <v>0</v>
      </c>
      <c r="S107" s="169">
        <v>0.01049</v>
      </c>
      <c r="T107" s="170">
        <f>S107*H107</f>
        <v>0.3875006</v>
      </c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R107" s="171" t="s">
        <v>211</v>
      </c>
      <c r="AT107" s="171" t="s">
        <v>120</v>
      </c>
      <c r="AU107" s="171" t="s">
        <v>76</v>
      </c>
      <c r="AY107" s="81" t="s">
        <v>117</v>
      </c>
      <c r="BE107" s="172">
        <f>IF(N107="základní",J107,0)</f>
        <v>0</v>
      </c>
      <c r="BF107" s="172">
        <f>IF(N107="snížená",J107,0)</f>
        <v>0</v>
      </c>
      <c r="BG107" s="172">
        <f>IF(N107="zákl. přenesená",J107,0)</f>
        <v>0</v>
      </c>
      <c r="BH107" s="172">
        <f>IF(N107="sníž. přenesená",J107,0)</f>
        <v>0</v>
      </c>
      <c r="BI107" s="172">
        <f>IF(N107="nulová",J107,0)</f>
        <v>0</v>
      </c>
      <c r="BJ107" s="81" t="s">
        <v>74</v>
      </c>
      <c r="BK107" s="172">
        <f>ROUND(I107*H107,2)</f>
        <v>0</v>
      </c>
      <c r="BL107" s="81" t="s">
        <v>211</v>
      </c>
      <c r="BM107" s="171" t="s">
        <v>218</v>
      </c>
    </row>
    <row r="108" spans="1:47" s="91" customFormat="1" ht="19.5">
      <c r="A108" s="88"/>
      <c r="B108" s="89"/>
      <c r="C108" s="88"/>
      <c r="D108" s="181" t="s">
        <v>197</v>
      </c>
      <c r="E108" s="88"/>
      <c r="F108" s="182" t="s">
        <v>219</v>
      </c>
      <c r="G108" s="88"/>
      <c r="H108" s="88"/>
      <c r="I108" s="88"/>
      <c r="J108" s="88"/>
      <c r="K108" s="88"/>
      <c r="L108" s="89"/>
      <c r="M108" s="183"/>
      <c r="N108" s="184"/>
      <c r="O108" s="185"/>
      <c r="P108" s="185"/>
      <c r="Q108" s="185"/>
      <c r="R108" s="185"/>
      <c r="S108" s="185"/>
      <c r="T108" s="186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T108" s="81" t="s">
        <v>197</v>
      </c>
      <c r="AU108" s="81" t="s">
        <v>76</v>
      </c>
    </row>
    <row r="109" spans="2:51" s="187" customFormat="1" ht="12">
      <c r="B109" s="188"/>
      <c r="D109" s="181" t="s">
        <v>220</v>
      </c>
      <c r="E109" s="189" t="s">
        <v>1</v>
      </c>
      <c r="F109" s="190" t="s">
        <v>221</v>
      </c>
      <c r="H109" s="191">
        <v>36.94</v>
      </c>
      <c r="L109" s="188"/>
      <c r="M109" s="192"/>
      <c r="N109" s="193"/>
      <c r="O109" s="193"/>
      <c r="P109" s="193"/>
      <c r="Q109" s="193"/>
      <c r="R109" s="193"/>
      <c r="S109" s="193"/>
      <c r="T109" s="194"/>
      <c r="AT109" s="189" t="s">
        <v>220</v>
      </c>
      <c r="AU109" s="189" t="s">
        <v>76</v>
      </c>
      <c r="AV109" s="187" t="s">
        <v>76</v>
      </c>
      <c r="AW109" s="187" t="s">
        <v>28</v>
      </c>
      <c r="AX109" s="187" t="s">
        <v>74</v>
      </c>
      <c r="AY109" s="189" t="s">
        <v>117</v>
      </c>
    </row>
    <row r="110" spans="1:31" s="91" customFormat="1" ht="6.95" customHeight="1">
      <c r="A110" s="88"/>
      <c r="B110" s="112"/>
      <c r="C110" s="113"/>
      <c r="D110" s="113"/>
      <c r="E110" s="113"/>
      <c r="F110" s="113"/>
      <c r="G110" s="113"/>
      <c r="H110" s="113"/>
      <c r="I110" s="113"/>
      <c r="J110" s="113"/>
      <c r="K110" s="113"/>
      <c r="L110" s="89"/>
      <c r="M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</row>
  </sheetData>
  <sheetProtection algorithmName="SHA-512" hashValue="knVoZkNzOA3o9DI+CVwAgEMXHN+sg9ItKegzLpvnUwmlpNydwLB7jwsEtChi7fY4pAeb3ZZfTt8hU+HX3cEJLQ==" saltValue="K59DuNyWzfQW3I72DlUc4A==" spinCount="100000" sheet="1" objects="1" scenarios="1"/>
  <protectedRanges>
    <protectedRange sqref="I89:I96 I98 I99 I100 I102 I105 I107 I107" name="Oblast1"/>
  </protectedRanges>
  <autoFilter ref="C85:K109"/>
  <mergeCells count="9">
    <mergeCell ref="E51:H51"/>
    <mergeCell ref="E76:H76"/>
    <mergeCell ref="E78:H78"/>
    <mergeCell ref="L2:V2"/>
    <mergeCell ref="E7:H7"/>
    <mergeCell ref="E9:H9"/>
    <mergeCell ref="E18:H18"/>
    <mergeCell ref="E27:H27"/>
    <mergeCell ref="E49:H49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7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6"/>
  <sheetViews>
    <sheetView showGridLines="0" view="pageBreakPreview" zoomScaleSheetLayoutView="100" workbookViewId="0" topLeftCell="B70">
      <selection activeCell="J90" sqref="J90"/>
    </sheetView>
  </sheetViews>
  <sheetFormatPr defaultColWidth="9.140625" defaultRowHeight="12"/>
  <cols>
    <col min="1" max="1" width="8.28125" style="78" customWidth="1"/>
    <col min="2" max="2" width="1.7109375" style="78" customWidth="1"/>
    <col min="3" max="3" width="4.140625" style="78" customWidth="1"/>
    <col min="4" max="4" width="4.28125" style="78" customWidth="1"/>
    <col min="5" max="5" width="17.140625" style="78" customWidth="1"/>
    <col min="6" max="6" width="100.8515625" style="78" customWidth="1"/>
    <col min="7" max="7" width="7.00390625" style="78" customWidth="1"/>
    <col min="8" max="8" width="11.421875" style="78" customWidth="1"/>
    <col min="9" max="10" width="20.140625" style="78" customWidth="1"/>
    <col min="11" max="11" width="18.140625" style="78" customWidth="1"/>
    <col min="12" max="12" width="9.28125" style="78" customWidth="1"/>
    <col min="13" max="13" width="10.8515625" style="78" hidden="1" customWidth="1"/>
    <col min="14" max="14" width="9.28125" style="78" hidden="1" customWidth="1"/>
    <col min="15" max="20" width="14.140625" style="78" hidden="1" customWidth="1"/>
    <col min="21" max="21" width="16.28125" style="78" hidden="1" customWidth="1"/>
    <col min="22" max="22" width="12.28125" style="78" customWidth="1"/>
    <col min="23" max="23" width="16.28125" style="78" customWidth="1"/>
    <col min="24" max="24" width="12.28125" style="78" customWidth="1"/>
    <col min="25" max="25" width="15.00390625" style="78" customWidth="1"/>
    <col min="26" max="26" width="11.00390625" style="78" customWidth="1"/>
    <col min="27" max="27" width="15.00390625" style="78" customWidth="1"/>
    <col min="28" max="28" width="16.28125" style="78" customWidth="1"/>
    <col min="29" max="29" width="11.00390625" style="78" customWidth="1"/>
    <col min="30" max="30" width="15.00390625" style="78" customWidth="1"/>
    <col min="31" max="31" width="16.28125" style="78" customWidth="1"/>
    <col min="32" max="43" width="9.28125" style="78" customWidth="1"/>
    <col min="44" max="65" width="9.28125" style="78" hidden="1" customWidth="1"/>
    <col min="66" max="16384" width="9.28125" style="78" customWidth="1"/>
  </cols>
  <sheetData>
    <row r="1" ht="12"/>
    <row r="2" spans="12:46" ht="36.95" customHeight="1">
      <c r="L2" s="260" t="s">
        <v>5</v>
      </c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81" t="s">
        <v>82</v>
      </c>
    </row>
    <row r="3" spans="2:46" ht="6.95" customHeight="1">
      <c r="B3" s="82"/>
      <c r="C3" s="83"/>
      <c r="D3" s="83"/>
      <c r="E3" s="83"/>
      <c r="F3" s="83"/>
      <c r="G3" s="83"/>
      <c r="H3" s="83"/>
      <c r="I3" s="83"/>
      <c r="J3" s="83"/>
      <c r="K3" s="83"/>
      <c r="L3" s="84"/>
      <c r="AT3" s="81" t="s">
        <v>76</v>
      </c>
    </row>
    <row r="4" spans="2:46" ht="24.95" customHeight="1">
      <c r="B4" s="84"/>
      <c r="D4" s="85" t="s">
        <v>89</v>
      </c>
      <c r="L4" s="84"/>
      <c r="M4" s="86" t="s">
        <v>10</v>
      </c>
      <c r="AT4" s="81" t="s">
        <v>3</v>
      </c>
    </row>
    <row r="5" spans="2:12" ht="6.95" customHeight="1">
      <c r="B5" s="84"/>
      <c r="L5" s="84"/>
    </row>
    <row r="6" spans="2:12" ht="12" customHeight="1">
      <c r="B6" s="84"/>
      <c r="D6" s="87" t="s">
        <v>14</v>
      </c>
      <c r="L6" s="84"/>
    </row>
    <row r="7" spans="2:12" ht="16.5" customHeight="1">
      <c r="B7" s="84"/>
      <c r="E7" s="258" t="str">
        <f>'Rekapitulace stavby'!K6</f>
        <v>ČNB - Úprava místnosti č. PP305</v>
      </c>
      <c r="F7" s="259"/>
      <c r="G7" s="259"/>
      <c r="H7" s="259"/>
      <c r="L7" s="84"/>
    </row>
    <row r="8" spans="1:31" s="91" customFormat="1" ht="12" customHeight="1">
      <c r="A8" s="88"/>
      <c r="B8" s="89"/>
      <c r="C8" s="88"/>
      <c r="D8" s="87" t="s">
        <v>90</v>
      </c>
      <c r="E8" s="88"/>
      <c r="F8" s="88"/>
      <c r="G8" s="88"/>
      <c r="H8" s="88"/>
      <c r="I8" s="88"/>
      <c r="J8" s="88"/>
      <c r="K8" s="88"/>
      <c r="L8" s="90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</row>
    <row r="9" spans="1:31" s="91" customFormat="1" ht="16.5" customHeight="1">
      <c r="A9" s="88"/>
      <c r="B9" s="89"/>
      <c r="C9" s="88"/>
      <c r="D9" s="88"/>
      <c r="E9" s="256" t="s">
        <v>222</v>
      </c>
      <c r="F9" s="257"/>
      <c r="G9" s="257"/>
      <c r="H9" s="257"/>
      <c r="I9" s="88"/>
      <c r="J9" s="88"/>
      <c r="K9" s="88"/>
      <c r="L9" s="90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</row>
    <row r="10" spans="1:31" s="91" customFormat="1" ht="12">
      <c r="A10" s="88"/>
      <c r="B10" s="89"/>
      <c r="C10" s="88"/>
      <c r="D10" s="88"/>
      <c r="E10" s="88"/>
      <c r="F10" s="88"/>
      <c r="G10" s="88"/>
      <c r="H10" s="88"/>
      <c r="I10" s="88"/>
      <c r="J10" s="88"/>
      <c r="K10" s="88"/>
      <c r="L10" s="90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</row>
    <row r="11" spans="1:31" s="91" customFormat="1" ht="12" customHeight="1">
      <c r="A11" s="88"/>
      <c r="B11" s="89"/>
      <c r="C11" s="88"/>
      <c r="D11" s="87" t="s">
        <v>16</v>
      </c>
      <c r="E11" s="88"/>
      <c r="F11" s="92" t="s">
        <v>1</v>
      </c>
      <c r="G11" s="88"/>
      <c r="H11" s="88"/>
      <c r="I11" s="87"/>
      <c r="J11" s="92" t="s">
        <v>1</v>
      </c>
      <c r="K11" s="88"/>
      <c r="L11" s="90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</row>
    <row r="12" spans="1:31" s="91" customFormat="1" ht="12" customHeight="1">
      <c r="A12" s="88"/>
      <c r="B12" s="89"/>
      <c r="C12" s="88"/>
      <c r="D12" s="87" t="s">
        <v>18</v>
      </c>
      <c r="E12" s="88"/>
      <c r="F12" s="92" t="s">
        <v>19</v>
      </c>
      <c r="G12" s="88"/>
      <c r="H12" s="88"/>
      <c r="I12" s="87"/>
      <c r="J12" s="93"/>
      <c r="K12" s="88"/>
      <c r="L12" s="90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</row>
    <row r="13" spans="1:31" s="91" customFormat="1" ht="10.9" customHeight="1">
      <c r="A13" s="88"/>
      <c r="B13" s="89"/>
      <c r="C13" s="88"/>
      <c r="D13" s="88"/>
      <c r="E13" s="88"/>
      <c r="F13" s="88"/>
      <c r="G13" s="88"/>
      <c r="H13" s="88"/>
      <c r="I13" s="88"/>
      <c r="J13" s="88"/>
      <c r="K13" s="88"/>
      <c r="L13" s="90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</row>
    <row r="14" spans="1:31" s="91" customFormat="1" ht="12" customHeight="1">
      <c r="A14" s="88"/>
      <c r="B14" s="89"/>
      <c r="C14" s="88"/>
      <c r="D14" s="87" t="s">
        <v>21</v>
      </c>
      <c r="E14" s="88"/>
      <c r="F14" s="88"/>
      <c r="G14" s="88"/>
      <c r="H14" s="88"/>
      <c r="I14" s="87"/>
      <c r="J14" s="92" t="s">
        <v>1</v>
      </c>
      <c r="K14" s="88"/>
      <c r="L14" s="90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</row>
    <row r="15" spans="1:31" s="91" customFormat="1" ht="18" customHeight="1">
      <c r="A15" s="88"/>
      <c r="B15" s="89"/>
      <c r="C15" s="88"/>
      <c r="D15" s="88"/>
      <c r="E15" s="92" t="s">
        <v>23</v>
      </c>
      <c r="F15" s="88"/>
      <c r="G15" s="88"/>
      <c r="H15" s="88"/>
      <c r="I15" s="87"/>
      <c r="J15" s="92" t="s">
        <v>1</v>
      </c>
      <c r="K15" s="88"/>
      <c r="L15" s="90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</row>
    <row r="16" spans="1:31" s="91" customFormat="1" ht="6.95" customHeight="1">
      <c r="A16" s="88"/>
      <c r="B16" s="89"/>
      <c r="C16" s="88"/>
      <c r="D16" s="88"/>
      <c r="E16" s="88"/>
      <c r="F16" s="88"/>
      <c r="G16" s="88"/>
      <c r="H16" s="88"/>
      <c r="I16" s="88"/>
      <c r="J16" s="88"/>
      <c r="K16" s="88"/>
      <c r="L16" s="90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</row>
    <row r="17" spans="1:31" s="91" customFormat="1" ht="12" customHeight="1">
      <c r="A17" s="88"/>
      <c r="B17" s="89"/>
      <c r="C17" s="88"/>
      <c r="D17" s="87"/>
      <c r="E17" s="88"/>
      <c r="F17" s="88"/>
      <c r="G17" s="88"/>
      <c r="H17" s="88"/>
      <c r="I17" s="87"/>
      <c r="J17" s="92"/>
      <c r="K17" s="88"/>
      <c r="L17" s="90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</row>
    <row r="18" spans="1:31" s="91" customFormat="1" ht="18" customHeight="1">
      <c r="A18" s="88"/>
      <c r="B18" s="89"/>
      <c r="C18" s="88"/>
      <c r="D18" s="88"/>
      <c r="E18" s="262"/>
      <c r="F18" s="262"/>
      <c r="G18" s="262"/>
      <c r="H18" s="262"/>
      <c r="I18" s="87"/>
      <c r="J18" s="92"/>
      <c r="K18" s="88"/>
      <c r="L18" s="90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</row>
    <row r="19" spans="1:31" s="91" customFormat="1" ht="6.95" customHeight="1">
      <c r="A19" s="88"/>
      <c r="B19" s="89"/>
      <c r="C19" s="88"/>
      <c r="D19" s="88"/>
      <c r="E19" s="88"/>
      <c r="F19" s="88"/>
      <c r="G19" s="88"/>
      <c r="H19" s="88"/>
      <c r="I19" s="88"/>
      <c r="J19" s="88"/>
      <c r="K19" s="88"/>
      <c r="L19" s="90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</row>
    <row r="20" spans="1:31" s="91" customFormat="1" ht="12" customHeight="1">
      <c r="A20" s="88"/>
      <c r="B20" s="89"/>
      <c r="C20" s="88"/>
      <c r="D20" s="87" t="s">
        <v>26</v>
      </c>
      <c r="E20" s="88"/>
      <c r="F20" s="88"/>
      <c r="G20" s="88"/>
      <c r="H20" s="88"/>
      <c r="I20" s="87"/>
      <c r="J20" s="92" t="s">
        <v>1</v>
      </c>
      <c r="K20" s="88"/>
      <c r="L20" s="90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</row>
    <row r="21" spans="1:31" s="91" customFormat="1" ht="18" customHeight="1">
      <c r="A21" s="88"/>
      <c r="B21" s="89"/>
      <c r="C21" s="88"/>
      <c r="D21" s="88"/>
      <c r="E21" s="92" t="s">
        <v>27</v>
      </c>
      <c r="F21" s="88"/>
      <c r="G21" s="88"/>
      <c r="H21" s="88"/>
      <c r="I21" s="87"/>
      <c r="J21" s="92" t="s">
        <v>1</v>
      </c>
      <c r="K21" s="88"/>
      <c r="L21" s="90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</row>
    <row r="22" spans="1:31" s="91" customFormat="1" ht="6.95" customHeight="1">
      <c r="A22" s="88"/>
      <c r="B22" s="89"/>
      <c r="C22" s="88"/>
      <c r="D22" s="88"/>
      <c r="E22" s="88"/>
      <c r="F22" s="88"/>
      <c r="G22" s="88"/>
      <c r="H22" s="88"/>
      <c r="I22" s="88"/>
      <c r="J22" s="88"/>
      <c r="K22" s="88"/>
      <c r="L22" s="90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</row>
    <row r="23" spans="1:31" s="91" customFormat="1" ht="12" customHeight="1">
      <c r="A23" s="88"/>
      <c r="B23" s="89"/>
      <c r="C23" s="88"/>
      <c r="D23" s="87" t="s">
        <v>29</v>
      </c>
      <c r="E23" s="88"/>
      <c r="F23" s="88"/>
      <c r="G23" s="88"/>
      <c r="H23" s="88"/>
      <c r="I23" s="87"/>
      <c r="J23" s="92" t="s">
        <v>1</v>
      </c>
      <c r="K23" s="88"/>
      <c r="L23" s="90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</row>
    <row r="24" spans="1:31" s="91" customFormat="1" ht="18" customHeight="1">
      <c r="A24" s="88"/>
      <c r="B24" s="89"/>
      <c r="C24" s="88"/>
      <c r="D24" s="88"/>
      <c r="E24" s="92" t="s">
        <v>30</v>
      </c>
      <c r="F24" s="88"/>
      <c r="G24" s="88"/>
      <c r="H24" s="88"/>
      <c r="I24" s="87"/>
      <c r="J24" s="92" t="s">
        <v>1</v>
      </c>
      <c r="K24" s="88"/>
      <c r="L24" s="90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</row>
    <row r="25" spans="1:31" s="91" customFormat="1" ht="6.95" customHeight="1">
      <c r="A25" s="88"/>
      <c r="B25" s="89"/>
      <c r="C25" s="88"/>
      <c r="D25" s="88"/>
      <c r="E25" s="88"/>
      <c r="F25" s="88"/>
      <c r="G25" s="88"/>
      <c r="H25" s="88"/>
      <c r="I25" s="88"/>
      <c r="J25" s="88"/>
      <c r="K25" s="88"/>
      <c r="L25" s="90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</row>
    <row r="26" spans="1:31" s="91" customFormat="1" ht="12" customHeight="1">
      <c r="A26" s="88"/>
      <c r="B26" s="89"/>
      <c r="C26" s="88"/>
      <c r="D26" s="87" t="s">
        <v>31</v>
      </c>
      <c r="E26" s="88"/>
      <c r="F26" s="88"/>
      <c r="G26" s="88"/>
      <c r="H26" s="88"/>
      <c r="I26" s="88"/>
      <c r="J26" s="88"/>
      <c r="K26" s="88"/>
      <c r="L26" s="90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</row>
    <row r="27" spans="1:31" s="97" customFormat="1" ht="16.5" customHeight="1">
      <c r="A27" s="94"/>
      <c r="B27" s="95"/>
      <c r="C27" s="94"/>
      <c r="D27" s="94"/>
      <c r="E27" s="263" t="s">
        <v>1</v>
      </c>
      <c r="F27" s="263"/>
      <c r="G27" s="263"/>
      <c r="H27" s="263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91" customFormat="1" ht="6.95" customHeight="1">
      <c r="A28" s="88"/>
      <c r="B28" s="89"/>
      <c r="C28" s="88"/>
      <c r="D28" s="88"/>
      <c r="E28" s="88"/>
      <c r="F28" s="88"/>
      <c r="G28" s="88"/>
      <c r="H28" s="88"/>
      <c r="I28" s="88"/>
      <c r="J28" s="88"/>
      <c r="K28" s="88"/>
      <c r="L28" s="90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</row>
    <row r="29" spans="1:31" s="91" customFormat="1" ht="6.95" customHeight="1">
      <c r="A29" s="88"/>
      <c r="B29" s="89"/>
      <c r="C29" s="88"/>
      <c r="D29" s="98"/>
      <c r="E29" s="98"/>
      <c r="F29" s="98"/>
      <c r="G29" s="98"/>
      <c r="H29" s="98"/>
      <c r="I29" s="98"/>
      <c r="J29" s="98"/>
      <c r="K29" s="98"/>
      <c r="L29" s="90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</row>
    <row r="30" spans="1:31" s="91" customFormat="1" ht="25.35" customHeight="1">
      <c r="A30" s="88"/>
      <c r="B30" s="89"/>
      <c r="C30" s="88"/>
      <c r="D30" s="99" t="s">
        <v>32</v>
      </c>
      <c r="E30" s="88"/>
      <c r="F30" s="88"/>
      <c r="G30" s="88"/>
      <c r="H30" s="88"/>
      <c r="I30" s="88"/>
      <c r="J30" s="100">
        <f>ROUND(J90,2)</f>
        <v>0</v>
      </c>
      <c r="K30" s="88"/>
      <c r="L30" s="90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</row>
    <row r="31" spans="1:31" s="91" customFormat="1" ht="6.95" customHeight="1">
      <c r="A31" s="88"/>
      <c r="B31" s="89"/>
      <c r="C31" s="88"/>
      <c r="D31" s="98"/>
      <c r="E31" s="98"/>
      <c r="F31" s="98"/>
      <c r="G31" s="98"/>
      <c r="H31" s="98"/>
      <c r="I31" s="98"/>
      <c r="J31" s="98"/>
      <c r="K31" s="98"/>
      <c r="L31" s="90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</row>
    <row r="32" spans="1:31" s="91" customFormat="1" ht="14.45" customHeight="1">
      <c r="A32" s="88"/>
      <c r="B32" s="89"/>
      <c r="C32" s="88"/>
      <c r="D32" s="88"/>
      <c r="E32" s="88"/>
      <c r="F32" s="101" t="s">
        <v>34</v>
      </c>
      <c r="G32" s="88"/>
      <c r="H32" s="88"/>
      <c r="I32" s="101" t="s">
        <v>33</v>
      </c>
      <c r="J32" s="101" t="s">
        <v>35</v>
      </c>
      <c r="K32" s="88"/>
      <c r="L32" s="90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</row>
    <row r="33" spans="1:31" s="91" customFormat="1" ht="14.45" customHeight="1">
      <c r="A33" s="88"/>
      <c r="B33" s="89"/>
      <c r="C33" s="88"/>
      <c r="D33" s="102" t="s">
        <v>36</v>
      </c>
      <c r="E33" s="87" t="s">
        <v>37</v>
      </c>
      <c r="F33" s="103">
        <f>J30</f>
        <v>0</v>
      </c>
      <c r="G33" s="88"/>
      <c r="H33" s="88"/>
      <c r="I33" s="104">
        <v>0.21</v>
      </c>
      <c r="J33" s="103">
        <f>F33*I33</f>
        <v>0</v>
      </c>
      <c r="K33" s="88"/>
      <c r="L33" s="90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</row>
    <row r="34" spans="1:31" s="91" customFormat="1" ht="14.45" customHeight="1" hidden="1">
      <c r="A34" s="88"/>
      <c r="B34" s="89"/>
      <c r="C34" s="88"/>
      <c r="D34" s="88"/>
      <c r="E34" s="87" t="s">
        <v>38</v>
      </c>
      <c r="F34" s="103">
        <f>ROUND((SUM(BF90:BF145)),2)</f>
        <v>0</v>
      </c>
      <c r="G34" s="88"/>
      <c r="H34" s="88"/>
      <c r="I34" s="104">
        <v>0.15</v>
      </c>
      <c r="J34" s="103">
        <f>ROUND(((SUM(BF90:BF145))*I34),2)</f>
        <v>0</v>
      </c>
      <c r="K34" s="88"/>
      <c r="L34" s="90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</row>
    <row r="35" spans="1:31" s="91" customFormat="1" ht="14.45" customHeight="1" hidden="1">
      <c r="A35" s="88"/>
      <c r="B35" s="89"/>
      <c r="C35" s="88"/>
      <c r="D35" s="88"/>
      <c r="E35" s="87" t="s">
        <v>39</v>
      </c>
      <c r="F35" s="103">
        <f>ROUND((SUM(BG90:BG145)),2)</f>
        <v>0</v>
      </c>
      <c r="G35" s="88"/>
      <c r="H35" s="88"/>
      <c r="I35" s="104">
        <v>0.21</v>
      </c>
      <c r="J35" s="103">
        <f>0</f>
        <v>0</v>
      </c>
      <c r="K35" s="88"/>
      <c r="L35" s="90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</row>
    <row r="36" spans="1:31" s="91" customFormat="1" ht="14.45" customHeight="1" hidden="1">
      <c r="A36" s="88"/>
      <c r="B36" s="89"/>
      <c r="C36" s="88"/>
      <c r="D36" s="88"/>
      <c r="E36" s="87" t="s">
        <v>40</v>
      </c>
      <c r="F36" s="103">
        <f>ROUND((SUM(BH90:BH145)),2)</f>
        <v>0</v>
      </c>
      <c r="G36" s="88"/>
      <c r="H36" s="88"/>
      <c r="I36" s="104">
        <v>0.15</v>
      </c>
      <c r="J36" s="103">
        <f>0</f>
        <v>0</v>
      </c>
      <c r="K36" s="88"/>
      <c r="L36" s="90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</row>
    <row r="37" spans="1:31" s="91" customFormat="1" ht="14.45" customHeight="1" hidden="1">
      <c r="A37" s="88"/>
      <c r="B37" s="89"/>
      <c r="C37" s="88"/>
      <c r="D37" s="88"/>
      <c r="E37" s="87" t="s">
        <v>41</v>
      </c>
      <c r="F37" s="103">
        <f>ROUND((SUM(BI90:BI145)),2)</f>
        <v>0</v>
      </c>
      <c r="G37" s="88"/>
      <c r="H37" s="88"/>
      <c r="I37" s="104">
        <v>0</v>
      </c>
      <c r="J37" s="103">
        <f>0</f>
        <v>0</v>
      </c>
      <c r="K37" s="88"/>
      <c r="L37" s="90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</row>
    <row r="38" spans="1:31" s="91" customFormat="1" ht="6.95" customHeight="1">
      <c r="A38" s="88"/>
      <c r="B38" s="89"/>
      <c r="C38" s="88"/>
      <c r="D38" s="88"/>
      <c r="E38" s="88"/>
      <c r="F38" s="88"/>
      <c r="G38" s="88"/>
      <c r="H38" s="88"/>
      <c r="I38" s="88"/>
      <c r="J38" s="88"/>
      <c r="K38" s="88"/>
      <c r="L38" s="90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</row>
    <row r="39" spans="1:31" s="91" customFormat="1" ht="25.35" customHeight="1">
      <c r="A39" s="88"/>
      <c r="B39" s="89"/>
      <c r="C39" s="105"/>
      <c r="D39" s="106" t="s">
        <v>42</v>
      </c>
      <c r="E39" s="107"/>
      <c r="F39" s="107"/>
      <c r="G39" s="108" t="s">
        <v>43</v>
      </c>
      <c r="H39" s="109" t="s">
        <v>44</v>
      </c>
      <c r="I39" s="107"/>
      <c r="J39" s="110">
        <f>SUM(J30:J37)</f>
        <v>0</v>
      </c>
      <c r="K39" s="111"/>
      <c r="L39" s="90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</row>
    <row r="40" spans="1:31" s="91" customFormat="1" ht="14.45" customHeight="1">
      <c r="A40" s="88"/>
      <c r="B40" s="89"/>
      <c r="C40" s="88"/>
      <c r="D40" s="88"/>
      <c r="E40" s="88"/>
      <c r="F40" s="88"/>
      <c r="G40" s="88"/>
      <c r="H40" s="88"/>
      <c r="I40" s="88"/>
      <c r="J40" s="88"/>
      <c r="K40" s="88"/>
      <c r="L40" s="90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</row>
    <row r="41" spans="1:31" s="91" customFormat="1" ht="14.45" customHeight="1">
      <c r="A41" s="88"/>
      <c r="B41" s="112"/>
      <c r="C41" s="113"/>
      <c r="D41" s="113"/>
      <c r="E41" s="113"/>
      <c r="F41" s="113"/>
      <c r="G41" s="113"/>
      <c r="H41" s="113"/>
      <c r="I41" s="113"/>
      <c r="J41" s="113"/>
      <c r="K41" s="113"/>
      <c r="L41" s="90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</row>
    <row r="45" spans="1:31" s="91" customFormat="1" ht="6.95" customHeight="1">
      <c r="A45" s="88"/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 s="90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</row>
    <row r="46" spans="1:31" s="91" customFormat="1" ht="24.95" customHeight="1">
      <c r="A46" s="88"/>
      <c r="B46" s="89"/>
      <c r="C46" s="85" t="s">
        <v>92</v>
      </c>
      <c r="D46" s="88"/>
      <c r="E46" s="88"/>
      <c r="F46" s="88"/>
      <c r="G46" s="88"/>
      <c r="H46" s="88"/>
      <c r="I46" s="88"/>
      <c r="J46" s="88"/>
      <c r="K46" s="88"/>
      <c r="L46" s="90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</row>
    <row r="47" spans="1:31" s="91" customFormat="1" ht="6.95" customHeight="1">
      <c r="A47" s="88"/>
      <c r="B47" s="89"/>
      <c r="C47" s="88"/>
      <c r="D47" s="88"/>
      <c r="E47" s="88"/>
      <c r="F47" s="88"/>
      <c r="G47" s="88"/>
      <c r="H47" s="88"/>
      <c r="I47" s="88"/>
      <c r="J47" s="88"/>
      <c r="K47" s="88"/>
      <c r="L47" s="90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</row>
    <row r="48" spans="1:31" s="91" customFormat="1" ht="12" customHeight="1">
      <c r="A48" s="88"/>
      <c r="B48" s="89"/>
      <c r="C48" s="87" t="s">
        <v>14</v>
      </c>
      <c r="D48" s="88"/>
      <c r="E48" s="88"/>
      <c r="F48" s="88"/>
      <c r="G48" s="88"/>
      <c r="H48" s="88"/>
      <c r="I48" s="88"/>
      <c r="J48" s="88"/>
      <c r="K48" s="88"/>
      <c r="L48" s="90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</row>
    <row r="49" spans="1:31" s="91" customFormat="1" ht="16.5" customHeight="1">
      <c r="A49" s="88"/>
      <c r="B49" s="89"/>
      <c r="C49" s="88"/>
      <c r="D49" s="88"/>
      <c r="E49" s="258" t="str">
        <f>E7</f>
        <v>ČNB - Úprava místnosti č. PP305</v>
      </c>
      <c r="F49" s="259"/>
      <c r="G49" s="259"/>
      <c r="H49" s="259"/>
      <c r="I49" s="88"/>
      <c r="J49" s="88"/>
      <c r="K49" s="88"/>
      <c r="L49" s="90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</row>
    <row r="50" spans="1:31" s="91" customFormat="1" ht="12" customHeight="1">
      <c r="A50" s="88"/>
      <c r="B50" s="89"/>
      <c r="C50" s="87" t="s">
        <v>90</v>
      </c>
      <c r="D50" s="88"/>
      <c r="E50" s="88"/>
      <c r="F50" s="88"/>
      <c r="G50" s="88"/>
      <c r="H50" s="88"/>
      <c r="I50" s="88"/>
      <c r="J50" s="88"/>
      <c r="K50" s="88"/>
      <c r="L50" s="90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</row>
    <row r="51" spans="1:31" s="91" customFormat="1" ht="16.5" customHeight="1">
      <c r="A51" s="88"/>
      <c r="B51" s="89"/>
      <c r="C51" s="88"/>
      <c r="D51" s="88"/>
      <c r="E51" s="256" t="str">
        <f>E9</f>
        <v>03 - STAVEBNÍ PRÁCE</v>
      </c>
      <c r="F51" s="257"/>
      <c r="G51" s="257"/>
      <c r="H51" s="257"/>
      <c r="I51" s="88"/>
      <c r="J51" s="88"/>
      <c r="K51" s="88"/>
      <c r="L51" s="90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</row>
    <row r="52" spans="1:31" s="91" customFormat="1" ht="6.95" customHeight="1">
      <c r="A52" s="88"/>
      <c r="B52" s="89"/>
      <c r="C52" s="88"/>
      <c r="D52" s="88"/>
      <c r="E52" s="88"/>
      <c r="F52" s="88"/>
      <c r="G52" s="88"/>
      <c r="H52" s="88"/>
      <c r="I52" s="88"/>
      <c r="J52" s="88"/>
      <c r="K52" s="88"/>
      <c r="L52" s="90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</row>
    <row r="53" spans="1:31" s="91" customFormat="1" ht="12" customHeight="1">
      <c r="A53" s="88"/>
      <c r="B53" s="89"/>
      <c r="C53" s="87" t="s">
        <v>18</v>
      </c>
      <c r="D53" s="88"/>
      <c r="E53" s="88"/>
      <c r="F53" s="92" t="str">
        <f>F12</f>
        <v>Na Příkopě 864/28, Praha 1</v>
      </c>
      <c r="G53" s="88"/>
      <c r="H53" s="88"/>
      <c r="I53" s="87"/>
      <c r="J53" s="93"/>
      <c r="K53" s="88"/>
      <c r="L53" s="90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</row>
    <row r="54" spans="1:31" s="91" customFormat="1" ht="6.95" customHeight="1">
      <c r="A54" s="88"/>
      <c r="B54" s="89"/>
      <c r="C54" s="88"/>
      <c r="D54" s="88"/>
      <c r="E54" s="88"/>
      <c r="F54" s="88"/>
      <c r="G54" s="88"/>
      <c r="H54" s="88"/>
      <c r="I54" s="88"/>
      <c r="J54" s="88"/>
      <c r="K54" s="88"/>
      <c r="L54" s="90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</row>
    <row r="55" spans="1:31" s="91" customFormat="1" ht="25.7" customHeight="1">
      <c r="A55" s="88"/>
      <c r="B55" s="89"/>
      <c r="C55" s="87" t="s">
        <v>21</v>
      </c>
      <c r="D55" s="88"/>
      <c r="E55" s="88"/>
      <c r="F55" s="92" t="str">
        <f>E15</f>
        <v>Česká národní banka</v>
      </c>
      <c r="G55" s="88"/>
      <c r="H55" s="88"/>
      <c r="I55" s="87" t="s">
        <v>26</v>
      </c>
      <c r="J55" s="116" t="str">
        <f>E21</f>
        <v>CONSILIUM ai, s.r.o.</v>
      </c>
      <c r="K55" s="88"/>
      <c r="L55" s="90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</row>
    <row r="56" spans="1:31" s="91" customFormat="1" ht="15.2" customHeight="1">
      <c r="A56" s="88"/>
      <c r="B56" s="89"/>
      <c r="C56" s="87"/>
      <c r="D56" s="88"/>
      <c r="E56" s="88"/>
      <c r="F56" s="92" t="str">
        <f>IF(E18="","",E18)</f>
        <v/>
      </c>
      <c r="G56" s="88"/>
      <c r="H56" s="88"/>
      <c r="I56" s="87" t="s">
        <v>29</v>
      </c>
      <c r="J56" s="116" t="str">
        <f>E24</f>
        <v>Vladimír Mrázek</v>
      </c>
      <c r="K56" s="88"/>
      <c r="L56" s="90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</row>
    <row r="57" spans="1:31" s="91" customFormat="1" ht="10.35" customHeight="1">
      <c r="A57" s="88"/>
      <c r="B57" s="89"/>
      <c r="C57" s="88"/>
      <c r="D57" s="88"/>
      <c r="E57" s="88"/>
      <c r="F57" s="88"/>
      <c r="G57" s="88"/>
      <c r="H57" s="88"/>
      <c r="I57" s="88"/>
      <c r="J57" s="88"/>
      <c r="K57" s="88"/>
      <c r="L57" s="90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</row>
    <row r="58" spans="1:31" s="91" customFormat="1" ht="29.25" customHeight="1">
      <c r="A58" s="88"/>
      <c r="B58" s="89"/>
      <c r="C58" s="117" t="s">
        <v>93</v>
      </c>
      <c r="D58" s="105"/>
      <c r="E58" s="105"/>
      <c r="F58" s="105"/>
      <c r="G58" s="105"/>
      <c r="H58" s="105"/>
      <c r="I58" s="105"/>
      <c r="J58" s="118" t="s">
        <v>94</v>
      </c>
      <c r="K58" s="105"/>
      <c r="L58" s="90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</row>
    <row r="59" spans="1:31" s="91" customFormat="1" ht="10.35" customHeight="1">
      <c r="A59" s="88"/>
      <c r="B59" s="89"/>
      <c r="C59" s="88"/>
      <c r="D59" s="88"/>
      <c r="E59" s="88"/>
      <c r="F59" s="88"/>
      <c r="G59" s="88"/>
      <c r="H59" s="88"/>
      <c r="I59" s="88"/>
      <c r="J59" s="88"/>
      <c r="K59" s="88"/>
      <c r="L59" s="90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</row>
    <row r="60" spans="1:47" s="91" customFormat="1" ht="22.9" customHeight="1">
      <c r="A60" s="88"/>
      <c r="B60" s="89"/>
      <c r="C60" s="119" t="s">
        <v>95</v>
      </c>
      <c r="D60" s="88"/>
      <c r="E60" s="88"/>
      <c r="F60" s="88"/>
      <c r="G60" s="88"/>
      <c r="H60" s="88"/>
      <c r="I60" s="88"/>
      <c r="J60" s="100">
        <f>J90</f>
        <v>0</v>
      </c>
      <c r="K60" s="88"/>
      <c r="L60" s="90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U60" s="81" t="s">
        <v>96</v>
      </c>
    </row>
    <row r="61" spans="2:12" s="120" customFormat="1" ht="24.95" customHeight="1">
      <c r="B61" s="121"/>
      <c r="D61" s="122" t="s">
        <v>145</v>
      </c>
      <c r="E61" s="123"/>
      <c r="F61" s="123"/>
      <c r="G61" s="123"/>
      <c r="H61" s="123"/>
      <c r="I61" s="123"/>
      <c r="J61" s="124">
        <f>J91</f>
        <v>0</v>
      </c>
      <c r="L61" s="121"/>
    </row>
    <row r="62" spans="2:12" s="125" customFormat="1" ht="19.9" customHeight="1">
      <c r="B62" s="126"/>
      <c r="D62" s="127" t="s">
        <v>223</v>
      </c>
      <c r="E62" s="128"/>
      <c r="F62" s="128"/>
      <c r="G62" s="128"/>
      <c r="H62" s="128"/>
      <c r="I62" s="128"/>
      <c r="J62" s="129">
        <f>J92</f>
        <v>0</v>
      </c>
      <c r="L62" s="126"/>
    </row>
    <row r="63" spans="2:12" s="125" customFormat="1" ht="19.9" customHeight="1">
      <c r="B63" s="126"/>
      <c r="D63" s="127" t="s">
        <v>146</v>
      </c>
      <c r="E63" s="128"/>
      <c r="F63" s="128"/>
      <c r="G63" s="128"/>
      <c r="H63" s="128"/>
      <c r="I63" s="128"/>
      <c r="J63" s="129">
        <f>J96</f>
        <v>0</v>
      </c>
      <c r="L63" s="126"/>
    </row>
    <row r="64" spans="2:12" s="125" customFormat="1" ht="19.9" customHeight="1">
      <c r="B64" s="126"/>
      <c r="D64" s="127" t="s">
        <v>224</v>
      </c>
      <c r="E64" s="128"/>
      <c r="F64" s="128"/>
      <c r="G64" s="128"/>
      <c r="H64" s="128"/>
      <c r="I64" s="128"/>
      <c r="J64" s="129">
        <f>J102</f>
        <v>0</v>
      </c>
      <c r="L64" s="126"/>
    </row>
    <row r="65" spans="2:12" s="120" customFormat="1" ht="24.95" customHeight="1">
      <c r="B65" s="121"/>
      <c r="D65" s="122" t="s">
        <v>148</v>
      </c>
      <c r="E65" s="123"/>
      <c r="F65" s="123"/>
      <c r="G65" s="123"/>
      <c r="H65" s="123"/>
      <c r="I65" s="123"/>
      <c r="J65" s="124">
        <f>J104</f>
        <v>0</v>
      </c>
      <c r="L65" s="121"/>
    </row>
    <row r="66" spans="2:12" s="125" customFormat="1" ht="19.9" customHeight="1">
      <c r="B66" s="126"/>
      <c r="D66" s="127" t="s">
        <v>149</v>
      </c>
      <c r="E66" s="128"/>
      <c r="F66" s="128"/>
      <c r="G66" s="128"/>
      <c r="H66" s="128"/>
      <c r="I66" s="128"/>
      <c r="J66" s="129">
        <f>J105</f>
        <v>0</v>
      </c>
      <c r="L66" s="126"/>
    </row>
    <row r="67" spans="2:12" s="125" customFormat="1" ht="19.9" customHeight="1">
      <c r="B67" s="126"/>
      <c r="D67" s="127" t="s">
        <v>150</v>
      </c>
      <c r="E67" s="128"/>
      <c r="F67" s="128"/>
      <c r="G67" s="128"/>
      <c r="H67" s="128"/>
      <c r="I67" s="128"/>
      <c r="J67" s="129">
        <f>J114</f>
        <v>0</v>
      </c>
      <c r="L67" s="126"/>
    </row>
    <row r="68" spans="2:12" s="125" customFormat="1" ht="19.9" customHeight="1">
      <c r="B68" s="126"/>
      <c r="D68" s="127" t="s">
        <v>225</v>
      </c>
      <c r="E68" s="128"/>
      <c r="F68" s="128"/>
      <c r="G68" s="128"/>
      <c r="H68" s="128"/>
      <c r="I68" s="128"/>
      <c r="J68" s="129">
        <f>J128</f>
        <v>0</v>
      </c>
      <c r="L68" s="126"/>
    </row>
    <row r="69" spans="2:12" s="125" customFormat="1" ht="19.9" customHeight="1">
      <c r="B69" s="126"/>
      <c r="D69" s="127" t="s">
        <v>226</v>
      </c>
      <c r="E69" s="128"/>
      <c r="F69" s="128"/>
      <c r="G69" s="128"/>
      <c r="H69" s="128"/>
      <c r="I69" s="128"/>
      <c r="J69" s="129">
        <f>J133</f>
        <v>0</v>
      </c>
      <c r="L69" s="126"/>
    </row>
    <row r="70" spans="2:12" s="125" customFormat="1" ht="19.9" customHeight="1">
      <c r="B70" s="126"/>
      <c r="D70" s="127" t="s">
        <v>227</v>
      </c>
      <c r="E70" s="128"/>
      <c r="F70" s="128"/>
      <c r="G70" s="128"/>
      <c r="H70" s="128"/>
      <c r="I70" s="128"/>
      <c r="J70" s="129">
        <f>J141</f>
        <v>0</v>
      </c>
      <c r="L70" s="126"/>
    </row>
    <row r="71" spans="1:31" s="91" customFormat="1" ht="21.75" customHeight="1">
      <c r="A71" s="88"/>
      <c r="B71" s="89"/>
      <c r="C71" s="88"/>
      <c r="D71" s="88"/>
      <c r="E71" s="88"/>
      <c r="F71" s="88"/>
      <c r="G71" s="88"/>
      <c r="H71" s="88"/>
      <c r="I71" s="88"/>
      <c r="J71" s="88"/>
      <c r="K71" s="88"/>
      <c r="L71" s="90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</row>
    <row r="72" spans="1:31" s="91" customFormat="1" ht="6.95" customHeight="1">
      <c r="A72" s="88"/>
      <c r="B72" s="112"/>
      <c r="C72" s="113"/>
      <c r="D72" s="113"/>
      <c r="E72" s="113"/>
      <c r="F72" s="113"/>
      <c r="G72" s="113"/>
      <c r="H72" s="113"/>
      <c r="I72" s="113"/>
      <c r="J72" s="113"/>
      <c r="K72" s="113"/>
      <c r="L72" s="90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</row>
    <row r="76" spans="1:31" s="91" customFormat="1" ht="6.95" customHeight="1">
      <c r="A76" s="88"/>
      <c r="B76" s="114"/>
      <c r="C76" s="115"/>
      <c r="D76" s="115"/>
      <c r="E76" s="115"/>
      <c r="F76" s="115"/>
      <c r="G76" s="115"/>
      <c r="H76" s="115"/>
      <c r="I76" s="115"/>
      <c r="J76" s="115"/>
      <c r="K76" s="115"/>
      <c r="L76" s="90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</row>
    <row r="77" spans="1:31" s="91" customFormat="1" ht="24.95" customHeight="1">
      <c r="A77" s="88"/>
      <c r="B77" s="89"/>
      <c r="C77" s="85" t="s">
        <v>101</v>
      </c>
      <c r="D77" s="88"/>
      <c r="E77" s="88"/>
      <c r="F77" s="88"/>
      <c r="G77" s="88"/>
      <c r="H77" s="88"/>
      <c r="I77" s="88"/>
      <c r="J77" s="88"/>
      <c r="K77" s="88"/>
      <c r="L77" s="90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</row>
    <row r="78" spans="1:31" s="91" customFormat="1" ht="6.95" customHeight="1">
      <c r="A78" s="88"/>
      <c r="B78" s="89"/>
      <c r="C78" s="88"/>
      <c r="D78" s="88"/>
      <c r="E78" s="88"/>
      <c r="F78" s="88"/>
      <c r="G78" s="88"/>
      <c r="H78" s="88"/>
      <c r="I78" s="88"/>
      <c r="J78" s="88"/>
      <c r="K78" s="88"/>
      <c r="L78" s="90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</row>
    <row r="79" spans="1:31" s="91" customFormat="1" ht="12" customHeight="1">
      <c r="A79" s="88"/>
      <c r="B79" s="89"/>
      <c r="C79" s="87" t="s">
        <v>14</v>
      </c>
      <c r="D79" s="88"/>
      <c r="E79" s="88"/>
      <c r="F79" s="88"/>
      <c r="G79" s="88"/>
      <c r="H79" s="88"/>
      <c r="I79" s="88"/>
      <c r="J79" s="88"/>
      <c r="K79" s="88"/>
      <c r="L79" s="90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</row>
    <row r="80" spans="1:31" s="91" customFormat="1" ht="16.5" customHeight="1">
      <c r="A80" s="88"/>
      <c r="B80" s="89"/>
      <c r="C80" s="88"/>
      <c r="D80" s="88"/>
      <c r="E80" s="258" t="str">
        <f>E7</f>
        <v>ČNB - Úprava místnosti č. PP305</v>
      </c>
      <c r="F80" s="259"/>
      <c r="G80" s="259"/>
      <c r="H80" s="259"/>
      <c r="I80" s="88"/>
      <c r="J80" s="88"/>
      <c r="K80" s="88"/>
      <c r="L80" s="90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</row>
    <row r="81" spans="1:31" s="91" customFormat="1" ht="12" customHeight="1">
      <c r="A81" s="88"/>
      <c r="B81" s="89"/>
      <c r="C81" s="87" t="s">
        <v>90</v>
      </c>
      <c r="D81" s="88"/>
      <c r="E81" s="88"/>
      <c r="F81" s="88"/>
      <c r="G81" s="88"/>
      <c r="H81" s="88"/>
      <c r="I81" s="88"/>
      <c r="J81" s="88"/>
      <c r="K81" s="88"/>
      <c r="L81" s="90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</row>
    <row r="82" spans="1:31" s="91" customFormat="1" ht="16.5" customHeight="1">
      <c r="A82" s="88"/>
      <c r="B82" s="89"/>
      <c r="C82" s="88"/>
      <c r="D82" s="88"/>
      <c r="E82" s="256" t="str">
        <f>E9</f>
        <v>03 - STAVEBNÍ PRÁCE</v>
      </c>
      <c r="F82" s="257"/>
      <c r="G82" s="257"/>
      <c r="H82" s="257"/>
      <c r="I82" s="88"/>
      <c r="J82" s="88"/>
      <c r="K82" s="88"/>
      <c r="L82" s="90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</row>
    <row r="83" spans="1:31" s="91" customFormat="1" ht="6.95" customHeight="1">
      <c r="A83" s="88"/>
      <c r="B83" s="89"/>
      <c r="C83" s="88"/>
      <c r="D83" s="88"/>
      <c r="E83" s="88"/>
      <c r="F83" s="88"/>
      <c r="G83" s="88"/>
      <c r="H83" s="88"/>
      <c r="I83" s="88"/>
      <c r="J83" s="88"/>
      <c r="K83" s="88"/>
      <c r="L83" s="90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</row>
    <row r="84" spans="1:31" s="91" customFormat="1" ht="12" customHeight="1">
      <c r="A84" s="88"/>
      <c r="B84" s="89"/>
      <c r="C84" s="87" t="s">
        <v>18</v>
      </c>
      <c r="D84" s="88"/>
      <c r="E84" s="88"/>
      <c r="F84" s="92" t="str">
        <f>F12</f>
        <v>Na Příkopě 864/28, Praha 1</v>
      </c>
      <c r="G84" s="88"/>
      <c r="H84" s="88"/>
      <c r="I84" s="87" t="s">
        <v>20</v>
      </c>
      <c r="J84" s="93"/>
      <c r="K84" s="88"/>
      <c r="L84" s="90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</row>
    <row r="85" spans="1:31" s="91" customFormat="1" ht="6.95" customHeight="1">
      <c r="A85" s="88"/>
      <c r="B85" s="89"/>
      <c r="C85" s="88"/>
      <c r="D85" s="88"/>
      <c r="E85" s="88"/>
      <c r="F85" s="88"/>
      <c r="G85" s="88"/>
      <c r="H85" s="88"/>
      <c r="I85" s="88"/>
      <c r="J85" s="88"/>
      <c r="K85" s="88"/>
      <c r="L85" s="90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</row>
    <row r="86" spans="1:31" s="91" customFormat="1" ht="25.7" customHeight="1">
      <c r="A86" s="88"/>
      <c r="B86" s="89"/>
      <c r="C86" s="87" t="s">
        <v>21</v>
      </c>
      <c r="D86" s="88"/>
      <c r="E86" s="88"/>
      <c r="F86" s="92" t="str">
        <f>E15</f>
        <v>Česká národní banka</v>
      </c>
      <c r="G86" s="88"/>
      <c r="H86" s="88"/>
      <c r="I86" s="87" t="s">
        <v>26</v>
      </c>
      <c r="J86" s="116" t="str">
        <f>E21</f>
        <v>CONSILIUM ai, s.r.o.</v>
      </c>
      <c r="K86" s="88"/>
      <c r="L86" s="90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</row>
    <row r="87" spans="1:31" s="91" customFormat="1" ht="15.2" customHeight="1">
      <c r="A87" s="88"/>
      <c r="B87" s="89"/>
      <c r="C87" s="87" t="s">
        <v>25</v>
      </c>
      <c r="D87" s="88"/>
      <c r="E87" s="88"/>
      <c r="F87" s="92" t="str">
        <f>IF(E18="","",E18)</f>
        <v/>
      </c>
      <c r="G87" s="88"/>
      <c r="H87" s="88"/>
      <c r="I87" s="87" t="s">
        <v>29</v>
      </c>
      <c r="J87" s="116" t="str">
        <f>E24</f>
        <v>Vladimír Mrázek</v>
      </c>
      <c r="K87" s="88"/>
      <c r="L87" s="90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</row>
    <row r="88" spans="1:31" s="91" customFormat="1" ht="10.35" customHeight="1">
      <c r="A88" s="88"/>
      <c r="B88" s="89"/>
      <c r="C88" s="88"/>
      <c r="D88" s="88"/>
      <c r="E88" s="88"/>
      <c r="F88" s="88"/>
      <c r="G88" s="88"/>
      <c r="H88" s="88"/>
      <c r="I88" s="88"/>
      <c r="J88" s="88"/>
      <c r="K88" s="88"/>
      <c r="L88" s="90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</row>
    <row r="89" spans="1:31" s="139" customFormat="1" ht="29.25" customHeight="1">
      <c r="A89" s="130"/>
      <c r="B89" s="131"/>
      <c r="C89" s="132" t="s">
        <v>102</v>
      </c>
      <c r="D89" s="133" t="s">
        <v>51</v>
      </c>
      <c r="E89" s="133" t="s">
        <v>47</v>
      </c>
      <c r="F89" s="133" t="s">
        <v>48</v>
      </c>
      <c r="G89" s="133" t="s">
        <v>103</v>
      </c>
      <c r="H89" s="133" t="s">
        <v>104</v>
      </c>
      <c r="I89" s="133" t="s">
        <v>105</v>
      </c>
      <c r="J89" s="133" t="s">
        <v>94</v>
      </c>
      <c r="K89" s="134" t="s">
        <v>106</v>
      </c>
      <c r="L89" s="135"/>
      <c r="M89" s="136" t="s">
        <v>1</v>
      </c>
      <c r="N89" s="137" t="s">
        <v>36</v>
      </c>
      <c r="O89" s="137" t="s">
        <v>107</v>
      </c>
      <c r="P89" s="137" t="s">
        <v>108</v>
      </c>
      <c r="Q89" s="137" t="s">
        <v>109</v>
      </c>
      <c r="R89" s="137" t="s">
        <v>110</v>
      </c>
      <c r="S89" s="137" t="s">
        <v>111</v>
      </c>
      <c r="T89" s="138" t="s">
        <v>112</v>
      </c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</row>
    <row r="90" spans="1:63" s="91" customFormat="1" ht="22.9" customHeight="1">
      <c r="A90" s="88"/>
      <c r="B90" s="89"/>
      <c r="C90" s="140" t="s">
        <v>113</v>
      </c>
      <c r="D90" s="88"/>
      <c r="E90" s="88"/>
      <c r="F90" s="88"/>
      <c r="G90" s="88"/>
      <c r="H90" s="88"/>
      <c r="I90" s="88"/>
      <c r="J90" s="141">
        <f>J91+J104</f>
        <v>0</v>
      </c>
      <c r="K90" s="88"/>
      <c r="L90" s="89"/>
      <c r="M90" s="142"/>
      <c r="N90" s="143"/>
      <c r="O90" s="98"/>
      <c r="P90" s="144">
        <f>P91+P104</f>
        <v>96.740793</v>
      </c>
      <c r="Q90" s="98"/>
      <c r="R90" s="144">
        <f>R91+R104</f>
        <v>0.99804242</v>
      </c>
      <c r="S90" s="98"/>
      <c r="T90" s="145">
        <f>T91+T104</f>
        <v>0</v>
      </c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T90" s="81" t="s">
        <v>65</v>
      </c>
      <c r="AU90" s="81" t="s">
        <v>96</v>
      </c>
      <c r="BK90" s="146">
        <f>BK91+BK104</f>
        <v>0</v>
      </c>
    </row>
    <row r="91" spans="2:63" s="147" customFormat="1" ht="25.9" customHeight="1">
      <c r="B91" s="148"/>
      <c r="D91" s="149" t="s">
        <v>65</v>
      </c>
      <c r="E91" s="150" t="s">
        <v>151</v>
      </c>
      <c r="F91" s="150" t="s">
        <v>152</v>
      </c>
      <c r="J91" s="151">
        <f>J92+J96+J102</f>
        <v>0</v>
      </c>
      <c r="L91" s="148"/>
      <c r="M91" s="152"/>
      <c r="N91" s="153"/>
      <c r="O91" s="153"/>
      <c r="P91" s="154">
        <f>P92+P96+P102</f>
        <v>11.9668</v>
      </c>
      <c r="Q91" s="153"/>
      <c r="R91" s="154">
        <f>R92+R96+R102</f>
        <v>0.06582120000000001</v>
      </c>
      <c r="S91" s="153"/>
      <c r="T91" s="155">
        <f>T92+T96+T102</f>
        <v>0</v>
      </c>
      <c r="AR91" s="149" t="s">
        <v>74</v>
      </c>
      <c r="AT91" s="156" t="s">
        <v>65</v>
      </c>
      <c r="AU91" s="156" t="s">
        <v>66</v>
      </c>
      <c r="AY91" s="149" t="s">
        <v>117</v>
      </c>
      <c r="BK91" s="157">
        <f>BK92+BK96+BK102</f>
        <v>0</v>
      </c>
    </row>
    <row r="92" spans="2:63" s="147" customFormat="1" ht="22.9" customHeight="1">
      <c r="B92" s="148"/>
      <c r="D92" s="149" t="s">
        <v>65</v>
      </c>
      <c r="E92" s="158" t="s">
        <v>171</v>
      </c>
      <c r="F92" s="158" t="s">
        <v>228</v>
      </c>
      <c r="J92" s="159">
        <f>SUM(J93:J94)</f>
        <v>0</v>
      </c>
      <c r="L92" s="148"/>
      <c r="M92" s="152"/>
      <c r="N92" s="153"/>
      <c r="O92" s="153"/>
      <c r="P92" s="154">
        <f>SUM(P93:P95)</f>
        <v>4.51056</v>
      </c>
      <c r="Q92" s="153"/>
      <c r="R92" s="154">
        <f>SUM(R93:R95)</f>
        <v>0.06574120000000001</v>
      </c>
      <c r="S92" s="153"/>
      <c r="T92" s="155">
        <f>SUM(T93:T95)</f>
        <v>0</v>
      </c>
      <c r="AR92" s="149" t="s">
        <v>74</v>
      </c>
      <c r="AT92" s="156" t="s">
        <v>65</v>
      </c>
      <c r="AU92" s="156" t="s">
        <v>74</v>
      </c>
      <c r="AY92" s="149" t="s">
        <v>117</v>
      </c>
      <c r="BK92" s="157">
        <f>SUM(BK93:BK95)</f>
        <v>0</v>
      </c>
    </row>
    <row r="93" spans="1:65" s="91" customFormat="1" ht="16.5" customHeight="1">
      <c r="A93" s="88"/>
      <c r="B93" s="89"/>
      <c r="C93" s="160" t="s">
        <v>74</v>
      </c>
      <c r="D93" s="160" t="s">
        <v>120</v>
      </c>
      <c r="E93" s="161" t="s">
        <v>229</v>
      </c>
      <c r="F93" s="162" t="s">
        <v>230</v>
      </c>
      <c r="G93" s="163" t="s">
        <v>122</v>
      </c>
      <c r="H93" s="164">
        <v>1</v>
      </c>
      <c r="I93" s="165"/>
      <c r="J93" s="166">
        <f>ROUND(I93*H93,2)</f>
        <v>0</v>
      </c>
      <c r="K93" s="162" t="s">
        <v>1</v>
      </c>
      <c r="L93" s="89"/>
      <c r="M93" s="167" t="s">
        <v>1</v>
      </c>
      <c r="N93" s="168" t="s">
        <v>37</v>
      </c>
      <c r="O93" s="169">
        <v>0.3</v>
      </c>
      <c r="P93" s="169">
        <f>O93*H93</f>
        <v>0.3</v>
      </c>
      <c r="Q93" s="169">
        <v>0.00193</v>
      </c>
      <c r="R93" s="169">
        <f>Q93*H93</f>
        <v>0.00193</v>
      </c>
      <c r="S93" s="169">
        <v>0</v>
      </c>
      <c r="T93" s="170">
        <f>S93*H93</f>
        <v>0</v>
      </c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R93" s="171" t="s">
        <v>137</v>
      </c>
      <c r="AT93" s="171" t="s">
        <v>120</v>
      </c>
      <c r="AU93" s="171" t="s">
        <v>76</v>
      </c>
      <c r="AY93" s="81" t="s">
        <v>117</v>
      </c>
      <c r="BE93" s="172">
        <f>IF(N93="základní",J93,0)</f>
        <v>0</v>
      </c>
      <c r="BF93" s="172">
        <f>IF(N93="snížená",J93,0)</f>
        <v>0</v>
      </c>
      <c r="BG93" s="172">
        <f>IF(N93="zákl. přenesená",J93,0)</f>
        <v>0</v>
      </c>
      <c r="BH93" s="172">
        <f>IF(N93="sníž. přenesená",J93,0)</f>
        <v>0</v>
      </c>
      <c r="BI93" s="172">
        <f>IF(N93="nulová",J93,0)</f>
        <v>0</v>
      </c>
      <c r="BJ93" s="81" t="s">
        <v>74</v>
      </c>
      <c r="BK93" s="172">
        <f>ROUND(I93*H93,2)</f>
        <v>0</v>
      </c>
      <c r="BL93" s="81" t="s">
        <v>137</v>
      </c>
      <c r="BM93" s="171" t="s">
        <v>231</v>
      </c>
    </row>
    <row r="94" spans="1:65" s="91" customFormat="1" ht="16.5" customHeight="1">
      <c r="A94" s="88"/>
      <c r="B94" s="89"/>
      <c r="C94" s="160" t="s">
        <v>76</v>
      </c>
      <c r="D94" s="160" t="s">
        <v>120</v>
      </c>
      <c r="E94" s="161" t="s">
        <v>232</v>
      </c>
      <c r="F94" s="162" t="s">
        <v>233</v>
      </c>
      <c r="G94" s="163" t="s">
        <v>210</v>
      </c>
      <c r="H94" s="164">
        <v>16.32</v>
      </c>
      <c r="I94" s="165"/>
      <c r="J94" s="166">
        <f>ROUND(I94*H94,2)</f>
        <v>0</v>
      </c>
      <c r="K94" s="162" t="s">
        <v>123</v>
      </c>
      <c r="L94" s="89"/>
      <c r="M94" s="167" t="s">
        <v>1</v>
      </c>
      <c r="N94" s="168" t="s">
        <v>37</v>
      </c>
      <c r="O94" s="169">
        <v>0.258</v>
      </c>
      <c r="P94" s="169">
        <f>O94*H94</f>
        <v>4.21056</v>
      </c>
      <c r="Q94" s="169">
        <v>0.00391</v>
      </c>
      <c r="R94" s="169">
        <f>Q94*H94</f>
        <v>0.06381120000000001</v>
      </c>
      <c r="S94" s="169">
        <v>0</v>
      </c>
      <c r="T94" s="170">
        <f>S94*H94</f>
        <v>0</v>
      </c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R94" s="171" t="s">
        <v>137</v>
      </c>
      <c r="AT94" s="171" t="s">
        <v>120</v>
      </c>
      <c r="AU94" s="171" t="s">
        <v>76</v>
      </c>
      <c r="AY94" s="81" t="s">
        <v>117</v>
      </c>
      <c r="BE94" s="172">
        <f>IF(N94="základní",J94,0)</f>
        <v>0</v>
      </c>
      <c r="BF94" s="172">
        <f>IF(N94="snížená",J94,0)</f>
        <v>0</v>
      </c>
      <c r="BG94" s="172">
        <f>IF(N94="zákl. přenesená",J94,0)</f>
        <v>0</v>
      </c>
      <c r="BH94" s="172">
        <f>IF(N94="sníž. přenesená",J94,0)</f>
        <v>0</v>
      </c>
      <c r="BI94" s="172">
        <f>IF(N94="nulová",J94,0)</f>
        <v>0</v>
      </c>
      <c r="BJ94" s="81" t="s">
        <v>74</v>
      </c>
      <c r="BK94" s="172">
        <f>ROUND(I94*H94,2)</f>
        <v>0</v>
      </c>
      <c r="BL94" s="81" t="s">
        <v>137</v>
      </c>
      <c r="BM94" s="171" t="s">
        <v>234</v>
      </c>
    </row>
    <row r="95" spans="2:51" s="187" customFormat="1" ht="12">
      <c r="B95" s="188"/>
      <c r="D95" s="181" t="s">
        <v>220</v>
      </c>
      <c r="E95" s="189" t="s">
        <v>1</v>
      </c>
      <c r="F95" s="190" t="s">
        <v>235</v>
      </c>
      <c r="H95" s="191">
        <v>16.32</v>
      </c>
      <c r="L95" s="188"/>
      <c r="M95" s="195"/>
      <c r="N95" s="196"/>
      <c r="O95" s="196"/>
      <c r="P95" s="196"/>
      <c r="Q95" s="196"/>
      <c r="R95" s="196"/>
      <c r="S95" s="196"/>
      <c r="T95" s="197"/>
      <c r="AT95" s="189" t="s">
        <v>220</v>
      </c>
      <c r="AU95" s="189" t="s">
        <v>76</v>
      </c>
      <c r="AV95" s="187" t="s">
        <v>76</v>
      </c>
      <c r="AW95" s="187" t="s">
        <v>28</v>
      </c>
      <c r="AX95" s="187" t="s">
        <v>74</v>
      </c>
      <c r="AY95" s="189" t="s">
        <v>117</v>
      </c>
    </row>
    <row r="96" spans="2:63" s="147" customFormat="1" ht="22.9" customHeight="1">
      <c r="B96" s="148"/>
      <c r="D96" s="149" t="s">
        <v>65</v>
      </c>
      <c r="E96" s="158" t="s">
        <v>153</v>
      </c>
      <c r="F96" s="158" t="s">
        <v>154</v>
      </c>
      <c r="J96" s="159">
        <f>SUM(J97:J101)</f>
        <v>0</v>
      </c>
      <c r="L96" s="148"/>
      <c r="M96" s="152"/>
      <c r="N96" s="153"/>
      <c r="O96" s="153"/>
      <c r="P96" s="154">
        <f>SUM(P97:P101)</f>
        <v>7.215999999999999</v>
      </c>
      <c r="Q96" s="153"/>
      <c r="R96" s="154">
        <f>SUM(R97:R101)</f>
        <v>8E-05</v>
      </c>
      <c r="S96" s="153"/>
      <c r="T96" s="155">
        <f>SUM(T97:T101)</f>
        <v>0</v>
      </c>
      <c r="AR96" s="149" t="s">
        <v>74</v>
      </c>
      <c r="AT96" s="156" t="s">
        <v>65</v>
      </c>
      <c r="AU96" s="156" t="s">
        <v>74</v>
      </c>
      <c r="AY96" s="149" t="s">
        <v>117</v>
      </c>
      <c r="BK96" s="157">
        <f>SUM(BK97:BK101)</f>
        <v>0</v>
      </c>
    </row>
    <row r="97" spans="1:65" s="91" customFormat="1" ht="16.5" customHeight="1">
      <c r="A97" s="88"/>
      <c r="B97" s="89"/>
      <c r="C97" s="160" t="s">
        <v>131</v>
      </c>
      <c r="D97" s="160" t="s">
        <v>120</v>
      </c>
      <c r="E97" s="161" t="s">
        <v>155</v>
      </c>
      <c r="F97" s="162" t="s">
        <v>156</v>
      </c>
      <c r="G97" s="163" t="s">
        <v>122</v>
      </c>
      <c r="H97" s="164">
        <v>1</v>
      </c>
      <c r="I97" s="165"/>
      <c r="J97" s="166">
        <f>ROUND(I97*H97,2)</f>
        <v>0</v>
      </c>
      <c r="K97" s="162" t="s">
        <v>1</v>
      </c>
      <c r="L97" s="89"/>
      <c r="M97" s="167" t="s">
        <v>1</v>
      </c>
      <c r="N97" s="168" t="s">
        <v>37</v>
      </c>
      <c r="O97" s="169">
        <v>0.308</v>
      </c>
      <c r="P97" s="169">
        <f>O97*H97</f>
        <v>0.308</v>
      </c>
      <c r="Q97" s="169">
        <v>4E-05</v>
      </c>
      <c r="R97" s="169">
        <f>Q97*H97</f>
        <v>4E-05</v>
      </c>
      <c r="S97" s="169">
        <v>0</v>
      </c>
      <c r="T97" s="170">
        <f>S97*H97</f>
        <v>0</v>
      </c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R97" s="171" t="s">
        <v>137</v>
      </c>
      <c r="AT97" s="171" t="s">
        <v>120</v>
      </c>
      <c r="AU97" s="171" t="s">
        <v>76</v>
      </c>
      <c r="AY97" s="81" t="s">
        <v>117</v>
      </c>
      <c r="BE97" s="172">
        <f>IF(N97="základní",J97,0)</f>
        <v>0</v>
      </c>
      <c r="BF97" s="172">
        <f>IF(N97="snížená",J97,0)</f>
        <v>0</v>
      </c>
      <c r="BG97" s="172">
        <f>IF(N97="zákl. přenesená",J97,0)</f>
        <v>0</v>
      </c>
      <c r="BH97" s="172">
        <f>IF(N97="sníž. přenesená",J97,0)</f>
        <v>0</v>
      </c>
      <c r="BI97" s="172">
        <f>IF(N97="nulová",J97,0)</f>
        <v>0</v>
      </c>
      <c r="BJ97" s="81" t="s">
        <v>74</v>
      </c>
      <c r="BK97" s="172">
        <f>ROUND(I97*H97,2)</f>
        <v>0</v>
      </c>
      <c r="BL97" s="81" t="s">
        <v>137</v>
      </c>
      <c r="BM97" s="171" t="s">
        <v>236</v>
      </c>
    </row>
    <row r="98" spans="1:65" s="91" customFormat="1" ht="16.5" customHeight="1">
      <c r="A98" s="88"/>
      <c r="B98" s="89"/>
      <c r="C98" s="160" t="s">
        <v>137</v>
      </c>
      <c r="D98" s="160" t="s">
        <v>120</v>
      </c>
      <c r="E98" s="161" t="s">
        <v>158</v>
      </c>
      <c r="F98" s="162" t="s">
        <v>159</v>
      </c>
      <c r="G98" s="163" t="s">
        <v>122</v>
      </c>
      <c r="H98" s="164">
        <v>1</v>
      </c>
      <c r="I98" s="165"/>
      <c r="J98" s="166">
        <f>ROUND(I98*H98,2)</f>
        <v>0</v>
      </c>
      <c r="K98" s="162" t="s">
        <v>1</v>
      </c>
      <c r="L98" s="89"/>
      <c r="M98" s="167" t="s">
        <v>1</v>
      </c>
      <c r="N98" s="168" t="s">
        <v>37</v>
      </c>
      <c r="O98" s="169">
        <v>0.308</v>
      </c>
      <c r="P98" s="169">
        <f>O98*H98</f>
        <v>0.308</v>
      </c>
      <c r="Q98" s="169">
        <v>4E-05</v>
      </c>
      <c r="R98" s="169">
        <f>Q98*H98</f>
        <v>4E-05</v>
      </c>
      <c r="S98" s="169">
        <v>0</v>
      </c>
      <c r="T98" s="170">
        <f>S98*H98</f>
        <v>0</v>
      </c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R98" s="171" t="s">
        <v>137</v>
      </c>
      <c r="AT98" s="171" t="s">
        <v>120</v>
      </c>
      <c r="AU98" s="171" t="s">
        <v>76</v>
      </c>
      <c r="AY98" s="81" t="s">
        <v>117</v>
      </c>
      <c r="BE98" s="172">
        <f>IF(N98="základní",J98,0)</f>
        <v>0</v>
      </c>
      <c r="BF98" s="172">
        <f>IF(N98="snížená",J98,0)</f>
        <v>0</v>
      </c>
      <c r="BG98" s="172">
        <f>IF(N98="zákl. přenesená",J98,0)</f>
        <v>0</v>
      </c>
      <c r="BH98" s="172">
        <f>IF(N98="sníž. přenesená",J98,0)</f>
        <v>0</v>
      </c>
      <c r="BI98" s="172">
        <f>IF(N98="nulová",J98,0)</f>
        <v>0</v>
      </c>
      <c r="BJ98" s="81" t="s">
        <v>74</v>
      </c>
      <c r="BK98" s="172">
        <f>ROUND(I98*H98,2)</f>
        <v>0</v>
      </c>
      <c r="BL98" s="81" t="s">
        <v>137</v>
      </c>
      <c r="BM98" s="171" t="s">
        <v>237</v>
      </c>
    </row>
    <row r="99" spans="1:65" s="91" customFormat="1" ht="16.5" customHeight="1">
      <c r="A99" s="88"/>
      <c r="B99" s="89"/>
      <c r="C99" s="160" t="s">
        <v>116</v>
      </c>
      <c r="D99" s="160" t="s">
        <v>120</v>
      </c>
      <c r="E99" s="161" t="s">
        <v>172</v>
      </c>
      <c r="F99" s="162" t="s">
        <v>238</v>
      </c>
      <c r="G99" s="163" t="s">
        <v>169</v>
      </c>
      <c r="H99" s="164">
        <v>2</v>
      </c>
      <c r="I99" s="165"/>
      <c r="J99" s="166">
        <f>ROUND(I99*H99,2)</f>
        <v>0</v>
      </c>
      <c r="K99" s="162" t="s">
        <v>1</v>
      </c>
      <c r="L99" s="89"/>
      <c r="M99" s="167" t="s">
        <v>1</v>
      </c>
      <c r="N99" s="168" t="s">
        <v>37</v>
      </c>
      <c r="O99" s="169">
        <v>1.65</v>
      </c>
      <c r="P99" s="169">
        <f>O99*H99</f>
        <v>3.3</v>
      </c>
      <c r="Q99" s="169">
        <v>0</v>
      </c>
      <c r="R99" s="169">
        <f>Q99*H99</f>
        <v>0</v>
      </c>
      <c r="S99" s="169">
        <v>0</v>
      </c>
      <c r="T99" s="170">
        <f>S99*H99</f>
        <v>0</v>
      </c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R99" s="171" t="s">
        <v>137</v>
      </c>
      <c r="AT99" s="171" t="s">
        <v>120</v>
      </c>
      <c r="AU99" s="171" t="s">
        <v>76</v>
      </c>
      <c r="AY99" s="81" t="s">
        <v>117</v>
      </c>
      <c r="BE99" s="172">
        <f>IF(N99="základní",J99,0)</f>
        <v>0</v>
      </c>
      <c r="BF99" s="172">
        <f>IF(N99="snížená",J99,0)</f>
        <v>0</v>
      </c>
      <c r="BG99" s="172">
        <f>IF(N99="zákl. přenesená",J99,0)</f>
        <v>0</v>
      </c>
      <c r="BH99" s="172">
        <f>IF(N99="sníž. přenesená",J99,0)</f>
        <v>0</v>
      </c>
      <c r="BI99" s="172">
        <f>IF(N99="nulová",J99,0)</f>
        <v>0</v>
      </c>
      <c r="BJ99" s="81" t="s">
        <v>74</v>
      </c>
      <c r="BK99" s="172">
        <f>ROUND(I99*H99,2)</f>
        <v>0</v>
      </c>
      <c r="BL99" s="81" t="s">
        <v>137</v>
      </c>
      <c r="BM99" s="171" t="s">
        <v>239</v>
      </c>
    </row>
    <row r="100" spans="1:65" s="91" customFormat="1" ht="16.5" customHeight="1">
      <c r="A100" s="88"/>
      <c r="B100" s="89"/>
      <c r="C100" s="160" t="s">
        <v>171</v>
      </c>
      <c r="D100" s="160" t="s">
        <v>120</v>
      </c>
      <c r="E100" s="161" t="s">
        <v>176</v>
      </c>
      <c r="F100" s="162" t="s">
        <v>240</v>
      </c>
      <c r="G100" s="163" t="s">
        <v>169</v>
      </c>
      <c r="H100" s="164">
        <v>1</v>
      </c>
      <c r="I100" s="165"/>
      <c r="J100" s="166">
        <f>ROUND(I100*H100,2)</f>
        <v>0</v>
      </c>
      <c r="K100" s="162" t="s">
        <v>1</v>
      </c>
      <c r="L100" s="89"/>
      <c r="M100" s="167" t="s">
        <v>1</v>
      </c>
      <c r="N100" s="168" t="s">
        <v>37</v>
      </c>
      <c r="O100" s="169">
        <v>1.65</v>
      </c>
      <c r="P100" s="169">
        <f>O100*H100</f>
        <v>1.65</v>
      </c>
      <c r="Q100" s="169">
        <v>0</v>
      </c>
      <c r="R100" s="169">
        <f>Q100*H100</f>
        <v>0</v>
      </c>
      <c r="S100" s="169">
        <v>0</v>
      </c>
      <c r="T100" s="170">
        <f>S100*H100</f>
        <v>0</v>
      </c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R100" s="171" t="s">
        <v>137</v>
      </c>
      <c r="AT100" s="171" t="s">
        <v>120</v>
      </c>
      <c r="AU100" s="171" t="s">
        <v>76</v>
      </c>
      <c r="AY100" s="81" t="s">
        <v>117</v>
      </c>
      <c r="BE100" s="172">
        <f>IF(N100="základní",J100,0)</f>
        <v>0</v>
      </c>
      <c r="BF100" s="172">
        <f>IF(N100="snížená",J100,0)</f>
        <v>0</v>
      </c>
      <c r="BG100" s="172">
        <f>IF(N100="zákl. přenesená",J100,0)</f>
        <v>0</v>
      </c>
      <c r="BH100" s="172">
        <f>IF(N100="sníž. přenesená",J100,0)</f>
        <v>0</v>
      </c>
      <c r="BI100" s="172">
        <f>IF(N100="nulová",J100,0)</f>
        <v>0</v>
      </c>
      <c r="BJ100" s="81" t="s">
        <v>74</v>
      </c>
      <c r="BK100" s="172">
        <f>ROUND(I100*H100,2)</f>
        <v>0</v>
      </c>
      <c r="BL100" s="81" t="s">
        <v>137</v>
      </c>
      <c r="BM100" s="171" t="s">
        <v>241</v>
      </c>
    </row>
    <row r="101" spans="1:65" s="91" customFormat="1" ht="16.5" customHeight="1">
      <c r="A101" s="88"/>
      <c r="B101" s="89"/>
      <c r="C101" s="160" t="s">
        <v>175</v>
      </c>
      <c r="D101" s="160" t="s">
        <v>120</v>
      </c>
      <c r="E101" s="161" t="s">
        <v>180</v>
      </c>
      <c r="F101" s="162" t="s">
        <v>242</v>
      </c>
      <c r="G101" s="163" t="s">
        <v>169</v>
      </c>
      <c r="H101" s="164">
        <v>1</v>
      </c>
      <c r="I101" s="165"/>
      <c r="J101" s="166">
        <f>ROUND(I101*H101,2)</f>
        <v>0</v>
      </c>
      <c r="K101" s="162" t="s">
        <v>1</v>
      </c>
      <c r="L101" s="89"/>
      <c r="M101" s="167" t="s">
        <v>1</v>
      </c>
      <c r="N101" s="168" t="s">
        <v>37</v>
      </c>
      <c r="O101" s="169">
        <v>1.65</v>
      </c>
      <c r="P101" s="169">
        <f>O101*H101</f>
        <v>1.65</v>
      </c>
      <c r="Q101" s="169">
        <v>0</v>
      </c>
      <c r="R101" s="169">
        <f>Q101*H101</f>
        <v>0</v>
      </c>
      <c r="S101" s="169">
        <v>0</v>
      </c>
      <c r="T101" s="170">
        <f>S101*H101</f>
        <v>0</v>
      </c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R101" s="171" t="s">
        <v>137</v>
      </c>
      <c r="AT101" s="171" t="s">
        <v>120</v>
      </c>
      <c r="AU101" s="171" t="s">
        <v>76</v>
      </c>
      <c r="AY101" s="81" t="s">
        <v>117</v>
      </c>
      <c r="BE101" s="172">
        <f>IF(N101="základní",J101,0)</f>
        <v>0</v>
      </c>
      <c r="BF101" s="172">
        <f>IF(N101="snížená",J101,0)</f>
        <v>0</v>
      </c>
      <c r="BG101" s="172">
        <f>IF(N101="zákl. přenesená",J101,0)</f>
        <v>0</v>
      </c>
      <c r="BH101" s="172">
        <f>IF(N101="sníž. přenesená",J101,0)</f>
        <v>0</v>
      </c>
      <c r="BI101" s="172">
        <f>IF(N101="nulová",J101,0)</f>
        <v>0</v>
      </c>
      <c r="BJ101" s="81" t="s">
        <v>74</v>
      </c>
      <c r="BK101" s="172">
        <f>ROUND(I101*H101,2)</f>
        <v>0</v>
      </c>
      <c r="BL101" s="81" t="s">
        <v>137</v>
      </c>
      <c r="BM101" s="171" t="s">
        <v>243</v>
      </c>
    </row>
    <row r="102" spans="2:63" s="147" customFormat="1" ht="22.9" customHeight="1">
      <c r="B102" s="148"/>
      <c r="D102" s="149" t="s">
        <v>65</v>
      </c>
      <c r="E102" s="158" t="s">
        <v>244</v>
      </c>
      <c r="F102" s="158" t="s">
        <v>245</v>
      </c>
      <c r="J102" s="159">
        <f>SUM(J103)</f>
        <v>0</v>
      </c>
      <c r="L102" s="148"/>
      <c r="M102" s="152"/>
      <c r="N102" s="153"/>
      <c r="O102" s="153"/>
      <c r="P102" s="154">
        <f>P103</f>
        <v>0.24024</v>
      </c>
      <c r="Q102" s="153"/>
      <c r="R102" s="154">
        <f>R103</f>
        <v>0</v>
      </c>
      <c r="S102" s="153"/>
      <c r="T102" s="155">
        <f>T103</f>
        <v>0</v>
      </c>
      <c r="AR102" s="149" t="s">
        <v>74</v>
      </c>
      <c r="AT102" s="156" t="s">
        <v>65</v>
      </c>
      <c r="AU102" s="156" t="s">
        <v>74</v>
      </c>
      <c r="AY102" s="149" t="s">
        <v>117</v>
      </c>
      <c r="BK102" s="157">
        <f>BK103</f>
        <v>0</v>
      </c>
    </row>
    <row r="103" spans="1:65" s="91" customFormat="1" ht="16.5" customHeight="1">
      <c r="A103" s="88"/>
      <c r="B103" s="89"/>
      <c r="C103" s="160" t="s">
        <v>179</v>
      </c>
      <c r="D103" s="160" t="s">
        <v>120</v>
      </c>
      <c r="E103" s="161" t="s">
        <v>246</v>
      </c>
      <c r="F103" s="162" t="s">
        <v>247</v>
      </c>
      <c r="G103" s="163" t="s">
        <v>187</v>
      </c>
      <c r="H103" s="164">
        <v>0.066</v>
      </c>
      <c r="I103" s="165"/>
      <c r="J103" s="166">
        <f>ROUND(I103*H103,2)</f>
        <v>0</v>
      </c>
      <c r="K103" s="162" t="s">
        <v>123</v>
      </c>
      <c r="L103" s="89"/>
      <c r="M103" s="167" t="s">
        <v>1</v>
      </c>
      <c r="N103" s="168" t="s">
        <v>37</v>
      </c>
      <c r="O103" s="169">
        <v>3.64</v>
      </c>
      <c r="P103" s="169">
        <f>O103*H103</f>
        <v>0.24024</v>
      </c>
      <c r="Q103" s="169">
        <v>0</v>
      </c>
      <c r="R103" s="169">
        <f>Q103*H103</f>
        <v>0</v>
      </c>
      <c r="S103" s="169">
        <v>0</v>
      </c>
      <c r="T103" s="170">
        <f>S103*H103</f>
        <v>0</v>
      </c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R103" s="171" t="s">
        <v>137</v>
      </c>
      <c r="AT103" s="171" t="s">
        <v>120</v>
      </c>
      <c r="AU103" s="171" t="s">
        <v>76</v>
      </c>
      <c r="AY103" s="81" t="s">
        <v>117</v>
      </c>
      <c r="BE103" s="172">
        <f>IF(N103="základní",J103,0)</f>
        <v>0</v>
      </c>
      <c r="BF103" s="172">
        <f>IF(N103="snížená",J103,0)</f>
        <v>0</v>
      </c>
      <c r="BG103" s="172">
        <f>IF(N103="zákl. přenesená",J103,0)</f>
        <v>0</v>
      </c>
      <c r="BH103" s="172">
        <f>IF(N103="sníž. přenesená",J103,0)</f>
        <v>0</v>
      </c>
      <c r="BI103" s="172">
        <f>IF(N103="nulová",J103,0)</f>
        <v>0</v>
      </c>
      <c r="BJ103" s="81" t="s">
        <v>74</v>
      </c>
      <c r="BK103" s="172">
        <f>ROUND(I103*H103,2)</f>
        <v>0</v>
      </c>
      <c r="BL103" s="81" t="s">
        <v>137</v>
      </c>
      <c r="BM103" s="171" t="s">
        <v>248</v>
      </c>
    </row>
    <row r="104" spans="2:63" s="147" customFormat="1" ht="25.9" customHeight="1">
      <c r="B104" s="148"/>
      <c r="D104" s="149" t="s">
        <v>65</v>
      </c>
      <c r="E104" s="150" t="s">
        <v>203</v>
      </c>
      <c r="F104" s="150" t="s">
        <v>204</v>
      </c>
      <c r="J104" s="151">
        <f>J105+J114+J128+J133+J141</f>
        <v>0</v>
      </c>
      <c r="L104" s="148"/>
      <c r="M104" s="152"/>
      <c r="N104" s="153"/>
      <c r="O104" s="153"/>
      <c r="P104" s="154">
        <f>P105+P114+P128+P133+P141</f>
        <v>84.77399299999999</v>
      </c>
      <c r="Q104" s="153"/>
      <c r="R104" s="154">
        <f>R105+R114+R128+R133+R141</f>
        <v>0.93222122</v>
      </c>
      <c r="S104" s="153"/>
      <c r="T104" s="155">
        <f>T105+T114+T128+T133+T141</f>
        <v>0</v>
      </c>
      <c r="AR104" s="149" t="s">
        <v>76</v>
      </c>
      <c r="AT104" s="156" t="s">
        <v>65</v>
      </c>
      <c r="AU104" s="156" t="s">
        <v>66</v>
      </c>
      <c r="AY104" s="149" t="s">
        <v>117</v>
      </c>
      <c r="BK104" s="157">
        <f>BK105+BK114+BK128+BK133+BK141</f>
        <v>0</v>
      </c>
    </row>
    <row r="105" spans="2:63" s="147" customFormat="1" ht="22.9" customHeight="1">
      <c r="B105" s="148"/>
      <c r="D105" s="149" t="s">
        <v>65</v>
      </c>
      <c r="E105" s="158" t="s">
        <v>205</v>
      </c>
      <c r="F105" s="158" t="s">
        <v>206</v>
      </c>
      <c r="J105" s="159">
        <f>SUM(J106:J113)</f>
        <v>0</v>
      </c>
      <c r="L105" s="148"/>
      <c r="M105" s="152"/>
      <c r="N105" s="153"/>
      <c r="O105" s="153"/>
      <c r="P105" s="154">
        <f>SUM(P106:P113)</f>
        <v>9.340905</v>
      </c>
      <c r="Q105" s="153"/>
      <c r="R105" s="154">
        <f>SUM(R106:R113)</f>
        <v>0.08223639999999999</v>
      </c>
      <c r="S105" s="153"/>
      <c r="T105" s="155">
        <f>SUM(T106:T113)</f>
        <v>0</v>
      </c>
      <c r="AR105" s="149" t="s">
        <v>76</v>
      </c>
      <c r="AT105" s="156" t="s">
        <v>65</v>
      </c>
      <c r="AU105" s="156" t="s">
        <v>74</v>
      </c>
      <c r="AY105" s="149" t="s">
        <v>117</v>
      </c>
      <c r="BK105" s="157">
        <f>SUM(BK106:BK113)</f>
        <v>0</v>
      </c>
    </row>
    <row r="106" spans="1:65" s="91" customFormat="1" ht="16.5" customHeight="1">
      <c r="A106" s="88"/>
      <c r="B106" s="89"/>
      <c r="C106" s="160" t="s">
        <v>153</v>
      </c>
      <c r="D106" s="160" t="s">
        <v>120</v>
      </c>
      <c r="E106" s="161" t="s">
        <v>249</v>
      </c>
      <c r="F106" s="162" t="s">
        <v>250</v>
      </c>
      <c r="G106" s="163" t="s">
        <v>210</v>
      </c>
      <c r="H106" s="164">
        <v>33.83</v>
      </c>
      <c r="I106" s="165"/>
      <c r="J106" s="166">
        <f>ROUND(I106*H106,2)</f>
        <v>0</v>
      </c>
      <c r="K106" s="162" t="s">
        <v>123</v>
      </c>
      <c r="L106" s="89"/>
      <c r="M106" s="167" t="s">
        <v>1</v>
      </c>
      <c r="N106" s="168" t="s">
        <v>37</v>
      </c>
      <c r="O106" s="169">
        <v>0.231</v>
      </c>
      <c r="P106" s="169">
        <f>O106*H106</f>
        <v>7.81473</v>
      </c>
      <c r="Q106" s="169">
        <v>0.0003</v>
      </c>
      <c r="R106" s="169">
        <f>Q106*H106</f>
        <v>0.010148999999999998</v>
      </c>
      <c r="S106" s="169">
        <v>0</v>
      </c>
      <c r="T106" s="170">
        <f>S106*H106</f>
        <v>0</v>
      </c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R106" s="171" t="s">
        <v>211</v>
      </c>
      <c r="AT106" s="171" t="s">
        <v>120</v>
      </c>
      <c r="AU106" s="171" t="s">
        <v>76</v>
      </c>
      <c r="AY106" s="81" t="s">
        <v>117</v>
      </c>
      <c r="BE106" s="172">
        <f>IF(N106="základní",J106,0)</f>
        <v>0</v>
      </c>
      <c r="BF106" s="172">
        <f>IF(N106="snížená",J106,0)</f>
        <v>0</v>
      </c>
      <c r="BG106" s="172">
        <f>IF(N106="zákl. přenesená",J106,0)</f>
        <v>0</v>
      </c>
      <c r="BH106" s="172">
        <f>IF(N106="sníž. přenesená",J106,0)</f>
        <v>0</v>
      </c>
      <c r="BI106" s="172">
        <f>IF(N106="nulová",J106,0)</f>
        <v>0</v>
      </c>
      <c r="BJ106" s="81" t="s">
        <v>74</v>
      </c>
      <c r="BK106" s="172">
        <f>ROUND(I106*H106,2)</f>
        <v>0</v>
      </c>
      <c r="BL106" s="81" t="s">
        <v>211</v>
      </c>
      <c r="BM106" s="171" t="s">
        <v>251</v>
      </c>
    </row>
    <row r="107" spans="1:65" s="91" customFormat="1" ht="16.5" customHeight="1">
      <c r="A107" s="88"/>
      <c r="B107" s="89"/>
      <c r="C107" s="198" t="s">
        <v>189</v>
      </c>
      <c r="D107" s="198" t="s">
        <v>252</v>
      </c>
      <c r="E107" s="199" t="s">
        <v>253</v>
      </c>
      <c r="F107" s="200" t="s">
        <v>254</v>
      </c>
      <c r="G107" s="201" t="s">
        <v>210</v>
      </c>
      <c r="H107" s="202">
        <v>35.522</v>
      </c>
      <c r="I107" s="203"/>
      <c r="J107" s="204">
        <f>ROUND(I107*H107,2)</f>
        <v>0</v>
      </c>
      <c r="K107" s="200" t="s">
        <v>123</v>
      </c>
      <c r="L107" s="205"/>
      <c r="M107" s="206" t="s">
        <v>1</v>
      </c>
      <c r="N107" s="207" t="s">
        <v>37</v>
      </c>
      <c r="O107" s="169">
        <v>0</v>
      </c>
      <c r="P107" s="169">
        <f>O107*H107</f>
        <v>0</v>
      </c>
      <c r="Q107" s="169">
        <v>0.0014</v>
      </c>
      <c r="R107" s="169">
        <f>Q107*H107</f>
        <v>0.0497308</v>
      </c>
      <c r="S107" s="169">
        <v>0</v>
      </c>
      <c r="T107" s="170">
        <f>S107*H107</f>
        <v>0</v>
      </c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R107" s="171" t="s">
        <v>255</v>
      </c>
      <c r="AT107" s="171" t="s">
        <v>252</v>
      </c>
      <c r="AU107" s="171" t="s">
        <v>76</v>
      </c>
      <c r="AY107" s="81" t="s">
        <v>117</v>
      </c>
      <c r="BE107" s="172">
        <f>IF(N107="základní",J107,0)</f>
        <v>0</v>
      </c>
      <c r="BF107" s="172">
        <f>IF(N107="snížená",J107,0)</f>
        <v>0</v>
      </c>
      <c r="BG107" s="172">
        <f>IF(N107="zákl. přenesená",J107,0)</f>
        <v>0</v>
      </c>
      <c r="BH107" s="172">
        <f>IF(N107="sníž. přenesená",J107,0)</f>
        <v>0</v>
      </c>
      <c r="BI107" s="172">
        <f>IF(N107="nulová",J107,0)</f>
        <v>0</v>
      </c>
      <c r="BJ107" s="81" t="s">
        <v>74</v>
      </c>
      <c r="BK107" s="172">
        <f>ROUND(I107*H107,2)</f>
        <v>0</v>
      </c>
      <c r="BL107" s="81" t="s">
        <v>211</v>
      </c>
      <c r="BM107" s="171" t="s">
        <v>256</v>
      </c>
    </row>
    <row r="108" spans="2:51" s="187" customFormat="1" ht="12">
      <c r="B108" s="188"/>
      <c r="D108" s="181" t="s">
        <v>220</v>
      </c>
      <c r="F108" s="190" t="s">
        <v>257</v>
      </c>
      <c r="H108" s="191">
        <v>35.522</v>
      </c>
      <c r="L108" s="188"/>
      <c r="M108" s="195"/>
      <c r="N108" s="196"/>
      <c r="O108" s="196"/>
      <c r="P108" s="196"/>
      <c r="Q108" s="196"/>
      <c r="R108" s="196"/>
      <c r="S108" s="196"/>
      <c r="T108" s="197"/>
      <c r="AT108" s="189" t="s">
        <v>220</v>
      </c>
      <c r="AU108" s="189" t="s">
        <v>76</v>
      </c>
      <c r="AV108" s="187" t="s">
        <v>76</v>
      </c>
      <c r="AW108" s="187" t="s">
        <v>3</v>
      </c>
      <c r="AX108" s="187" t="s">
        <v>74</v>
      </c>
      <c r="AY108" s="189" t="s">
        <v>117</v>
      </c>
    </row>
    <row r="109" spans="1:65" s="91" customFormat="1" ht="16.5" customHeight="1">
      <c r="A109" s="88"/>
      <c r="B109" s="89"/>
      <c r="C109" s="160" t="s">
        <v>193</v>
      </c>
      <c r="D109" s="160" t="s">
        <v>120</v>
      </c>
      <c r="E109" s="161" t="s">
        <v>258</v>
      </c>
      <c r="F109" s="162" t="s">
        <v>259</v>
      </c>
      <c r="G109" s="163" t="s">
        <v>210</v>
      </c>
      <c r="H109" s="164">
        <v>8.925</v>
      </c>
      <c r="I109" s="165"/>
      <c r="J109" s="166">
        <f>ROUND(I109*H109,2)</f>
        <v>0</v>
      </c>
      <c r="K109" s="162" t="s">
        <v>123</v>
      </c>
      <c r="L109" s="89"/>
      <c r="M109" s="167" t="s">
        <v>1</v>
      </c>
      <c r="N109" s="168" t="s">
        <v>37</v>
      </c>
      <c r="O109" s="169">
        <v>0.171</v>
      </c>
      <c r="P109" s="169">
        <f>O109*H109</f>
        <v>1.5261750000000003</v>
      </c>
      <c r="Q109" s="169">
        <v>0.0003</v>
      </c>
      <c r="R109" s="169">
        <f>Q109*H109</f>
        <v>0.0026775</v>
      </c>
      <c r="S109" s="169">
        <v>0</v>
      </c>
      <c r="T109" s="170">
        <f>S109*H109</f>
        <v>0</v>
      </c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R109" s="171" t="s">
        <v>211</v>
      </c>
      <c r="AT109" s="171" t="s">
        <v>120</v>
      </c>
      <c r="AU109" s="171" t="s">
        <v>76</v>
      </c>
      <c r="AY109" s="81" t="s">
        <v>117</v>
      </c>
      <c r="BE109" s="172">
        <f>IF(N109="základní",J109,0)</f>
        <v>0</v>
      </c>
      <c r="BF109" s="172">
        <f>IF(N109="snížená",J109,0)</f>
        <v>0</v>
      </c>
      <c r="BG109" s="172">
        <f>IF(N109="zákl. přenesená",J109,0)</f>
        <v>0</v>
      </c>
      <c r="BH109" s="172">
        <f>IF(N109="sníž. přenesená",J109,0)</f>
        <v>0</v>
      </c>
      <c r="BI109" s="172">
        <f>IF(N109="nulová",J109,0)</f>
        <v>0</v>
      </c>
      <c r="BJ109" s="81" t="s">
        <v>74</v>
      </c>
      <c r="BK109" s="172">
        <f>ROUND(I109*H109,2)</f>
        <v>0</v>
      </c>
      <c r="BL109" s="81" t="s">
        <v>211</v>
      </c>
      <c r="BM109" s="171" t="s">
        <v>260</v>
      </c>
    </row>
    <row r="110" spans="2:51" s="187" customFormat="1" ht="12">
      <c r="B110" s="188"/>
      <c r="D110" s="181" t="s">
        <v>220</v>
      </c>
      <c r="E110" s="189" t="s">
        <v>1</v>
      </c>
      <c r="F110" s="190" t="s">
        <v>261</v>
      </c>
      <c r="H110" s="191">
        <v>8.925</v>
      </c>
      <c r="L110" s="188"/>
      <c r="M110" s="195"/>
      <c r="N110" s="196"/>
      <c r="O110" s="196"/>
      <c r="P110" s="196"/>
      <c r="Q110" s="196"/>
      <c r="R110" s="196"/>
      <c r="S110" s="196"/>
      <c r="T110" s="197"/>
      <c r="AT110" s="189" t="s">
        <v>220</v>
      </c>
      <c r="AU110" s="189" t="s">
        <v>76</v>
      </c>
      <c r="AV110" s="187" t="s">
        <v>76</v>
      </c>
      <c r="AW110" s="187" t="s">
        <v>28</v>
      </c>
      <c r="AX110" s="187" t="s">
        <v>74</v>
      </c>
      <c r="AY110" s="189" t="s">
        <v>117</v>
      </c>
    </row>
    <row r="111" spans="1:65" s="91" customFormat="1" ht="16.5" customHeight="1">
      <c r="A111" s="88"/>
      <c r="B111" s="89"/>
      <c r="C111" s="198" t="s">
        <v>199</v>
      </c>
      <c r="D111" s="198" t="s">
        <v>252</v>
      </c>
      <c r="E111" s="199" t="s">
        <v>262</v>
      </c>
      <c r="F111" s="200" t="s">
        <v>263</v>
      </c>
      <c r="G111" s="201" t="s">
        <v>210</v>
      </c>
      <c r="H111" s="202">
        <v>9.371</v>
      </c>
      <c r="I111" s="203"/>
      <c r="J111" s="204">
        <f>ROUND(I111*H111,2)</f>
        <v>0</v>
      </c>
      <c r="K111" s="200" t="s">
        <v>123</v>
      </c>
      <c r="L111" s="205"/>
      <c r="M111" s="206" t="s">
        <v>1</v>
      </c>
      <c r="N111" s="207" t="s">
        <v>37</v>
      </c>
      <c r="O111" s="169">
        <v>0</v>
      </c>
      <c r="P111" s="169">
        <f>O111*H111</f>
        <v>0</v>
      </c>
      <c r="Q111" s="169">
        <v>0.0021</v>
      </c>
      <c r="R111" s="169">
        <f>Q111*H111</f>
        <v>0.019679099999999998</v>
      </c>
      <c r="S111" s="169">
        <v>0</v>
      </c>
      <c r="T111" s="170">
        <f>S111*H111</f>
        <v>0</v>
      </c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R111" s="171" t="s">
        <v>255</v>
      </c>
      <c r="AT111" s="171" t="s">
        <v>252</v>
      </c>
      <c r="AU111" s="171" t="s">
        <v>76</v>
      </c>
      <c r="AY111" s="81" t="s">
        <v>117</v>
      </c>
      <c r="BE111" s="172">
        <f>IF(N111="základní",J111,0)</f>
        <v>0</v>
      </c>
      <c r="BF111" s="172">
        <f>IF(N111="snížená",J111,0)</f>
        <v>0</v>
      </c>
      <c r="BG111" s="172">
        <f>IF(N111="zákl. přenesená",J111,0)</f>
        <v>0</v>
      </c>
      <c r="BH111" s="172">
        <f>IF(N111="sníž. přenesená",J111,0)</f>
        <v>0</v>
      </c>
      <c r="BI111" s="172">
        <f>IF(N111="nulová",J111,0)</f>
        <v>0</v>
      </c>
      <c r="BJ111" s="81" t="s">
        <v>74</v>
      </c>
      <c r="BK111" s="172">
        <f>ROUND(I111*H111,2)</f>
        <v>0</v>
      </c>
      <c r="BL111" s="81" t="s">
        <v>211</v>
      </c>
      <c r="BM111" s="171" t="s">
        <v>264</v>
      </c>
    </row>
    <row r="112" spans="2:51" s="187" customFormat="1" ht="12">
      <c r="B112" s="188"/>
      <c r="D112" s="181" t="s">
        <v>220</v>
      </c>
      <c r="F112" s="190" t="s">
        <v>265</v>
      </c>
      <c r="H112" s="191">
        <v>9.371</v>
      </c>
      <c r="L112" s="188"/>
      <c r="M112" s="195"/>
      <c r="N112" s="196"/>
      <c r="O112" s="196"/>
      <c r="P112" s="196"/>
      <c r="Q112" s="196"/>
      <c r="R112" s="196"/>
      <c r="S112" s="196"/>
      <c r="T112" s="197"/>
      <c r="AT112" s="189" t="s">
        <v>220</v>
      </c>
      <c r="AU112" s="189" t="s">
        <v>76</v>
      </c>
      <c r="AV112" s="187" t="s">
        <v>76</v>
      </c>
      <c r="AW112" s="187" t="s">
        <v>3</v>
      </c>
      <c r="AX112" s="187" t="s">
        <v>74</v>
      </c>
      <c r="AY112" s="189" t="s">
        <v>117</v>
      </c>
    </row>
    <row r="113" spans="1:65" s="91" customFormat="1" ht="16.5" customHeight="1">
      <c r="A113" s="88"/>
      <c r="B113" s="89"/>
      <c r="C113" s="160" t="s">
        <v>207</v>
      </c>
      <c r="D113" s="160" t="s">
        <v>120</v>
      </c>
      <c r="E113" s="161" t="s">
        <v>266</v>
      </c>
      <c r="F113" s="162" t="s">
        <v>267</v>
      </c>
      <c r="G113" s="163" t="s">
        <v>268</v>
      </c>
      <c r="H113" s="164">
        <v>66.792</v>
      </c>
      <c r="I113" s="165"/>
      <c r="J113" s="166">
        <f>ROUND(I113*H113,2)</f>
        <v>0</v>
      </c>
      <c r="K113" s="162" t="s">
        <v>123</v>
      </c>
      <c r="L113" s="89"/>
      <c r="M113" s="167" t="s">
        <v>1</v>
      </c>
      <c r="N113" s="168" t="s">
        <v>37</v>
      </c>
      <c r="O113" s="169">
        <v>0</v>
      </c>
      <c r="P113" s="169">
        <f>O113*H113</f>
        <v>0</v>
      </c>
      <c r="Q113" s="169">
        <v>0</v>
      </c>
      <c r="R113" s="169">
        <f>Q113*H113</f>
        <v>0</v>
      </c>
      <c r="S113" s="169">
        <v>0</v>
      </c>
      <c r="T113" s="170">
        <f>S113*H113</f>
        <v>0</v>
      </c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R113" s="171" t="s">
        <v>211</v>
      </c>
      <c r="AT113" s="171" t="s">
        <v>120</v>
      </c>
      <c r="AU113" s="171" t="s">
        <v>76</v>
      </c>
      <c r="AY113" s="81" t="s">
        <v>117</v>
      </c>
      <c r="BE113" s="172">
        <f>IF(N113="základní",J113,0)</f>
        <v>0</v>
      </c>
      <c r="BF113" s="172">
        <f>IF(N113="snížená",J113,0)</f>
        <v>0</v>
      </c>
      <c r="BG113" s="172">
        <f>IF(N113="zákl. přenesená",J113,0)</f>
        <v>0</v>
      </c>
      <c r="BH113" s="172">
        <f>IF(N113="sníž. přenesená",J113,0)</f>
        <v>0</v>
      </c>
      <c r="BI113" s="172">
        <f>IF(N113="nulová",J113,0)</f>
        <v>0</v>
      </c>
      <c r="BJ113" s="81" t="s">
        <v>74</v>
      </c>
      <c r="BK113" s="172">
        <f>ROUND(I113*H113,2)</f>
        <v>0</v>
      </c>
      <c r="BL113" s="81" t="s">
        <v>211</v>
      </c>
      <c r="BM113" s="171" t="s">
        <v>269</v>
      </c>
    </row>
    <row r="114" spans="2:63" s="147" customFormat="1" ht="22.9" customHeight="1">
      <c r="B114" s="148"/>
      <c r="D114" s="149" t="s">
        <v>65</v>
      </c>
      <c r="E114" s="158" t="s">
        <v>213</v>
      </c>
      <c r="F114" s="158" t="s">
        <v>214</v>
      </c>
      <c r="J114" s="159"/>
      <c r="L114" s="148"/>
      <c r="M114" s="152"/>
      <c r="N114" s="153"/>
      <c r="O114" s="153"/>
      <c r="P114" s="154">
        <f>SUM(P115:P127)</f>
        <v>61.452971999999995</v>
      </c>
      <c r="Q114" s="153"/>
      <c r="R114" s="154">
        <f>SUM(R115:R127)</f>
        <v>0.83222222</v>
      </c>
      <c r="S114" s="153"/>
      <c r="T114" s="155">
        <f>SUM(T115:T127)</f>
        <v>0</v>
      </c>
      <c r="AR114" s="149" t="s">
        <v>76</v>
      </c>
      <c r="AT114" s="156" t="s">
        <v>65</v>
      </c>
      <c r="AU114" s="156" t="s">
        <v>74</v>
      </c>
      <c r="AY114" s="149" t="s">
        <v>117</v>
      </c>
      <c r="BK114" s="157">
        <f>SUM(BK115:BK127)</f>
        <v>0</v>
      </c>
    </row>
    <row r="115" spans="1:65" s="91" customFormat="1" ht="16.5" customHeight="1">
      <c r="A115" s="88"/>
      <c r="B115" s="89"/>
      <c r="C115" s="160" t="s">
        <v>215</v>
      </c>
      <c r="D115" s="160" t="s">
        <v>120</v>
      </c>
      <c r="E115" s="161" t="s">
        <v>270</v>
      </c>
      <c r="F115" s="162" t="s">
        <v>271</v>
      </c>
      <c r="G115" s="163" t="s">
        <v>210</v>
      </c>
      <c r="H115" s="164">
        <v>19.125</v>
      </c>
      <c r="I115" s="165"/>
      <c r="J115" s="166">
        <f>ROUND(I115*H115,2)</f>
        <v>0</v>
      </c>
      <c r="K115" s="162" t="s">
        <v>1</v>
      </c>
      <c r="L115" s="89"/>
      <c r="M115" s="167" t="s">
        <v>1</v>
      </c>
      <c r="N115" s="168" t="s">
        <v>37</v>
      </c>
      <c r="O115" s="169">
        <v>0.732</v>
      </c>
      <c r="P115" s="169">
        <f>O115*H115</f>
        <v>13.9995</v>
      </c>
      <c r="Q115" s="169">
        <v>0.00054</v>
      </c>
      <c r="R115" s="169">
        <f>Q115*H115</f>
        <v>0.0103275</v>
      </c>
      <c r="S115" s="169">
        <v>0</v>
      </c>
      <c r="T115" s="170">
        <f>S115*H115</f>
        <v>0</v>
      </c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R115" s="171" t="s">
        <v>211</v>
      </c>
      <c r="AT115" s="171" t="s">
        <v>120</v>
      </c>
      <c r="AU115" s="171" t="s">
        <v>76</v>
      </c>
      <c r="AY115" s="81" t="s">
        <v>117</v>
      </c>
      <c r="BE115" s="172">
        <f>IF(N115="základní",J115,0)</f>
        <v>0</v>
      </c>
      <c r="BF115" s="172">
        <f>IF(N115="snížená",J115,0)</f>
        <v>0</v>
      </c>
      <c r="BG115" s="172">
        <f>IF(N115="zákl. přenesená",J115,0)</f>
        <v>0</v>
      </c>
      <c r="BH115" s="172">
        <f>IF(N115="sníž. přenesená",J115,0)</f>
        <v>0</v>
      </c>
      <c r="BI115" s="172">
        <f>IF(N115="nulová",J115,0)</f>
        <v>0</v>
      </c>
      <c r="BJ115" s="81" t="s">
        <v>74</v>
      </c>
      <c r="BK115" s="172">
        <f>ROUND(I115*H115,2)</f>
        <v>0</v>
      </c>
      <c r="BL115" s="81" t="s">
        <v>211</v>
      </c>
      <c r="BM115" s="171" t="s">
        <v>272</v>
      </c>
    </row>
    <row r="116" spans="2:51" s="187" customFormat="1" ht="12">
      <c r="B116" s="188"/>
      <c r="D116" s="181" t="s">
        <v>220</v>
      </c>
      <c r="E116" s="189" t="s">
        <v>1</v>
      </c>
      <c r="F116" s="190" t="s">
        <v>273</v>
      </c>
      <c r="H116" s="191">
        <v>19.125</v>
      </c>
      <c r="L116" s="188"/>
      <c r="M116" s="195"/>
      <c r="N116" s="196"/>
      <c r="O116" s="196"/>
      <c r="P116" s="196"/>
      <c r="Q116" s="196"/>
      <c r="R116" s="196"/>
      <c r="S116" s="196"/>
      <c r="T116" s="197"/>
      <c r="AT116" s="189" t="s">
        <v>220</v>
      </c>
      <c r="AU116" s="189" t="s">
        <v>76</v>
      </c>
      <c r="AV116" s="187" t="s">
        <v>76</v>
      </c>
      <c r="AW116" s="187" t="s">
        <v>28</v>
      </c>
      <c r="AX116" s="187" t="s">
        <v>74</v>
      </c>
      <c r="AY116" s="189" t="s">
        <v>117</v>
      </c>
    </row>
    <row r="117" spans="1:65" s="91" customFormat="1" ht="16.5" customHeight="1">
      <c r="A117" s="88"/>
      <c r="B117" s="89"/>
      <c r="C117" s="160" t="s">
        <v>8</v>
      </c>
      <c r="D117" s="160" t="s">
        <v>120</v>
      </c>
      <c r="E117" s="161" t="s">
        <v>274</v>
      </c>
      <c r="F117" s="162" t="s">
        <v>275</v>
      </c>
      <c r="G117" s="163" t="s">
        <v>210</v>
      </c>
      <c r="H117" s="164">
        <v>17.85</v>
      </c>
      <c r="I117" s="165"/>
      <c r="J117" s="166">
        <f>ROUND(I117*H117,2)</f>
        <v>0</v>
      </c>
      <c r="K117" s="162" t="s">
        <v>1</v>
      </c>
      <c r="L117" s="89"/>
      <c r="M117" s="167" t="s">
        <v>1</v>
      </c>
      <c r="N117" s="168" t="s">
        <v>37</v>
      </c>
      <c r="O117" s="169">
        <v>0.492</v>
      </c>
      <c r="P117" s="169">
        <f>O117*H117</f>
        <v>8.782200000000001</v>
      </c>
      <c r="Q117" s="169">
        <v>0.00128</v>
      </c>
      <c r="R117" s="169">
        <f>Q117*H117</f>
        <v>0.022848000000000004</v>
      </c>
      <c r="S117" s="169">
        <v>0</v>
      </c>
      <c r="T117" s="170">
        <f>S117*H117</f>
        <v>0</v>
      </c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R117" s="171" t="s">
        <v>211</v>
      </c>
      <c r="AT117" s="171" t="s">
        <v>120</v>
      </c>
      <c r="AU117" s="171" t="s">
        <v>76</v>
      </c>
      <c r="AY117" s="81" t="s">
        <v>117</v>
      </c>
      <c r="BE117" s="172">
        <f>IF(N117="základní",J117,0)</f>
        <v>0</v>
      </c>
      <c r="BF117" s="172">
        <f>IF(N117="snížená",J117,0)</f>
        <v>0</v>
      </c>
      <c r="BG117" s="172">
        <f>IF(N117="zákl. přenesená",J117,0)</f>
        <v>0</v>
      </c>
      <c r="BH117" s="172">
        <f>IF(N117="sníž. přenesená",J117,0)</f>
        <v>0</v>
      </c>
      <c r="BI117" s="172">
        <f>IF(N117="nulová",J117,0)</f>
        <v>0</v>
      </c>
      <c r="BJ117" s="81" t="s">
        <v>74</v>
      </c>
      <c r="BK117" s="172">
        <f>ROUND(I117*H117,2)</f>
        <v>0</v>
      </c>
      <c r="BL117" s="81" t="s">
        <v>211</v>
      </c>
      <c r="BM117" s="171" t="s">
        <v>276</v>
      </c>
    </row>
    <row r="118" spans="2:51" s="187" customFormat="1" ht="12">
      <c r="B118" s="188"/>
      <c r="D118" s="181" t="s">
        <v>220</v>
      </c>
      <c r="E118" s="189" t="s">
        <v>1</v>
      </c>
      <c r="F118" s="190" t="s">
        <v>277</v>
      </c>
      <c r="H118" s="191">
        <v>17.85</v>
      </c>
      <c r="L118" s="188"/>
      <c r="M118" s="195"/>
      <c r="N118" s="196"/>
      <c r="O118" s="196"/>
      <c r="P118" s="196"/>
      <c r="Q118" s="196"/>
      <c r="R118" s="196"/>
      <c r="S118" s="196"/>
      <c r="T118" s="197"/>
      <c r="AT118" s="189" t="s">
        <v>220</v>
      </c>
      <c r="AU118" s="189" t="s">
        <v>76</v>
      </c>
      <c r="AV118" s="187" t="s">
        <v>76</v>
      </c>
      <c r="AW118" s="187" t="s">
        <v>28</v>
      </c>
      <c r="AX118" s="187" t="s">
        <v>74</v>
      </c>
      <c r="AY118" s="189" t="s">
        <v>117</v>
      </c>
    </row>
    <row r="119" spans="1:65" s="91" customFormat="1" ht="16.5" customHeight="1">
      <c r="A119" s="88"/>
      <c r="B119" s="89"/>
      <c r="C119" s="198" t="s">
        <v>211</v>
      </c>
      <c r="D119" s="198" t="s">
        <v>252</v>
      </c>
      <c r="E119" s="199" t="s">
        <v>278</v>
      </c>
      <c r="F119" s="200" t="s">
        <v>279</v>
      </c>
      <c r="G119" s="201" t="s">
        <v>210</v>
      </c>
      <c r="H119" s="202">
        <v>39.27</v>
      </c>
      <c r="I119" s="203"/>
      <c r="J119" s="204">
        <f>ROUND(I119*H119,2)</f>
        <v>0</v>
      </c>
      <c r="K119" s="200" t="s">
        <v>123</v>
      </c>
      <c r="L119" s="205"/>
      <c r="M119" s="206" t="s">
        <v>1</v>
      </c>
      <c r="N119" s="207" t="s">
        <v>37</v>
      </c>
      <c r="O119" s="169">
        <v>0</v>
      </c>
      <c r="P119" s="169">
        <f>O119*H119</f>
        <v>0</v>
      </c>
      <c r="Q119" s="169">
        <v>0.009</v>
      </c>
      <c r="R119" s="169">
        <f>Q119*H119</f>
        <v>0.35343</v>
      </c>
      <c r="S119" s="169">
        <v>0</v>
      </c>
      <c r="T119" s="170">
        <f>S119*H119</f>
        <v>0</v>
      </c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R119" s="171" t="s">
        <v>255</v>
      </c>
      <c r="AT119" s="171" t="s">
        <v>252</v>
      </c>
      <c r="AU119" s="171" t="s">
        <v>76</v>
      </c>
      <c r="AY119" s="81" t="s">
        <v>117</v>
      </c>
      <c r="BE119" s="172">
        <f>IF(N119="základní",J119,0)</f>
        <v>0</v>
      </c>
      <c r="BF119" s="172">
        <f>IF(N119="snížená",J119,0)</f>
        <v>0</v>
      </c>
      <c r="BG119" s="172">
        <f>IF(N119="zákl. přenesená",J119,0)</f>
        <v>0</v>
      </c>
      <c r="BH119" s="172">
        <f>IF(N119="sníž. přenesená",J119,0)</f>
        <v>0</v>
      </c>
      <c r="BI119" s="172">
        <f>IF(N119="nulová",J119,0)</f>
        <v>0</v>
      </c>
      <c r="BJ119" s="81" t="s">
        <v>74</v>
      </c>
      <c r="BK119" s="172">
        <f>ROUND(I119*H119,2)</f>
        <v>0</v>
      </c>
      <c r="BL119" s="81" t="s">
        <v>211</v>
      </c>
      <c r="BM119" s="171" t="s">
        <v>280</v>
      </c>
    </row>
    <row r="120" spans="2:51" s="187" customFormat="1" ht="12">
      <c r="B120" s="188"/>
      <c r="D120" s="181" t="s">
        <v>220</v>
      </c>
      <c r="E120" s="189" t="s">
        <v>1</v>
      </c>
      <c r="F120" s="190" t="s">
        <v>281</v>
      </c>
      <c r="H120" s="191">
        <v>39.27</v>
      </c>
      <c r="L120" s="188"/>
      <c r="M120" s="195"/>
      <c r="N120" s="196"/>
      <c r="O120" s="196"/>
      <c r="P120" s="196"/>
      <c r="Q120" s="196"/>
      <c r="R120" s="196"/>
      <c r="S120" s="196"/>
      <c r="T120" s="197"/>
      <c r="AT120" s="189" t="s">
        <v>220</v>
      </c>
      <c r="AU120" s="189" t="s">
        <v>76</v>
      </c>
      <c r="AV120" s="187" t="s">
        <v>76</v>
      </c>
      <c r="AW120" s="187" t="s">
        <v>28</v>
      </c>
      <c r="AX120" s="187" t="s">
        <v>74</v>
      </c>
      <c r="AY120" s="189" t="s">
        <v>117</v>
      </c>
    </row>
    <row r="121" spans="1:65" s="91" customFormat="1" ht="16.5" customHeight="1">
      <c r="A121" s="88"/>
      <c r="B121" s="89"/>
      <c r="C121" s="160" t="s">
        <v>282</v>
      </c>
      <c r="D121" s="160" t="s">
        <v>120</v>
      </c>
      <c r="E121" s="161" t="s">
        <v>283</v>
      </c>
      <c r="F121" s="162" t="s">
        <v>284</v>
      </c>
      <c r="G121" s="163" t="s">
        <v>210</v>
      </c>
      <c r="H121" s="164">
        <v>33.83</v>
      </c>
      <c r="I121" s="165"/>
      <c r="J121" s="166">
        <f>ROUND(I121*H121,2)</f>
        <v>0</v>
      </c>
      <c r="K121" s="162" t="s">
        <v>1</v>
      </c>
      <c r="L121" s="89"/>
      <c r="M121" s="167" t="s">
        <v>1</v>
      </c>
      <c r="N121" s="168" t="s">
        <v>37</v>
      </c>
      <c r="O121" s="169">
        <v>1.047</v>
      </c>
      <c r="P121" s="169">
        <f>O121*H121</f>
        <v>35.42001</v>
      </c>
      <c r="Q121" s="169">
        <v>0.01217</v>
      </c>
      <c r="R121" s="169">
        <f>Q121*H121</f>
        <v>0.4117111</v>
      </c>
      <c r="S121" s="169">
        <v>0</v>
      </c>
      <c r="T121" s="170">
        <f>S121*H121</f>
        <v>0</v>
      </c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R121" s="171" t="s">
        <v>211</v>
      </c>
      <c r="AT121" s="171" t="s">
        <v>120</v>
      </c>
      <c r="AU121" s="171" t="s">
        <v>76</v>
      </c>
      <c r="AY121" s="81" t="s">
        <v>117</v>
      </c>
      <c r="BE121" s="172">
        <f>IF(N121="základní",J121,0)</f>
        <v>0</v>
      </c>
      <c r="BF121" s="172">
        <f>IF(N121="snížená",J121,0)</f>
        <v>0</v>
      </c>
      <c r="BG121" s="172">
        <f>IF(N121="zákl. přenesená",J121,0)</f>
        <v>0</v>
      </c>
      <c r="BH121" s="172">
        <f>IF(N121="sníž. přenesená",J121,0)</f>
        <v>0</v>
      </c>
      <c r="BI121" s="172">
        <f>IF(N121="nulová",J121,0)</f>
        <v>0</v>
      </c>
      <c r="BJ121" s="81" t="s">
        <v>74</v>
      </c>
      <c r="BK121" s="172">
        <f>ROUND(I121*H121,2)</f>
        <v>0</v>
      </c>
      <c r="BL121" s="81" t="s">
        <v>211</v>
      </c>
      <c r="BM121" s="171" t="s">
        <v>285</v>
      </c>
    </row>
    <row r="122" spans="1:47" s="91" customFormat="1" ht="58.5">
      <c r="A122" s="88"/>
      <c r="B122" s="89"/>
      <c r="C122" s="88"/>
      <c r="D122" s="181" t="s">
        <v>197</v>
      </c>
      <c r="E122" s="88"/>
      <c r="F122" s="182" t="s">
        <v>286</v>
      </c>
      <c r="G122" s="88"/>
      <c r="H122" s="88"/>
      <c r="I122" s="88"/>
      <c r="J122" s="88"/>
      <c r="K122" s="88"/>
      <c r="L122" s="89"/>
      <c r="M122" s="183"/>
      <c r="N122" s="184"/>
      <c r="O122" s="185"/>
      <c r="P122" s="185"/>
      <c r="Q122" s="185"/>
      <c r="R122" s="185"/>
      <c r="S122" s="185"/>
      <c r="T122" s="186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T122" s="81" t="s">
        <v>197</v>
      </c>
      <c r="AU122" s="81" t="s">
        <v>76</v>
      </c>
    </row>
    <row r="123" spans="2:51" s="187" customFormat="1" ht="12">
      <c r="B123" s="188"/>
      <c r="D123" s="181" t="s">
        <v>220</v>
      </c>
      <c r="E123" s="189" t="s">
        <v>1</v>
      </c>
      <c r="F123" s="190" t="s">
        <v>287</v>
      </c>
      <c r="H123" s="191">
        <v>33.83</v>
      </c>
      <c r="L123" s="188"/>
      <c r="M123" s="195"/>
      <c r="N123" s="196"/>
      <c r="O123" s="196"/>
      <c r="P123" s="196"/>
      <c r="Q123" s="196"/>
      <c r="R123" s="196"/>
      <c r="S123" s="196"/>
      <c r="T123" s="197"/>
      <c r="AT123" s="189" t="s">
        <v>220</v>
      </c>
      <c r="AU123" s="189" t="s">
        <v>76</v>
      </c>
      <c r="AV123" s="187" t="s">
        <v>76</v>
      </c>
      <c r="AW123" s="187" t="s">
        <v>28</v>
      </c>
      <c r="AX123" s="187" t="s">
        <v>74</v>
      </c>
      <c r="AY123" s="189" t="s">
        <v>117</v>
      </c>
    </row>
    <row r="124" spans="1:65" s="91" customFormat="1" ht="16.5" customHeight="1">
      <c r="A124" s="88"/>
      <c r="B124" s="89"/>
      <c r="C124" s="160" t="s">
        <v>288</v>
      </c>
      <c r="D124" s="160" t="s">
        <v>120</v>
      </c>
      <c r="E124" s="161" t="s">
        <v>289</v>
      </c>
      <c r="F124" s="162" t="s">
        <v>290</v>
      </c>
      <c r="G124" s="163" t="s">
        <v>210</v>
      </c>
      <c r="H124" s="164">
        <v>2.786</v>
      </c>
      <c r="I124" s="165"/>
      <c r="J124" s="166">
        <f>ROUND(I124*H124,2)</f>
        <v>0</v>
      </c>
      <c r="K124" s="162" t="s">
        <v>123</v>
      </c>
      <c r="L124" s="89"/>
      <c r="M124" s="167" t="s">
        <v>1</v>
      </c>
      <c r="N124" s="168" t="s">
        <v>37</v>
      </c>
      <c r="O124" s="169">
        <v>1.047</v>
      </c>
      <c r="P124" s="169">
        <f>O124*H124</f>
        <v>2.9169419999999997</v>
      </c>
      <c r="Q124" s="169">
        <v>0.01217</v>
      </c>
      <c r="R124" s="169">
        <f>Q124*H124</f>
        <v>0.033905620000000004</v>
      </c>
      <c r="S124" s="169">
        <v>0</v>
      </c>
      <c r="T124" s="170">
        <f>S124*H124</f>
        <v>0</v>
      </c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R124" s="171" t="s">
        <v>211</v>
      </c>
      <c r="AT124" s="171" t="s">
        <v>120</v>
      </c>
      <c r="AU124" s="171" t="s">
        <v>76</v>
      </c>
      <c r="AY124" s="81" t="s">
        <v>117</v>
      </c>
      <c r="BE124" s="172">
        <f>IF(N124="základní",J124,0)</f>
        <v>0</v>
      </c>
      <c r="BF124" s="172">
        <f>IF(N124="snížená",J124,0)</f>
        <v>0</v>
      </c>
      <c r="BG124" s="172">
        <f>IF(N124="zákl. přenesená",J124,0)</f>
        <v>0</v>
      </c>
      <c r="BH124" s="172">
        <f>IF(N124="sníž. přenesená",J124,0)</f>
        <v>0</v>
      </c>
      <c r="BI124" s="172">
        <f>IF(N124="nulová",J124,0)</f>
        <v>0</v>
      </c>
      <c r="BJ124" s="81" t="s">
        <v>74</v>
      </c>
      <c r="BK124" s="172">
        <f>ROUND(I124*H124,2)</f>
        <v>0</v>
      </c>
      <c r="BL124" s="81" t="s">
        <v>211</v>
      </c>
      <c r="BM124" s="171" t="s">
        <v>291</v>
      </c>
    </row>
    <row r="125" spans="2:51" s="187" customFormat="1" ht="12">
      <c r="B125" s="188"/>
      <c r="D125" s="181" t="s">
        <v>220</v>
      </c>
      <c r="E125" s="189" t="s">
        <v>1</v>
      </c>
      <c r="F125" s="190" t="s">
        <v>292</v>
      </c>
      <c r="H125" s="191">
        <v>2.786</v>
      </c>
      <c r="L125" s="188"/>
      <c r="M125" s="195"/>
      <c r="N125" s="196"/>
      <c r="O125" s="196"/>
      <c r="P125" s="196"/>
      <c r="Q125" s="196"/>
      <c r="R125" s="196"/>
      <c r="S125" s="196"/>
      <c r="T125" s="197"/>
      <c r="AT125" s="189" t="s">
        <v>220</v>
      </c>
      <c r="AU125" s="189" t="s">
        <v>76</v>
      </c>
      <c r="AV125" s="187" t="s">
        <v>76</v>
      </c>
      <c r="AW125" s="187" t="s">
        <v>28</v>
      </c>
      <c r="AX125" s="187" t="s">
        <v>74</v>
      </c>
      <c r="AY125" s="189" t="s">
        <v>117</v>
      </c>
    </row>
    <row r="126" spans="1:65" s="91" customFormat="1" ht="16.5" customHeight="1">
      <c r="A126" s="88"/>
      <c r="B126" s="89"/>
      <c r="C126" s="160" t="s">
        <v>293</v>
      </c>
      <c r="D126" s="160" t="s">
        <v>120</v>
      </c>
      <c r="E126" s="161" t="s">
        <v>294</v>
      </c>
      <c r="F126" s="162" t="s">
        <v>295</v>
      </c>
      <c r="G126" s="163" t="s">
        <v>210</v>
      </c>
      <c r="H126" s="164">
        <v>2.786</v>
      </c>
      <c r="I126" s="165"/>
      <c r="J126" s="166">
        <f>ROUND(I126*H126,2)</f>
        <v>0</v>
      </c>
      <c r="K126" s="162" t="s">
        <v>123</v>
      </c>
      <c r="L126" s="89"/>
      <c r="M126" s="167" t="s">
        <v>1</v>
      </c>
      <c r="N126" s="168" t="s">
        <v>37</v>
      </c>
      <c r="O126" s="169">
        <v>0.12</v>
      </c>
      <c r="P126" s="169">
        <f>O126*H126</f>
        <v>0.33432</v>
      </c>
      <c r="Q126" s="169">
        <v>0</v>
      </c>
      <c r="R126" s="169">
        <f>Q126*H126</f>
        <v>0</v>
      </c>
      <c r="S126" s="169">
        <v>0</v>
      </c>
      <c r="T126" s="170">
        <f>S126*H126</f>
        <v>0</v>
      </c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R126" s="171" t="s">
        <v>211</v>
      </c>
      <c r="AT126" s="171" t="s">
        <v>120</v>
      </c>
      <c r="AU126" s="171" t="s">
        <v>76</v>
      </c>
      <c r="AY126" s="81" t="s">
        <v>117</v>
      </c>
      <c r="BE126" s="172">
        <f>IF(N126="základní",J126,0)</f>
        <v>0</v>
      </c>
      <c r="BF126" s="172">
        <f>IF(N126="snížená",J126,0)</f>
        <v>0</v>
      </c>
      <c r="BG126" s="172">
        <f>IF(N126="zákl. přenesená",J126,0)</f>
        <v>0</v>
      </c>
      <c r="BH126" s="172">
        <f>IF(N126="sníž. přenesená",J126,0)</f>
        <v>0</v>
      </c>
      <c r="BI126" s="172">
        <f>IF(N126="nulová",J126,0)</f>
        <v>0</v>
      </c>
      <c r="BJ126" s="81" t="s">
        <v>74</v>
      </c>
      <c r="BK126" s="172">
        <f>ROUND(I126*H126,2)</f>
        <v>0</v>
      </c>
      <c r="BL126" s="81" t="s">
        <v>211</v>
      </c>
      <c r="BM126" s="171" t="s">
        <v>296</v>
      </c>
    </row>
    <row r="127" spans="1:65" s="91" customFormat="1" ht="16.5" customHeight="1">
      <c r="A127" s="88"/>
      <c r="B127" s="89"/>
      <c r="C127" s="160" t="s">
        <v>297</v>
      </c>
      <c r="D127" s="160" t="s">
        <v>120</v>
      </c>
      <c r="E127" s="161" t="s">
        <v>298</v>
      </c>
      <c r="F127" s="162" t="s">
        <v>299</v>
      </c>
      <c r="G127" s="163" t="s">
        <v>268</v>
      </c>
      <c r="H127" s="164">
        <v>537.684</v>
      </c>
      <c r="I127" s="165"/>
      <c r="J127" s="166">
        <f>ROUND(I127*H127,2)</f>
        <v>0</v>
      </c>
      <c r="K127" s="162" t="s">
        <v>123</v>
      </c>
      <c r="L127" s="89"/>
      <c r="M127" s="167" t="s">
        <v>1</v>
      </c>
      <c r="N127" s="168" t="s">
        <v>37</v>
      </c>
      <c r="O127" s="169">
        <v>0</v>
      </c>
      <c r="P127" s="169">
        <f>O127*H127</f>
        <v>0</v>
      </c>
      <c r="Q127" s="169">
        <v>0</v>
      </c>
      <c r="R127" s="169">
        <f>Q127*H127</f>
        <v>0</v>
      </c>
      <c r="S127" s="169">
        <v>0</v>
      </c>
      <c r="T127" s="170">
        <f>S127*H127</f>
        <v>0</v>
      </c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R127" s="171" t="s">
        <v>211</v>
      </c>
      <c r="AT127" s="171" t="s">
        <v>120</v>
      </c>
      <c r="AU127" s="171" t="s">
        <v>76</v>
      </c>
      <c r="AY127" s="81" t="s">
        <v>117</v>
      </c>
      <c r="BE127" s="172">
        <f>IF(N127="základní",J127,0)</f>
        <v>0</v>
      </c>
      <c r="BF127" s="172">
        <f>IF(N127="snížená",J127,0)</f>
        <v>0</v>
      </c>
      <c r="BG127" s="172">
        <f>IF(N127="zákl. přenesená",J127,0)</f>
        <v>0</v>
      </c>
      <c r="BH127" s="172">
        <f>IF(N127="sníž. přenesená",J127,0)</f>
        <v>0</v>
      </c>
      <c r="BI127" s="172">
        <f>IF(N127="nulová",J127,0)</f>
        <v>0</v>
      </c>
      <c r="BJ127" s="81" t="s">
        <v>74</v>
      </c>
      <c r="BK127" s="172">
        <f>ROUND(I127*H127,2)</f>
        <v>0</v>
      </c>
      <c r="BL127" s="81" t="s">
        <v>211</v>
      </c>
      <c r="BM127" s="171" t="s">
        <v>300</v>
      </c>
    </row>
    <row r="128" spans="2:63" s="147" customFormat="1" ht="22.9" customHeight="1">
      <c r="B128" s="148"/>
      <c r="D128" s="149" t="s">
        <v>65</v>
      </c>
      <c r="E128" s="158" t="s">
        <v>301</v>
      </c>
      <c r="F128" s="158" t="s">
        <v>302</v>
      </c>
      <c r="J128" s="159">
        <f>SUM(J129:J132)</f>
        <v>0</v>
      </c>
      <c r="L128" s="148"/>
      <c r="M128" s="152"/>
      <c r="N128" s="153"/>
      <c r="O128" s="153"/>
      <c r="P128" s="154">
        <f>SUM(P129:P132)</f>
        <v>2.0460000000000003</v>
      </c>
      <c r="Q128" s="153"/>
      <c r="R128" s="154">
        <f>SUM(R129:R132)</f>
        <v>0</v>
      </c>
      <c r="S128" s="153"/>
      <c r="T128" s="155">
        <f>SUM(T129:T132)</f>
        <v>0</v>
      </c>
      <c r="AR128" s="149" t="s">
        <v>76</v>
      </c>
      <c r="AT128" s="156" t="s">
        <v>65</v>
      </c>
      <c r="AU128" s="156" t="s">
        <v>74</v>
      </c>
      <c r="AY128" s="149" t="s">
        <v>117</v>
      </c>
      <c r="BK128" s="157">
        <f>SUM(BK129:BK132)</f>
        <v>0</v>
      </c>
    </row>
    <row r="129" spans="1:65" s="91" customFormat="1" ht="16.5" customHeight="1">
      <c r="A129" s="88"/>
      <c r="B129" s="89"/>
      <c r="C129" s="160" t="s">
        <v>7</v>
      </c>
      <c r="D129" s="160" t="s">
        <v>120</v>
      </c>
      <c r="E129" s="161" t="s">
        <v>303</v>
      </c>
      <c r="F129" s="162" t="s">
        <v>304</v>
      </c>
      <c r="G129" s="163" t="s">
        <v>169</v>
      </c>
      <c r="H129" s="164">
        <v>2</v>
      </c>
      <c r="I129" s="165"/>
      <c r="J129" s="166">
        <f>ROUND(I129*H129,2)</f>
        <v>0</v>
      </c>
      <c r="K129" s="162" t="s">
        <v>1</v>
      </c>
      <c r="L129" s="89"/>
      <c r="M129" s="167" t="s">
        <v>1</v>
      </c>
      <c r="N129" s="168" t="s">
        <v>37</v>
      </c>
      <c r="O129" s="169">
        <v>0.682</v>
      </c>
      <c r="P129" s="169">
        <f>O129*H129</f>
        <v>1.364</v>
      </c>
      <c r="Q129" s="169">
        <v>0</v>
      </c>
      <c r="R129" s="169">
        <f>Q129*H129</f>
        <v>0</v>
      </c>
      <c r="S129" s="169">
        <v>0</v>
      </c>
      <c r="T129" s="170">
        <f>S129*H129</f>
        <v>0</v>
      </c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R129" s="171" t="s">
        <v>211</v>
      </c>
      <c r="AT129" s="171" t="s">
        <v>120</v>
      </c>
      <c r="AU129" s="171" t="s">
        <v>76</v>
      </c>
      <c r="AY129" s="81" t="s">
        <v>117</v>
      </c>
      <c r="BE129" s="172">
        <f>IF(N129="základní",J129,0)</f>
        <v>0</v>
      </c>
      <c r="BF129" s="172">
        <f>IF(N129="snížená",J129,0)</f>
        <v>0</v>
      </c>
      <c r="BG129" s="172">
        <f>IF(N129="zákl. přenesená",J129,0)</f>
        <v>0</v>
      </c>
      <c r="BH129" s="172">
        <f>IF(N129="sníž. přenesená",J129,0)</f>
        <v>0</v>
      </c>
      <c r="BI129" s="172">
        <f>IF(N129="nulová",J129,0)</f>
        <v>0</v>
      </c>
      <c r="BJ129" s="81" t="s">
        <v>74</v>
      </c>
      <c r="BK129" s="172">
        <f>ROUND(I129*H129,2)</f>
        <v>0</v>
      </c>
      <c r="BL129" s="81" t="s">
        <v>211</v>
      </c>
      <c r="BM129" s="171" t="s">
        <v>305</v>
      </c>
    </row>
    <row r="130" spans="1:47" s="91" customFormat="1" ht="29.25">
      <c r="A130" s="88"/>
      <c r="B130" s="89"/>
      <c r="C130" s="88"/>
      <c r="D130" s="181" t="s">
        <v>197</v>
      </c>
      <c r="E130" s="88"/>
      <c r="F130" s="182" t="s">
        <v>306</v>
      </c>
      <c r="G130" s="88"/>
      <c r="H130" s="88"/>
      <c r="I130" s="88"/>
      <c r="J130" s="88"/>
      <c r="K130" s="88"/>
      <c r="L130" s="89"/>
      <c r="M130" s="183"/>
      <c r="N130" s="184"/>
      <c r="O130" s="185"/>
      <c r="P130" s="185"/>
      <c r="Q130" s="185"/>
      <c r="R130" s="185"/>
      <c r="S130" s="185"/>
      <c r="T130" s="186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T130" s="81" t="s">
        <v>197</v>
      </c>
      <c r="AU130" s="81" t="s">
        <v>76</v>
      </c>
    </row>
    <row r="131" spans="1:65" s="91" customFormat="1" ht="16.5" customHeight="1">
      <c r="A131" s="88"/>
      <c r="B131" s="89"/>
      <c r="C131" s="160" t="s">
        <v>307</v>
      </c>
      <c r="D131" s="160" t="s">
        <v>120</v>
      </c>
      <c r="E131" s="161" t="s">
        <v>308</v>
      </c>
      <c r="F131" s="162" t="s">
        <v>309</v>
      </c>
      <c r="G131" s="163" t="s">
        <v>169</v>
      </c>
      <c r="H131" s="164">
        <v>1</v>
      </c>
      <c r="I131" s="165"/>
      <c r="J131" s="166">
        <f>ROUND(I131*H131,2)</f>
        <v>0</v>
      </c>
      <c r="K131" s="162" t="s">
        <v>1</v>
      </c>
      <c r="L131" s="89"/>
      <c r="M131" s="167" t="s">
        <v>1</v>
      </c>
      <c r="N131" s="168" t="s">
        <v>37</v>
      </c>
      <c r="O131" s="169">
        <v>0.682</v>
      </c>
      <c r="P131" s="169">
        <f>O131*H131</f>
        <v>0.682</v>
      </c>
      <c r="Q131" s="169">
        <v>0</v>
      </c>
      <c r="R131" s="169">
        <f>Q131*H131</f>
        <v>0</v>
      </c>
      <c r="S131" s="169">
        <v>0</v>
      </c>
      <c r="T131" s="170">
        <f>S131*H131</f>
        <v>0</v>
      </c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R131" s="171" t="s">
        <v>211</v>
      </c>
      <c r="AT131" s="171" t="s">
        <v>120</v>
      </c>
      <c r="AU131" s="171" t="s">
        <v>76</v>
      </c>
      <c r="AY131" s="81" t="s">
        <v>117</v>
      </c>
      <c r="BE131" s="172">
        <f>IF(N131="základní",J131,0)</f>
        <v>0</v>
      </c>
      <c r="BF131" s="172">
        <f>IF(N131="snížená",J131,0)</f>
        <v>0</v>
      </c>
      <c r="BG131" s="172">
        <f>IF(N131="zákl. přenesená",J131,0)</f>
        <v>0</v>
      </c>
      <c r="BH131" s="172">
        <f>IF(N131="sníž. přenesená",J131,0)</f>
        <v>0</v>
      </c>
      <c r="BI131" s="172">
        <f>IF(N131="nulová",J131,0)</f>
        <v>0</v>
      </c>
      <c r="BJ131" s="81" t="s">
        <v>74</v>
      </c>
      <c r="BK131" s="172">
        <f>ROUND(I131*H131,2)</f>
        <v>0</v>
      </c>
      <c r="BL131" s="81" t="s">
        <v>211</v>
      </c>
      <c r="BM131" s="171" t="s">
        <v>310</v>
      </c>
    </row>
    <row r="132" spans="1:65" s="91" customFormat="1" ht="16.5" customHeight="1">
      <c r="A132" s="88"/>
      <c r="B132" s="89"/>
      <c r="C132" s="160" t="s">
        <v>311</v>
      </c>
      <c r="D132" s="160" t="s">
        <v>120</v>
      </c>
      <c r="E132" s="161" t="s">
        <v>312</v>
      </c>
      <c r="F132" s="162" t="s">
        <v>313</v>
      </c>
      <c r="G132" s="163" t="s">
        <v>268</v>
      </c>
      <c r="H132" s="164">
        <v>65</v>
      </c>
      <c r="I132" s="165"/>
      <c r="J132" s="166">
        <f>ROUND(I132*H132,2)</f>
        <v>0</v>
      </c>
      <c r="K132" s="162" t="s">
        <v>123</v>
      </c>
      <c r="L132" s="89"/>
      <c r="M132" s="167" t="s">
        <v>1</v>
      </c>
      <c r="N132" s="168" t="s">
        <v>37</v>
      </c>
      <c r="O132" s="169">
        <v>0</v>
      </c>
      <c r="P132" s="169">
        <f>O132*H132</f>
        <v>0</v>
      </c>
      <c r="Q132" s="169">
        <v>0</v>
      </c>
      <c r="R132" s="169">
        <f>Q132*H132</f>
        <v>0</v>
      </c>
      <c r="S132" s="169">
        <v>0</v>
      </c>
      <c r="T132" s="170">
        <f>S132*H132</f>
        <v>0</v>
      </c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R132" s="171" t="s">
        <v>211</v>
      </c>
      <c r="AT132" s="171" t="s">
        <v>120</v>
      </c>
      <c r="AU132" s="171" t="s">
        <v>76</v>
      </c>
      <c r="AY132" s="81" t="s">
        <v>117</v>
      </c>
      <c r="BE132" s="172">
        <f>IF(N132="základní",J132,0)</f>
        <v>0</v>
      </c>
      <c r="BF132" s="172">
        <f>IF(N132="snížená",J132,0)</f>
        <v>0</v>
      </c>
      <c r="BG132" s="172">
        <f>IF(N132="zákl. přenesená",J132,0)</f>
        <v>0</v>
      </c>
      <c r="BH132" s="172">
        <f>IF(N132="sníž. přenesená",J132,0)</f>
        <v>0</v>
      </c>
      <c r="BI132" s="172">
        <f>IF(N132="nulová",J132,0)</f>
        <v>0</v>
      </c>
      <c r="BJ132" s="81" t="s">
        <v>74</v>
      </c>
      <c r="BK132" s="172">
        <f>ROUND(I132*H132,2)</f>
        <v>0</v>
      </c>
      <c r="BL132" s="81" t="s">
        <v>211</v>
      </c>
      <c r="BM132" s="171" t="s">
        <v>314</v>
      </c>
    </row>
    <row r="133" spans="2:63" s="147" customFormat="1" ht="22.9" customHeight="1">
      <c r="B133" s="148"/>
      <c r="D133" s="149" t="s">
        <v>65</v>
      </c>
      <c r="E133" s="158" t="s">
        <v>315</v>
      </c>
      <c r="F133" s="158" t="s">
        <v>316</v>
      </c>
      <c r="J133" s="159">
        <f>SUM(J134:J140)</f>
        <v>0</v>
      </c>
      <c r="L133" s="148"/>
      <c r="M133" s="152"/>
      <c r="N133" s="153"/>
      <c r="O133" s="153"/>
      <c r="P133" s="154">
        <f>SUM(P134:P140)</f>
        <v>5.353636</v>
      </c>
      <c r="Q133" s="153"/>
      <c r="R133" s="154">
        <f>SUM(R134:R140)</f>
        <v>0.0016218</v>
      </c>
      <c r="S133" s="153"/>
      <c r="T133" s="155">
        <f>SUM(T134:T140)</f>
        <v>0</v>
      </c>
      <c r="AR133" s="149" t="s">
        <v>76</v>
      </c>
      <c r="AT133" s="156" t="s">
        <v>65</v>
      </c>
      <c r="AU133" s="156" t="s">
        <v>74</v>
      </c>
      <c r="AY133" s="149" t="s">
        <v>117</v>
      </c>
      <c r="BK133" s="157">
        <f>SUM(BK134:BK140)</f>
        <v>0</v>
      </c>
    </row>
    <row r="134" spans="1:65" s="91" customFormat="1" ht="16.5" customHeight="1">
      <c r="A134" s="88"/>
      <c r="B134" s="89"/>
      <c r="C134" s="160" t="s">
        <v>317</v>
      </c>
      <c r="D134" s="160" t="s">
        <v>120</v>
      </c>
      <c r="E134" s="161" t="s">
        <v>318</v>
      </c>
      <c r="F134" s="162" t="s">
        <v>319</v>
      </c>
      <c r="G134" s="163" t="s">
        <v>210</v>
      </c>
      <c r="H134" s="164">
        <v>36.616</v>
      </c>
      <c r="I134" s="165"/>
      <c r="J134" s="166">
        <f>ROUND(I134*H134,2)</f>
        <v>0</v>
      </c>
      <c r="K134" s="162" t="s">
        <v>1</v>
      </c>
      <c r="L134" s="89"/>
      <c r="M134" s="167" t="s">
        <v>1</v>
      </c>
      <c r="N134" s="168" t="s">
        <v>37</v>
      </c>
      <c r="O134" s="169">
        <v>0.121</v>
      </c>
      <c r="P134" s="169">
        <f>O134*H134</f>
        <v>4.430536</v>
      </c>
      <c r="Q134" s="169">
        <v>0</v>
      </c>
      <c r="R134" s="169">
        <f>Q134*H134</f>
        <v>0</v>
      </c>
      <c r="S134" s="169">
        <v>0</v>
      </c>
      <c r="T134" s="170">
        <f>S134*H134</f>
        <v>0</v>
      </c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R134" s="171" t="s">
        <v>211</v>
      </c>
      <c r="AT134" s="171" t="s">
        <v>120</v>
      </c>
      <c r="AU134" s="171" t="s">
        <v>76</v>
      </c>
      <c r="AY134" s="81" t="s">
        <v>117</v>
      </c>
      <c r="BE134" s="172">
        <f>IF(N134="základní",J134,0)</f>
        <v>0</v>
      </c>
      <c r="BF134" s="172">
        <f>IF(N134="snížená",J134,0)</f>
        <v>0</v>
      </c>
      <c r="BG134" s="172">
        <f>IF(N134="zákl. přenesená",J134,0)</f>
        <v>0</v>
      </c>
      <c r="BH134" s="172">
        <f>IF(N134="sníž. přenesená",J134,0)</f>
        <v>0</v>
      </c>
      <c r="BI134" s="172">
        <f>IF(N134="nulová",J134,0)</f>
        <v>0</v>
      </c>
      <c r="BJ134" s="81" t="s">
        <v>74</v>
      </c>
      <c r="BK134" s="172">
        <f>ROUND(I134*H134,2)</f>
        <v>0</v>
      </c>
      <c r="BL134" s="81" t="s">
        <v>211</v>
      </c>
      <c r="BM134" s="171" t="s">
        <v>320</v>
      </c>
    </row>
    <row r="135" spans="2:51" s="187" customFormat="1" ht="12">
      <c r="B135" s="188"/>
      <c r="D135" s="181" t="s">
        <v>220</v>
      </c>
      <c r="E135" s="189" t="s">
        <v>1</v>
      </c>
      <c r="F135" s="190" t="s">
        <v>321</v>
      </c>
      <c r="H135" s="191">
        <v>36.616</v>
      </c>
      <c r="L135" s="188"/>
      <c r="M135" s="195"/>
      <c r="N135" s="196"/>
      <c r="O135" s="196"/>
      <c r="P135" s="196"/>
      <c r="Q135" s="196"/>
      <c r="R135" s="196"/>
      <c r="S135" s="196"/>
      <c r="T135" s="197"/>
      <c r="AT135" s="189" t="s">
        <v>220</v>
      </c>
      <c r="AU135" s="189" t="s">
        <v>76</v>
      </c>
      <c r="AV135" s="187" t="s">
        <v>76</v>
      </c>
      <c r="AW135" s="187" t="s">
        <v>28</v>
      </c>
      <c r="AX135" s="187" t="s">
        <v>74</v>
      </c>
      <c r="AY135" s="189" t="s">
        <v>117</v>
      </c>
    </row>
    <row r="136" spans="1:65" s="91" customFormat="1" ht="16.5" customHeight="1">
      <c r="A136" s="88"/>
      <c r="B136" s="89"/>
      <c r="C136" s="160" t="s">
        <v>322</v>
      </c>
      <c r="D136" s="160" t="s">
        <v>120</v>
      </c>
      <c r="E136" s="161" t="s">
        <v>323</v>
      </c>
      <c r="F136" s="162" t="s">
        <v>324</v>
      </c>
      <c r="G136" s="163" t="s">
        <v>325</v>
      </c>
      <c r="H136" s="164">
        <v>5.1</v>
      </c>
      <c r="I136" s="165"/>
      <c r="J136" s="166">
        <f>ROUND(I136*H136,2)</f>
        <v>0</v>
      </c>
      <c r="K136" s="162" t="s">
        <v>123</v>
      </c>
      <c r="L136" s="89"/>
      <c r="M136" s="167" t="s">
        <v>1</v>
      </c>
      <c r="N136" s="168" t="s">
        <v>37</v>
      </c>
      <c r="O136" s="169">
        <v>0.181</v>
      </c>
      <c r="P136" s="169">
        <f>O136*H136</f>
        <v>0.9230999999999999</v>
      </c>
      <c r="Q136" s="169">
        <v>1E-05</v>
      </c>
      <c r="R136" s="169">
        <f>Q136*H136</f>
        <v>5.1E-05</v>
      </c>
      <c r="S136" s="169">
        <v>0</v>
      </c>
      <c r="T136" s="170">
        <f>S136*H136</f>
        <v>0</v>
      </c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R136" s="171" t="s">
        <v>211</v>
      </c>
      <c r="AT136" s="171" t="s">
        <v>120</v>
      </c>
      <c r="AU136" s="171" t="s">
        <v>76</v>
      </c>
      <c r="AY136" s="81" t="s">
        <v>117</v>
      </c>
      <c r="BE136" s="172">
        <f>IF(N136="základní",J136,0)</f>
        <v>0</v>
      </c>
      <c r="BF136" s="172">
        <f>IF(N136="snížená",J136,0)</f>
        <v>0</v>
      </c>
      <c r="BG136" s="172">
        <f>IF(N136="zákl. přenesená",J136,0)</f>
        <v>0</v>
      </c>
      <c r="BH136" s="172">
        <f>IF(N136="sníž. přenesená",J136,0)</f>
        <v>0</v>
      </c>
      <c r="BI136" s="172">
        <f>IF(N136="nulová",J136,0)</f>
        <v>0</v>
      </c>
      <c r="BJ136" s="81" t="s">
        <v>74</v>
      </c>
      <c r="BK136" s="172">
        <f>ROUND(I136*H136,2)</f>
        <v>0</v>
      </c>
      <c r="BL136" s="81" t="s">
        <v>211</v>
      </c>
      <c r="BM136" s="171" t="s">
        <v>326</v>
      </c>
    </row>
    <row r="137" spans="2:51" s="187" customFormat="1" ht="12">
      <c r="B137" s="188"/>
      <c r="D137" s="181" t="s">
        <v>220</v>
      </c>
      <c r="E137" s="189" t="s">
        <v>1</v>
      </c>
      <c r="F137" s="190" t="s">
        <v>327</v>
      </c>
      <c r="H137" s="191">
        <v>5.1</v>
      </c>
      <c r="L137" s="188"/>
      <c r="M137" s="195"/>
      <c r="N137" s="196"/>
      <c r="O137" s="196"/>
      <c r="P137" s="196"/>
      <c r="Q137" s="196"/>
      <c r="R137" s="196"/>
      <c r="S137" s="196"/>
      <c r="T137" s="197"/>
      <c r="AT137" s="189" t="s">
        <v>220</v>
      </c>
      <c r="AU137" s="189" t="s">
        <v>76</v>
      </c>
      <c r="AV137" s="187" t="s">
        <v>76</v>
      </c>
      <c r="AW137" s="187" t="s">
        <v>28</v>
      </c>
      <c r="AX137" s="187" t="s">
        <v>74</v>
      </c>
      <c r="AY137" s="189" t="s">
        <v>117</v>
      </c>
    </row>
    <row r="138" spans="1:65" s="91" customFormat="1" ht="16.5" customHeight="1">
      <c r="A138" s="88"/>
      <c r="B138" s="89"/>
      <c r="C138" s="198" t="s">
        <v>328</v>
      </c>
      <c r="D138" s="198" t="s">
        <v>252</v>
      </c>
      <c r="E138" s="199" t="s">
        <v>329</v>
      </c>
      <c r="F138" s="200" t="s">
        <v>330</v>
      </c>
      <c r="G138" s="201" t="s">
        <v>325</v>
      </c>
      <c r="H138" s="202">
        <v>5.61</v>
      </c>
      <c r="I138" s="203"/>
      <c r="J138" s="204">
        <f>ROUND(I138*H138,2)</f>
        <v>0</v>
      </c>
      <c r="K138" s="200" t="s">
        <v>123</v>
      </c>
      <c r="L138" s="205"/>
      <c r="M138" s="206" t="s">
        <v>1</v>
      </c>
      <c r="N138" s="207" t="s">
        <v>37</v>
      </c>
      <c r="O138" s="169">
        <v>0</v>
      </c>
      <c r="P138" s="169">
        <f>O138*H138</f>
        <v>0</v>
      </c>
      <c r="Q138" s="169">
        <v>0.00028</v>
      </c>
      <c r="R138" s="169">
        <f>Q138*H138</f>
        <v>0.0015708</v>
      </c>
      <c r="S138" s="169">
        <v>0</v>
      </c>
      <c r="T138" s="170">
        <f>S138*H138</f>
        <v>0</v>
      </c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R138" s="171" t="s">
        <v>255</v>
      </c>
      <c r="AT138" s="171" t="s">
        <v>252</v>
      </c>
      <c r="AU138" s="171" t="s">
        <v>76</v>
      </c>
      <c r="AY138" s="81" t="s">
        <v>117</v>
      </c>
      <c r="BE138" s="172">
        <f>IF(N138="základní",J138,0)</f>
        <v>0</v>
      </c>
      <c r="BF138" s="172">
        <f>IF(N138="snížená",J138,0)</f>
        <v>0</v>
      </c>
      <c r="BG138" s="172">
        <f>IF(N138="zákl. přenesená",J138,0)</f>
        <v>0</v>
      </c>
      <c r="BH138" s="172">
        <f>IF(N138="sníž. přenesená",J138,0)</f>
        <v>0</v>
      </c>
      <c r="BI138" s="172">
        <f>IF(N138="nulová",J138,0)</f>
        <v>0</v>
      </c>
      <c r="BJ138" s="81" t="s">
        <v>74</v>
      </c>
      <c r="BK138" s="172">
        <f>ROUND(I138*H138,2)</f>
        <v>0</v>
      </c>
      <c r="BL138" s="81" t="s">
        <v>211</v>
      </c>
      <c r="BM138" s="171" t="s">
        <v>331</v>
      </c>
    </row>
    <row r="139" spans="2:51" s="187" customFormat="1" ht="12">
      <c r="B139" s="188"/>
      <c r="D139" s="181" t="s">
        <v>220</v>
      </c>
      <c r="F139" s="190" t="s">
        <v>332</v>
      </c>
      <c r="H139" s="191">
        <v>5.61</v>
      </c>
      <c r="L139" s="188"/>
      <c r="M139" s="195"/>
      <c r="N139" s="196"/>
      <c r="O139" s="196"/>
      <c r="P139" s="196"/>
      <c r="Q139" s="196"/>
      <c r="R139" s="196"/>
      <c r="S139" s="196"/>
      <c r="T139" s="197"/>
      <c r="AT139" s="189" t="s">
        <v>220</v>
      </c>
      <c r="AU139" s="189" t="s">
        <v>76</v>
      </c>
      <c r="AV139" s="187" t="s">
        <v>76</v>
      </c>
      <c r="AW139" s="187" t="s">
        <v>3</v>
      </c>
      <c r="AX139" s="187" t="s">
        <v>74</v>
      </c>
      <c r="AY139" s="189" t="s">
        <v>117</v>
      </c>
    </row>
    <row r="140" spans="1:65" s="91" customFormat="1" ht="16.5" customHeight="1">
      <c r="A140" s="88"/>
      <c r="B140" s="89"/>
      <c r="C140" s="160" t="s">
        <v>333</v>
      </c>
      <c r="D140" s="160" t="s">
        <v>120</v>
      </c>
      <c r="E140" s="161" t="s">
        <v>334</v>
      </c>
      <c r="F140" s="162" t="s">
        <v>335</v>
      </c>
      <c r="G140" s="163" t="s">
        <v>268</v>
      </c>
      <c r="H140" s="164">
        <v>30.614</v>
      </c>
      <c r="I140" s="165"/>
      <c r="J140" s="166">
        <f>ROUND(I140*H140,2)</f>
        <v>0</v>
      </c>
      <c r="K140" s="162" t="s">
        <v>123</v>
      </c>
      <c r="L140" s="89"/>
      <c r="M140" s="167" t="s">
        <v>1</v>
      </c>
      <c r="N140" s="168" t="s">
        <v>37</v>
      </c>
      <c r="O140" s="169">
        <v>0</v>
      </c>
      <c r="P140" s="169">
        <f>O140*H140</f>
        <v>0</v>
      </c>
      <c r="Q140" s="169">
        <v>0</v>
      </c>
      <c r="R140" s="169">
        <f>Q140*H140</f>
        <v>0</v>
      </c>
      <c r="S140" s="169">
        <v>0</v>
      </c>
      <c r="T140" s="170">
        <f>S140*H140</f>
        <v>0</v>
      </c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R140" s="171" t="s">
        <v>211</v>
      </c>
      <c r="AT140" s="171" t="s">
        <v>120</v>
      </c>
      <c r="AU140" s="171" t="s">
        <v>76</v>
      </c>
      <c r="AY140" s="81" t="s">
        <v>117</v>
      </c>
      <c r="BE140" s="172">
        <f>IF(N140="základní",J140,0)</f>
        <v>0</v>
      </c>
      <c r="BF140" s="172">
        <f>IF(N140="snížená",J140,0)</f>
        <v>0</v>
      </c>
      <c r="BG140" s="172">
        <f>IF(N140="zákl. přenesená",J140,0)</f>
        <v>0</v>
      </c>
      <c r="BH140" s="172">
        <f>IF(N140="sníž. přenesená",J140,0)</f>
        <v>0</v>
      </c>
      <c r="BI140" s="172">
        <f>IF(N140="nulová",J140,0)</f>
        <v>0</v>
      </c>
      <c r="BJ140" s="81" t="s">
        <v>74</v>
      </c>
      <c r="BK140" s="172">
        <f>ROUND(I140*H140,2)</f>
        <v>0</v>
      </c>
      <c r="BL140" s="81" t="s">
        <v>211</v>
      </c>
      <c r="BM140" s="171" t="s">
        <v>336</v>
      </c>
    </row>
    <row r="141" spans="2:63" s="147" customFormat="1" ht="22.9" customHeight="1">
      <c r="B141" s="148"/>
      <c r="D141" s="149" t="s">
        <v>65</v>
      </c>
      <c r="E141" s="158" t="s">
        <v>337</v>
      </c>
      <c r="F141" s="158" t="s">
        <v>338</v>
      </c>
      <c r="J141" s="159">
        <f>SUM(J142:J144)</f>
        <v>0</v>
      </c>
      <c r="L141" s="148"/>
      <c r="M141" s="152"/>
      <c r="N141" s="153"/>
      <c r="O141" s="153"/>
      <c r="P141" s="154">
        <f>SUM(P142:P145)</f>
        <v>6.58048</v>
      </c>
      <c r="Q141" s="153"/>
      <c r="R141" s="154">
        <f>SUM(R142:R145)</f>
        <v>0.016140799999999997</v>
      </c>
      <c r="S141" s="153"/>
      <c r="T141" s="155">
        <f>SUM(T142:T145)</f>
        <v>0</v>
      </c>
      <c r="AR141" s="149" t="s">
        <v>76</v>
      </c>
      <c r="AT141" s="156" t="s">
        <v>65</v>
      </c>
      <c r="AU141" s="156" t="s">
        <v>74</v>
      </c>
      <c r="AY141" s="149" t="s">
        <v>117</v>
      </c>
      <c r="BK141" s="157">
        <f>SUM(BK142:BK145)</f>
        <v>0</v>
      </c>
    </row>
    <row r="142" spans="1:65" s="91" customFormat="1" ht="16.5" customHeight="1">
      <c r="A142" s="88"/>
      <c r="B142" s="89"/>
      <c r="C142" s="160" t="s">
        <v>339</v>
      </c>
      <c r="D142" s="160" t="s">
        <v>120</v>
      </c>
      <c r="E142" s="161" t="s">
        <v>340</v>
      </c>
      <c r="F142" s="162" t="s">
        <v>341</v>
      </c>
      <c r="G142" s="163" t="s">
        <v>210</v>
      </c>
      <c r="H142" s="164">
        <v>124.16</v>
      </c>
      <c r="I142" s="165"/>
      <c r="J142" s="166">
        <f>ROUND(I142*H142,2)</f>
        <v>0</v>
      </c>
      <c r="K142" s="162" t="s">
        <v>1</v>
      </c>
      <c r="L142" s="89"/>
      <c r="M142" s="167" t="s">
        <v>1</v>
      </c>
      <c r="N142" s="168" t="s">
        <v>37</v>
      </c>
      <c r="O142" s="169">
        <v>0.053</v>
      </c>
      <c r="P142" s="169">
        <f>O142*H142</f>
        <v>6.58048</v>
      </c>
      <c r="Q142" s="169">
        <v>0.00013</v>
      </c>
      <c r="R142" s="169">
        <f>Q142*H142</f>
        <v>0.016140799999999997</v>
      </c>
      <c r="S142" s="169">
        <v>0</v>
      </c>
      <c r="T142" s="170">
        <f>S142*H142</f>
        <v>0</v>
      </c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R142" s="171" t="s">
        <v>211</v>
      </c>
      <c r="AT142" s="171" t="s">
        <v>120</v>
      </c>
      <c r="AU142" s="171" t="s">
        <v>76</v>
      </c>
      <c r="AY142" s="81" t="s">
        <v>117</v>
      </c>
      <c r="BE142" s="172">
        <f>IF(N142="základní",J142,0)</f>
        <v>0</v>
      </c>
      <c r="BF142" s="172">
        <f>IF(N142="snížená",J142,0)</f>
        <v>0</v>
      </c>
      <c r="BG142" s="172">
        <f>IF(N142="zákl. přenesená",J142,0)</f>
        <v>0</v>
      </c>
      <c r="BH142" s="172">
        <f>IF(N142="sníž. přenesená",J142,0)</f>
        <v>0</v>
      </c>
      <c r="BI142" s="172">
        <f>IF(N142="nulová",J142,0)</f>
        <v>0</v>
      </c>
      <c r="BJ142" s="81" t="s">
        <v>74</v>
      </c>
      <c r="BK142" s="172">
        <f>ROUND(I142*H142,2)</f>
        <v>0</v>
      </c>
      <c r="BL142" s="81" t="s">
        <v>211</v>
      </c>
      <c r="BM142" s="171" t="s">
        <v>342</v>
      </c>
    </row>
    <row r="143" spans="2:51" s="187" customFormat="1" ht="12">
      <c r="B143" s="188"/>
      <c r="D143" s="181" t="s">
        <v>220</v>
      </c>
      <c r="E143" s="189" t="s">
        <v>1</v>
      </c>
      <c r="F143" s="190" t="s">
        <v>343</v>
      </c>
      <c r="H143" s="191">
        <v>63.68</v>
      </c>
      <c r="L143" s="188"/>
      <c r="M143" s="195"/>
      <c r="N143" s="196"/>
      <c r="O143" s="196"/>
      <c r="P143" s="196"/>
      <c r="Q143" s="196"/>
      <c r="R143" s="196"/>
      <c r="S143" s="196"/>
      <c r="T143" s="197"/>
      <c r="AT143" s="189" t="s">
        <v>220</v>
      </c>
      <c r="AU143" s="189" t="s">
        <v>76</v>
      </c>
      <c r="AV143" s="187" t="s">
        <v>76</v>
      </c>
      <c r="AW143" s="187" t="s">
        <v>28</v>
      </c>
      <c r="AX143" s="187" t="s">
        <v>66</v>
      </c>
      <c r="AY143" s="189" t="s">
        <v>117</v>
      </c>
    </row>
    <row r="144" spans="2:51" s="187" customFormat="1" ht="12">
      <c r="B144" s="188"/>
      <c r="D144" s="181" t="s">
        <v>220</v>
      </c>
      <c r="E144" s="189" t="s">
        <v>1</v>
      </c>
      <c r="F144" s="190" t="s">
        <v>344</v>
      </c>
      <c r="H144" s="191">
        <v>60.48</v>
      </c>
      <c r="L144" s="188"/>
      <c r="M144" s="195"/>
      <c r="N144" s="196"/>
      <c r="O144" s="196"/>
      <c r="P144" s="196"/>
      <c r="Q144" s="196"/>
      <c r="R144" s="196"/>
      <c r="S144" s="196"/>
      <c r="T144" s="197"/>
      <c r="AT144" s="189" t="s">
        <v>220</v>
      </c>
      <c r="AU144" s="189" t="s">
        <v>76</v>
      </c>
      <c r="AV144" s="187" t="s">
        <v>76</v>
      </c>
      <c r="AW144" s="187" t="s">
        <v>28</v>
      </c>
      <c r="AX144" s="187" t="s">
        <v>66</v>
      </c>
      <c r="AY144" s="189" t="s">
        <v>117</v>
      </c>
    </row>
    <row r="145" spans="2:51" s="208" customFormat="1" ht="12">
      <c r="B145" s="209"/>
      <c r="D145" s="181" t="s">
        <v>220</v>
      </c>
      <c r="E145" s="210" t="s">
        <v>1</v>
      </c>
      <c r="F145" s="211" t="s">
        <v>345</v>
      </c>
      <c r="H145" s="212">
        <v>124.16</v>
      </c>
      <c r="L145" s="209"/>
      <c r="M145" s="213"/>
      <c r="N145" s="214"/>
      <c r="O145" s="214"/>
      <c r="P145" s="214"/>
      <c r="Q145" s="214"/>
      <c r="R145" s="214"/>
      <c r="S145" s="214"/>
      <c r="T145" s="215"/>
      <c r="AT145" s="210" t="s">
        <v>220</v>
      </c>
      <c r="AU145" s="210" t="s">
        <v>76</v>
      </c>
      <c r="AV145" s="208" t="s">
        <v>137</v>
      </c>
      <c r="AW145" s="208" t="s">
        <v>28</v>
      </c>
      <c r="AX145" s="208" t="s">
        <v>74</v>
      </c>
      <c r="AY145" s="210" t="s">
        <v>117</v>
      </c>
    </row>
    <row r="146" spans="1:31" s="91" customFormat="1" ht="6.95" customHeight="1">
      <c r="A146" s="88"/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89"/>
      <c r="M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</row>
  </sheetData>
  <sheetProtection algorithmName="SHA-512" hashValue="dJlPKQhsS+yJkwEvpSHi2S2Ee/AqHuENRKTeUzT/NgzrM219X3f47KrzsyTCqaTsRIx0eNSIqjyFGpLpI86ELw==" saltValue="g04oACoFqnhVeiJ2UMJUjA==" spinCount="100000" sheet="1" objects="1" scenarios="1"/>
  <protectedRanges>
    <protectedRange sqref="I93 I94 I97 I98 I99 I100 I101 I103 I106 I107 I109 I111 I113 I115 I117 I119 I121 I124 I126 I127 I129 I131 I132 I134 I136 I138 I140 I142" name="Oblast1"/>
  </protectedRanges>
  <autoFilter ref="C89:K145"/>
  <mergeCells count="9">
    <mergeCell ref="E51:H51"/>
    <mergeCell ref="E80:H80"/>
    <mergeCell ref="E82:H82"/>
    <mergeCell ref="L2:V2"/>
    <mergeCell ref="E7:H7"/>
    <mergeCell ref="E9:H9"/>
    <mergeCell ref="E18:H18"/>
    <mergeCell ref="E27:H27"/>
    <mergeCell ref="E49:H49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7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1"/>
  <sheetViews>
    <sheetView showGridLines="0" view="pageBreakPreview" zoomScaleSheetLayoutView="100" workbookViewId="0" topLeftCell="B68">
      <selection activeCell="I85" sqref="I85"/>
    </sheetView>
  </sheetViews>
  <sheetFormatPr defaultColWidth="9.140625" defaultRowHeight="12"/>
  <cols>
    <col min="1" max="1" width="8.28125" style="78" customWidth="1"/>
    <col min="2" max="2" width="1.7109375" style="78" customWidth="1"/>
    <col min="3" max="3" width="4.140625" style="78" customWidth="1"/>
    <col min="4" max="4" width="4.28125" style="78" customWidth="1"/>
    <col min="5" max="5" width="17.140625" style="78" customWidth="1"/>
    <col min="6" max="6" width="100.8515625" style="78" customWidth="1"/>
    <col min="7" max="7" width="7.00390625" style="78" customWidth="1"/>
    <col min="8" max="8" width="11.421875" style="78" customWidth="1"/>
    <col min="9" max="10" width="20.140625" style="78" customWidth="1"/>
    <col min="11" max="11" width="18.140625" style="78" customWidth="1"/>
    <col min="12" max="12" width="9.28125" style="78" customWidth="1"/>
    <col min="13" max="13" width="10.8515625" style="78" hidden="1" customWidth="1"/>
    <col min="14" max="14" width="9.28125" style="78" hidden="1" customWidth="1"/>
    <col min="15" max="20" width="14.140625" style="78" hidden="1" customWidth="1"/>
    <col min="21" max="21" width="16.28125" style="78" hidden="1" customWidth="1"/>
    <col min="22" max="22" width="12.28125" style="78" customWidth="1"/>
    <col min="23" max="23" width="16.28125" style="78" customWidth="1"/>
    <col min="24" max="24" width="12.28125" style="78" customWidth="1"/>
    <col min="25" max="25" width="15.00390625" style="78" customWidth="1"/>
    <col min="26" max="26" width="11.00390625" style="78" customWidth="1"/>
    <col min="27" max="27" width="15.00390625" style="78" customWidth="1"/>
    <col min="28" max="28" width="16.28125" style="78" customWidth="1"/>
    <col min="29" max="29" width="11.00390625" style="78" customWidth="1"/>
    <col min="30" max="30" width="15.00390625" style="78" customWidth="1"/>
    <col min="31" max="31" width="16.28125" style="78" customWidth="1"/>
    <col min="32" max="43" width="9.28125" style="78" customWidth="1"/>
    <col min="44" max="65" width="9.28125" style="78" hidden="1" customWidth="1"/>
    <col min="66" max="16384" width="9.28125" style="78" customWidth="1"/>
  </cols>
  <sheetData>
    <row r="1" ht="12"/>
    <row r="2" spans="12:46" ht="36.95" customHeight="1">
      <c r="L2" s="260" t="s">
        <v>5</v>
      </c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81" t="s">
        <v>85</v>
      </c>
    </row>
    <row r="3" spans="2:46" ht="6.95" customHeight="1">
      <c r="B3" s="82"/>
      <c r="C3" s="83"/>
      <c r="D3" s="83"/>
      <c r="E3" s="83"/>
      <c r="F3" s="83"/>
      <c r="G3" s="83"/>
      <c r="H3" s="83"/>
      <c r="I3" s="83"/>
      <c r="J3" s="83"/>
      <c r="K3" s="83"/>
      <c r="L3" s="84"/>
      <c r="AT3" s="81" t="s">
        <v>76</v>
      </c>
    </row>
    <row r="4" spans="2:46" ht="24.95" customHeight="1">
      <c r="B4" s="84"/>
      <c r="D4" s="85" t="s">
        <v>89</v>
      </c>
      <c r="L4" s="84"/>
      <c r="M4" s="86" t="s">
        <v>10</v>
      </c>
      <c r="AT4" s="81" t="s">
        <v>3</v>
      </c>
    </row>
    <row r="5" spans="2:12" ht="6.95" customHeight="1">
      <c r="B5" s="84"/>
      <c r="L5" s="84"/>
    </row>
    <row r="6" spans="2:12" ht="12" customHeight="1">
      <c r="B6" s="84"/>
      <c r="D6" s="87" t="s">
        <v>14</v>
      </c>
      <c r="L6" s="84"/>
    </row>
    <row r="7" spans="2:12" ht="16.5" customHeight="1">
      <c r="B7" s="84"/>
      <c r="E7" s="258" t="str">
        <f>'Rekapitulace stavby'!K6</f>
        <v>ČNB - Úprava místnosti č. PP305</v>
      </c>
      <c r="F7" s="259"/>
      <c r="G7" s="259"/>
      <c r="H7" s="259"/>
      <c r="L7" s="84"/>
    </row>
    <row r="8" spans="1:31" s="91" customFormat="1" ht="12" customHeight="1">
      <c r="A8" s="88"/>
      <c r="B8" s="89"/>
      <c r="C8" s="88"/>
      <c r="D8" s="87" t="s">
        <v>90</v>
      </c>
      <c r="E8" s="88"/>
      <c r="F8" s="88"/>
      <c r="G8" s="88"/>
      <c r="H8" s="88"/>
      <c r="I8" s="88"/>
      <c r="J8" s="88"/>
      <c r="K8" s="88"/>
      <c r="L8" s="90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</row>
    <row r="9" spans="1:31" s="91" customFormat="1" ht="16.5" customHeight="1">
      <c r="A9" s="88"/>
      <c r="B9" s="89"/>
      <c r="C9" s="88"/>
      <c r="D9" s="88"/>
      <c r="E9" s="256" t="s">
        <v>346</v>
      </c>
      <c r="F9" s="257"/>
      <c r="G9" s="257"/>
      <c r="H9" s="257"/>
      <c r="I9" s="88"/>
      <c r="J9" s="88"/>
      <c r="K9" s="88"/>
      <c r="L9" s="90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</row>
    <row r="10" spans="1:31" s="91" customFormat="1" ht="12">
      <c r="A10" s="88"/>
      <c r="B10" s="89"/>
      <c r="C10" s="88"/>
      <c r="D10" s="88"/>
      <c r="E10" s="88"/>
      <c r="F10" s="88"/>
      <c r="G10" s="88"/>
      <c r="H10" s="88"/>
      <c r="I10" s="88"/>
      <c r="J10" s="88"/>
      <c r="K10" s="88"/>
      <c r="L10" s="90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</row>
    <row r="11" spans="1:31" s="91" customFormat="1" ht="12" customHeight="1">
      <c r="A11" s="88"/>
      <c r="B11" s="89"/>
      <c r="C11" s="88"/>
      <c r="D11" s="87" t="s">
        <v>16</v>
      </c>
      <c r="E11" s="88"/>
      <c r="F11" s="92" t="s">
        <v>1</v>
      </c>
      <c r="G11" s="88"/>
      <c r="H11" s="88"/>
      <c r="I11" s="87" t="s">
        <v>17</v>
      </c>
      <c r="J11" s="92" t="s">
        <v>1</v>
      </c>
      <c r="K11" s="88"/>
      <c r="L11" s="90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</row>
    <row r="12" spans="1:31" s="91" customFormat="1" ht="12" customHeight="1">
      <c r="A12" s="88"/>
      <c r="B12" s="89"/>
      <c r="C12" s="88"/>
      <c r="D12" s="87" t="s">
        <v>18</v>
      </c>
      <c r="E12" s="88"/>
      <c r="F12" s="92" t="s">
        <v>19</v>
      </c>
      <c r="G12" s="88"/>
      <c r="H12" s="88"/>
      <c r="I12" s="87" t="s">
        <v>20</v>
      </c>
      <c r="J12" s="93"/>
      <c r="K12" s="88"/>
      <c r="L12" s="90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</row>
    <row r="13" spans="1:31" s="91" customFormat="1" ht="10.9" customHeight="1">
      <c r="A13" s="88"/>
      <c r="B13" s="89"/>
      <c r="C13" s="88"/>
      <c r="D13" s="88"/>
      <c r="E13" s="88"/>
      <c r="F13" s="88"/>
      <c r="G13" s="88"/>
      <c r="H13" s="88"/>
      <c r="I13" s="88"/>
      <c r="J13" s="88"/>
      <c r="K13" s="88"/>
      <c r="L13" s="90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</row>
    <row r="14" spans="1:31" s="91" customFormat="1" ht="12" customHeight="1">
      <c r="A14" s="88"/>
      <c r="B14" s="89"/>
      <c r="C14" s="88"/>
      <c r="D14" s="87" t="s">
        <v>21</v>
      </c>
      <c r="E14" s="88"/>
      <c r="F14" s="88"/>
      <c r="G14" s="88"/>
      <c r="H14" s="88"/>
      <c r="I14" s="87" t="s">
        <v>22</v>
      </c>
      <c r="J14" s="92" t="s">
        <v>1</v>
      </c>
      <c r="K14" s="88"/>
      <c r="L14" s="90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</row>
    <row r="15" spans="1:31" s="91" customFormat="1" ht="18" customHeight="1">
      <c r="A15" s="88"/>
      <c r="B15" s="89"/>
      <c r="C15" s="88"/>
      <c r="D15" s="88"/>
      <c r="E15" s="92" t="s">
        <v>23</v>
      </c>
      <c r="F15" s="88"/>
      <c r="G15" s="88"/>
      <c r="H15" s="88"/>
      <c r="I15" s="87" t="s">
        <v>24</v>
      </c>
      <c r="J15" s="92" t="s">
        <v>1</v>
      </c>
      <c r="K15" s="88"/>
      <c r="L15" s="90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</row>
    <row r="16" spans="1:31" s="91" customFormat="1" ht="6.95" customHeight="1">
      <c r="A16" s="88"/>
      <c r="B16" s="89"/>
      <c r="C16" s="88"/>
      <c r="D16" s="88"/>
      <c r="E16" s="88"/>
      <c r="F16" s="88"/>
      <c r="G16" s="88"/>
      <c r="H16" s="88"/>
      <c r="I16" s="88"/>
      <c r="J16" s="88"/>
      <c r="K16" s="88"/>
      <c r="L16" s="90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</row>
    <row r="17" spans="1:31" s="91" customFormat="1" ht="12" customHeight="1">
      <c r="A17" s="88"/>
      <c r="B17" s="89"/>
      <c r="C17" s="88"/>
      <c r="D17" s="87" t="s">
        <v>25</v>
      </c>
      <c r="E17" s="88"/>
      <c r="F17" s="88"/>
      <c r="G17" s="88"/>
      <c r="H17" s="88"/>
      <c r="I17" s="87" t="s">
        <v>22</v>
      </c>
      <c r="J17" s="92">
        <f>'Rekapitulace stavby'!AN13</f>
        <v>0</v>
      </c>
      <c r="K17" s="88"/>
      <c r="L17" s="90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</row>
    <row r="18" spans="1:31" s="91" customFormat="1" ht="18" customHeight="1">
      <c r="A18" s="88"/>
      <c r="B18" s="89"/>
      <c r="C18" s="88"/>
      <c r="D18" s="88"/>
      <c r="E18" s="262">
        <f>'Rekapitulace stavby'!E14</f>
        <v>0</v>
      </c>
      <c r="F18" s="262"/>
      <c r="G18" s="262"/>
      <c r="H18" s="262"/>
      <c r="I18" s="87" t="s">
        <v>24</v>
      </c>
      <c r="J18" s="92">
        <f>'Rekapitulace stavby'!AN14</f>
        <v>0</v>
      </c>
      <c r="K18" s="88"/>
      <c r="L18" s="90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</row>
    <row r="19" spans="1:31" s="91" customFormat="1" ht="6.95" customHeight="1">
      <c r="A19" s="88"/>
      <c r="B19" s="89"/>
      <c r="C19" s="88"/>
      <c r="D19" s="88"/>
      <c r="E19" s="88"/>
      <c r="F19" s="88"/>
      <c r="G19" s="88"/>
      <c r="H19" s="88"/>
      <c r="I19" s="88"/>
      <c r="J19" s="88"/>
      <c r="K19" s="88"/>
      <c r="L19" s="90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</row>
    <row r="20" spans="1:31" s="91" customFormat="1" ht="12" customHeight="1">
      <c r="A20" s="88"/>
      <c r="B20" s="89"/>
      <c r="C20" s="88"/>
      <c r="D20" s="87" t="s">
        <v>26</v>
      </c>
      <c r="E20" s="88"/>
      <c r="F20" s="88"/>
      <c r="G20" s="88"/>
      <c r="H20" s="88"/>
      <c r="I20" s="87" t="s">
        <v>22</v>
      </c>
      <c r="J20" s="92" t="s">
        <v>1</v>
      </c>
      <c r="K20" s="88"/>
      <c r="L20" s="90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</row>
    <row r="21" spans="1:31" s="91" customFormat="1" ht="18" customHeight="1">
      <c r="A21" s="88"/>
      <c r="B21" s="89"/>
      <c r="C21" s="88"/>
      <c r="D21" s="88"/>
      <c r="E21" s="92" t="s">
        <v>27</v>
      </c>
      <c r="F21" s="88"/>
      <c r="G21" s="88"/>
      <c r="H21" s="88"/>
      <c r="I21" s="87" t="s">
        <v>24</v>
      </c>
      <c r="J21" s="92" t="s">
        <v>1</v>
      </c>
      <c r="K21" s="88"/>
      <c r="L21" s="90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</row>
    <row r="22" spans="1:31" s="91" customFormat="1" ht="6.95" customHeight="1">
      <c r="A22" s="88"/>
      <c r="B22" s="89"/>
      <c r="C22" s="88"/>
      <c r="D22" s="88"/>
      <c r="E22" s="88"/>
      <c r="F22" s="88"/>
      <c r="G22" s="88"/>
      <c r="H22" s="88"/>
      <c r="I22" s="88"/>
      <c r="J22" s="88"/>
      <c r="K22" s="88"/>
      <c r="L22" s="90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</row>
    <row r="23" spans="1:31" s="91" customFormat="1" ht="12" customHeight="1">
      <c r="A23" s="88"/>
      <c r="B23" s="89"/>
      <c r="C23" s="88"/>
      <c r="D23" s="87" t="s">
        <v>29</v>
      </c>
      <c r="E23" s="88"/>
      <c r="F23" s="88"/>
      <c r="G23" s="88"/>
      <c r="H23" s="88"/>
      <c r="I23" s="87" t="s">
        <v>22</v>
      </c>
      <c r="J23" s="92" t="s">
        <v>1</v>
      </c>
      <c r="K23" s="88"/>
      <c r="L23" s="90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</row>
    <row r="24" spans="1:31" s="91" customFormat="1" ht="18" customHeight="1">
      <c r="A24" s="88"/>
      <c r="B24" s="89"/>
      <c r="C24" s="88"/>
      <c r="D24" s="88"/>
      <c r="E24" s="92" t="s">
        <v>511</v>
      </c>
      <c r="F24" s="88"/>
      <c r="G24" s="88"/>
      <c r="H24" s="88"/>
      <c r="I24" s="87" t="s">
        <v>24</v>
      </c>
      <c r="J24" s="92" t="s">
        <v>1</v>
      </c>
      <c r="K24" s="88"/>
      <c r="L24" s="90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</row>
    <row r="25" spans="1:31" s="91" customFormat="1" ht="6.95" customHeight="1">
      <c r="A25" s="88"/>
      <c r="B25" s="89"/>
      <c r="C25" s="88"/>
      <c r="D25" s="88"/>
      <c r="E25" s="88"/>
      <c r="F25" s="88"/>
      <c r="G25" s="88"/>
      <c r="H25" s="88"/>
      <c r="I25" s="88"/>
      <c r="J25" s="88"/>
      <c r="K25" s="88"/>
      <c r="L25" s="90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</row>
    <row r="26" spans="1:31" s="91" customFormat="1" ht="12" customHeight="1">
      <c r="A26" s="88"/>
      <c r="B26" s="89"/>
      <c r="C26" s="88"/>
      <c r="D26" s="87" t="s">
        <v>31</v>
      </c>
      <c r="E26" s="88"/>
      <c r="F26" s="88"/>
      <c r="G26" s="88"/>
      <c r="H26" s="88"/>
      <c r="I26" s="88"/>
      <c r="J26" s="88"/>
      <c r="K26" s="88"/>
      <c r="L26" s="90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</row>
    <row r="27" spans="1:31" s="97" customFormat="1" ht="16.5" customHeight="1">
      <c r="A27" s="94"/>
      <c r="B27" s="95"/>
      <c r="C27" s="94"/>
      <c r="D27" s="94"/>
      <c r="E27" s="263" t="s">
        <v>1</v>
      </c>
      <c r="F27" s="263"/>
      <c r="G27" s="263"/>
      <c r="H27" s="263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91" customFormat="1" ht="6.95" customHeight="1">
      <c r="A28" s="88"/>
      <c r="B28" s="89"/>
      <c r="C28" s="88"/>
      <c r="D28" s="88"/>
      <c r="E28" s="88"/>
      <c r="F28" s="88"/>
      <c r="G28" s="88"/>
      <c r="H28" s="88"/>
      <c r="I28" s="88"/>
      <c r="J28" s="88"/>
      <c r="K28" s="88"/>
      <c r="L28" s="90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</row>
    <row r="29" spans="1:31" s="91" customFormat="1" ht="6.95" customHeight="1">
      <c r="A29" s="88"/>
      <c r="B29" s="89"/>
      <c r="C29" s="88"/>
      <c r="D29" s="98"/>
      <c r="E29" s="98"/>
      <c r="F29" s="98"/>
      <c r="G29" s="98"/>
      <c r="H29" s="98"/>
      <c r="I29" s="98"/>
      <c r="J29" s="98"/>
      <c r="K29" s="98"/>
      <c r="L29" s="90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</row>
    <row r="30" spans="1:31" s="91" customFormat="1" ht="25.35" customHeight="1">
      <c r="A30" s="88"/>
      <c r="B30" s="89"/>
      <c r="C30" s="88"/>
      <c r="D30" s="99" t="s">
        <v>32</v>
      </c>
      <c r="E30" s="88"/>
      <c r="F30" s="88"/>
      <c r="G30" s="88"/>
      <c r="H30" s="88"/>
      <c r="I30" s="88"/>
      <c r="J30" s="100">
        <f>ROUND(J83,2)</f>
        <v>0</v>
      </c>
      <c r="K30" s="88"/>
      <c r="L30" s="90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</row>
    <row r="31" spans="1:31" s="91" customFormat="1" ht="6.95" customHeight="1">
      <c r="A31" s="88"/>
      <c r="B31" s="89"/>
      <c r="C31" s="88"/>
      <c r="D31" s="98"/>
      <c r="E31" s="98"/>
      <c r="F31" s="98"/>
      <c r="G31" s="98"/>
      <c r="H31" s="98"/>
      <c r="I31" s="98"/>
      <c r="J31" s="98"/>
      <c r="K31" s="98"/>
      <c r="L31" s="90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</row>
    <row r="32" spans="1:31" s="91" customFormat="1" ht="14.45" customHeight="1">
      <c r="A32" s="88"/>
      <c r="B32" s="89"/>
      <c r="C32" s="88"/>
      <c r="D32" s="88"/>
      <c r="E32" s="88"/>
      <c r="F32" s="101" t="s">
        <v>34</v>
      </c>
      <c r="G32" s="88"/>
      <c r="H32" s="88"/>
      <c r="I32" s="101" t="s">
        <v>33</v>
      </c>
      <c r="J32" s="101" t="s">
        <v>35</v>
      </c>
      <c r="K32" s="88"/>
      <c r="L32" s="90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</row>
    <row r="33" spans="1:31" s="91" customFormat="1" ht="14.45" customHeight="1">
      <c r="A33" s="88"/>
      <c r="B33" s="89"/>
      <c r="C33" s="88"/>
      <c r="D33" s="102" t="s">
        <v>36</v>
      </c>
      <c r="E33" s="87" t="s">
        <v>37</v>
      </c>
      <c r="F33" s="103">
        <f>J30</f>
        <v>0</v>
      </c>
      <c r="G33" s="88"/>
      <c r="H33" s="88"/>
      <c r="I33" s="104">
        <v>0.21</v>
      </c>
      <c r="J33" s="103">
        <f>F33*I33</f>
        <v>0</v>
      </c>
      <c r="K33" s="88"/>
      <c r="L33" s="90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</row>
    <row r="34" spans="1:31" s="91" customFormat="1" ht="14.45" customHeight="1" hidden="1">
      <c r="A34" s="88"/>
      <c r="B34" s="89"/>
      <c r="C34" s="88"/>
      <c r="D34" s="88"/>
      <c r="E34" s="87" t="s">
        <v>38</v>
      </c>
      <c r="F34" s="103">
        <f>ROUND((SUM(BF83:BF100)),2)</f>
        <v>0</v>
      </c>
      <c r="G34" s="88"/>
      <c r="H34" s="88"/>
      <c r="I34" s="104">
        <v>0.15</v>
      </c>
      <c r="J34" s="103">
        <f>ROUND(((SUM(BF83:BF100))*I34),2)</f>
        <v>0</v>
      </c>
      <c r="K34" s="88"/>
      <c r="L34" s="90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</row>
    <row r="35" spans="1:31" s="91" customFormat="1" ht="14.45" customHeight="1" hidden="1">
      <c r="A35" s="88"/>
      <c r="B35" s="89"/>
      <c r="C35" s="88"/>
      <c r="D35" s="88"/>
      <c r="E35" s="87" t="s">
        <v>39</v>
      </c>
      <c r="F35" s="103">
        <f>ROUND((SUM(BG83:BG100)),2)</f>
        <v>0</v>
      </c>
      <c r="G35" s="88"/>
      <c r="H35" s="88"/>
      <c r="I35" s="104">
        <v>0.21</v>
      </c>
      <c r="J35" s="103">
        <f>0</f>
        <v>0</v>
      </c>
      <c r="K35" s="88"/>
      <c r="L35" s="90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</row>
    <row r="36" spans="1:31" s="91" customFormat="1" ht="14.45" customHeight="1" hidden="1">
      <c r="A36" s="88"/>
      <c r="B36" s="89"/>
      <c r="C36" s="88"/>
      <c r="D36" s="88"/>
      <c r="E36" s="87" t="s">
        <v>40</v>
      </c>
      <c r="F36" s="103">
        <f>ROUND((SUM(BH83:BH100)),2)</f>
        <v>0</v>
      </c>
      <c r="G36" s="88"/>
      <c r="H36" s="88"/>
      <c r="I36" s="104">
        <v>0.15</v>
      </c>
      <c r="J36" s="103">
        <f>0</f>
        <v>0</v>
      </c>
      <c r="K36" s="88"/>
      <c r="L36" s="90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</row>
    <row r="37" spans="1:31" s="91" customFormat="1" ht="14.45" customHeight="1" hidden="1">
      <c r="A37" s="88"/>
      <c r="B37" s="89"/>
      <c r="C37" s="88"/>
      <c r="D37" s="88"/>
      <c r="E37" s="87" t="s">
        <v>41</v>
      </c>
      <c r="F37" s="103">
        <f>ROUND((SUM(BI83:BI100)),2)</f>
        <v>0</v>
      </c>
      <c r="G37" s="88"/>
      <c r="H37" s="88"/>
      <c r="I37" s="104">
        <v>0</v>
      </c>
      <c r="J37" s="103">
        <f>0</f>
        <v>0</v>
      </c>
      <c r="K37" s="88"/>
      <c r="L37" s="90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</row>
    <row r="38" spans="1:31" s="91" customFormat="1" ht="6.95" customHeight="1">
      <c r="A38" s="88"/>
      <c r="B38" s="89"/>
      <c r="C38" s="88"/>
      <c r="D38" s="88"/>
      <c r="E38" s="88"/>
      <c r="F38" s="88"/>
      <c r="G38" s="88"/>
      <c r="H38" s="88"/>
      <c r="I38" s="88"/>
      <c r="J38" s="88"/>
      <c r="K38" s="88"/>
      <c r="L38" s="90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</row>
    <row r="39" spans="1:31" s="91" customFormat="1" ht="25.35" customHeight="1">
      <c r="A39" s="88"/>
      <c r="B39" s="89"/>
      <c r="C39" s="105"/>
      <c r="D39" s="106" t="s">
        <v>42</v>
      </c>
      <c r="E39" s="107"/>
      <c r="F39" s="107"/>
      <c r="G39" s="108" t="s">
        <v>43</v>
      </c>
      <c r="H39" s="109" t="s">
        <v>44</v>
      </c>
      <c r="I39" s="107"/>
      <c r="J39" s="110">
        <f>SUM(J30:J37)</f>
        <v>0</v>
      </c>
      <c r="K39" s="111"/>
      <c r="L39" s="90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</row>
    <row r="40" spans="1:31" s="91" customFormat="1" ht="14.45" customHeight="1">
      <c r="A40" s="88"/>
      <c r="B40" s="89"/>
      <c r="C40" s="88"/>
      <c r="D40" s="88"/>
      <c r="E40" s="88"/>
      <c r="F40" s="88"/>
      <c r="G40" s="88"/>
      <c r="H40" s="88"/>
      <c r="I40" s="88"/>
      <c r="J40" s="88"/>
      <c r="K40" s="88"/>
      <c r="L40" s="90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</row>
    <row r="41" spans="1:31" s="91" customFormat="1" ht="14.45" customHeight="1">
      <c r="A41" s="88"/>
      <c r="B41" s="112"/>
      <c r="C41" s="113"/>
      <c r="D41" s="113"/>
      <c r="E41" s="113"/>
      <c r="F41" s="113"/>
      <c r="G41" s="113"/>
      <c r="H41" s="113"/>
      <c r="I41" s="113"/>
      <c r="J41" s="113"/>
      <c r="K41" s="113"/>
      <c r="L41" s="90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</row>
    <row r="45" spans="1:31" s="91" customFormat="1" ht="6.95" customHeight="1">
      <c r="A45" s="88"/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 s="90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</row>
    <row r="46" spans="1:31" s="91" customFormat="1" ht="24.95" customHeight="1">
      <c r="A46" s="88"/>
      <c r="B46" s="89"/>
      <c r="C46" s="85" t="s">
        <v>92</v>
      </c>
      <c r="D46" s="88"/>
      <c r="E46" s="88"/>
      <c r="F46" s="88"/>
      <c r="G46" s="88"/>
      <c r="H46" s="88"/>
      <c r="I46" s="88"/>
      <c r="J46" s="88"/>
      <c r="K46" s="88"/>
      <c r="L46" s="90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</row>
    <row r="47" spans="1:31" s="91" customFormat="1" ht="6.95" customHeight="1">
      <c r="A47" s="88"/>
      <c r="B47" s="89"/>
      <c r="C47" s="88"/>
      <c r="D47" s="88"/>
      <c r="E47" s="88"/>
      <c r="F47" s="88"/>
      <c r="G47" s="88"/>
      <c r="H47" s="88"/>
      <c r="I47" s="88"/>
      <c r="J47" s="88"/>
      <c r="K47" s="88"/>
      <c r="L47" s="90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</row>
    <row r="48" spans="1:31" s="91" customFormat="1" ht="12" customHeight="1">
      <c r="A48" s="88"/>
      <c r="B48" s="89"/>
      <c r="C48" s="87" t="s">
        <v>14</v>
      </c>
      <c r="D48" s="88"/>
      <c r="E48" s="88"/>
      <c r="F48" s="88"/>
      <c r="G48" s="88"/>
      <c r="H48" s="88"/>
      <c r="I48" s="88"/>
      <c r="J48" s="88"/>
      <c r="K48" s="88"/>
      <c r="L48" s="90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</row>
    <row r="49" spans="1:31" s="91" customFormat="1" ht="16.5" customHeight="1">
      <c r="A49" s="88"/>
      <c r="B49" s="89"/>
      <c r="C49" s="88"/>
      <c r="D49" s="88"/>
      <c r="E49" s="258" t="str">
        <f>E7</f>
        <v>ČNB - Úprava místnosti č. PP305</v>
      </c>
      <c r="F49" s="259"/>
      <c r="G49" s="259"/>
      <c r="H49" s="259"/>
      <c r="I49" s="88"/>
      <c r="J49" s="88"/>
      <c r="K49" s="88"/>
      <c r="L49" s="90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</row>
    <row r="50" spans="1:31" s="91" customFormat="1" ht="12" customHeight="1">
      <c r="A50" s="88"/>
      <c r="B50" s="89"/>
      <c r="C50" s="87" t="s">
        <v>90</v>
      </c>
      <c r="D50" s="88"/>
      <c r="E50" s="88"/>
      <c r="F50" s="88"/>
      <c r="G50" s="88"/>
      <c r="H50" s="88"/>
      <c r="I50" s="88"/>
      <c r="J50" s="88"/>
      <c r="K50" s="88"/>
      <c r="L50" s="90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</row>
    <row r="51" spans="1:31" s="91" customFormat="1" ht="16.5" customHeight="1">
      <c r="A51" s="88"/>
      <c r="B51" s="89"/>
      <c r="C51" s="88"/>
      <c r="D51" s="88"/>
      <c r="E51" s="256" t="str">
        <f>E9</f>
        <v>04 - VZDUCHOTECHNIKA</v>
      </c>
      <c r="F51" s="257"/>
      <c r="G51" s="257"/>
      <c r="H51" s="257"/>
      <c r="I51" s="88"/>
      <c r="J51" s="88"/>
      <c r="K51" s="88"/>
      <c r="L51" s="90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</row>
    <row r="52" spans="1:31" s="91" customFormat="1" ht="6.95" customHeight="1">
      <c r="A52" s="88"/>
      <c r="B52" s="89"/>
      <c r="C52" s="88"/>
      <c r="D52" s="88"/>
      <c r="E52" s="88"/>
      <c r="F52" s="88"/>
      <c r="G52" s="88"/>
      <c r="H52" s="88"/>
      <c r="I52" s="88"/>
      <c r="J52" s="88"/>
      <c r="K52" s="88"/>
      <c r="L52" s="90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</row>
    <row r="53" spans="1:31" s="91" customFormat="1" ht="12" customHeight="1">
      <c r="A53" s="88"/>
      <c r="B53" s="89"/>
      <c r="C53" s="87" t="s">
        <v>18</v>
      </c>
      <c r="D53" s="88"/>
      <c r="E53" s="88"/>
      <c r="F53" s="92" t="str">
        <f>F12</f>
        <v>Na Příkopě 864/28, Praha 1</v>
      </c>
      <c r="G53" s="88"/>
      <c r="H53" s="88"/>
      <c r="I53" s="87"/>
      <c r="J53" s="93"/>
      <c r="K53" s="88"/>
      <c r="L53" s="90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</row>
    <row r="54" spans="1:31" s="91" customFormat="1" ht="6.95" customHeight="1">
      <c r="A54" s="88"/>
      <c r="B54" s="89"/>
      <c r="C54" s="88"/>
      <c r="D54" s="88"/>
      <c r="E54" s="88"/>
      <c r="F54" s="88"/>
      <c r="G54" s="88"/>
      <c r="H54" s="88"/>
      <c r="I54" s="88"/>
      <c r="J54" s="88"/>
      <c r="K54" s="88"/>
      <c r="L54" s="90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</row>
    <row r="55" spans="1:31" s="91" customFormat="1" ht="25.7" customHeight="1">
      <c r="A55" s="88"/>
      <c r="B55" s="89"/>
      <c r="C55" s="87" t="s">
        <v>21</v>
      </c>
      <c r="D55" s="88"/>
      <c r="E55" s="88"/>
      <c r="F55" s="92" t="str">
        <f>E15</f>
        <v>Česká národní banka</v>
      </c>
      <c r="G55" s="88"/>
      <c r="H55" s="88"/>
      <c r="I55" s="87" t="s">
        <v>26</v>
      </c>
      <c r="J55" s="116" t="str">
        <f>E21</f>
        <v>CONSILIUM ai, s.r.o.</v>
      </c>
      <c r="K55" s="88"/>
      <c r="L55" s="90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</row>
    <row r="56" spans="1:31" s="91" customFormat="1" ht="15.2" customHeight="1">
      <c r="A56" s="88"/>
      <c r="B56" s="89"/>
      <c r="C56" s="87"/>
      <c r="D56" s="88"/>
      <c r="E56" s="88"/>
      <c r="F56" s="92"/>
      <c r="G56" s="88"/>
      <c r="H56" s="88"/>
      <c r="I56" s="87" t="s">
        <v>29</v>
      </c>
      <c r="J56" s="116" t="str">
        <f>E24</f>
        <v>Pavel Záruba</v>
      </c>
      <c r="K56" s="88"/>
      <c r="L56" s="90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</row>
    <row r="57" spans="1:31" s="91" customFormat="1" ht="10.35" customHeight="1">
      <c r="A57" s="88"/>
      <c r="B57" s="89"/>
      <c r="C57" s="88"/>
      <c r="D57" s="88"/>
      <c r="E57" s="88"/>
      <c r="F57" s="88"/>
      <c r="G57" s="88"/>
      <c r="H57" s="88"/>
      <c r="I57" s="88"/>
      <c r="J57" s="88"/>
      <c r="K57" s="88"/>
      <c r="L57" s="90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</row>
    <row r="58" spans="1:31" s="91" customFormat="1" ht="29.25" customHeight="1">
      <c r="A58" s="88"/>
      <c r="B58" s="89"/>
      <c r="C58" s="117" t="s">
        <v>93</v>
      </c>
      <c r="D58" s="105"/>
      <c r="E58" s="105"/>
      <c r="F58" s="105"/>
      <c r="G58" s="105"/>
      <c r="H58" s="105"/>
      <c r="I58" s="105"/>
      <c r="J58" s="118" t="s">
        <v>94</v>
      </c>
      <c r="K58" s="105"/>
      <c r="L58" s="90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</row>
    <row r="59" spans="1:31" s="91" customFormat="1" ht="10.35" customHeight="1">
      <c r="A59" s="88"/>
      <c r="B59" s="89"/>
      <c r="C59" s="88"/>
      <c r="D59" s="88"/>
      <c r="E59" s="88"/>
      <c r="F59" s="88"/>
      <c r="G59" s="88"/>
      <c r="H59" s="88"/>
      <c r="I59" s="88"/>
      <c r="J59" s="88"/>
      <c r="K59" s="88"/>
      <c r="L59" s="90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</row>
    <row r="60" spans="1:47" s="91" customFormat="1" ht="22.9" customHeight="1">
      <c r="A60" s="88"/>
      <c r="B60" s="89"/>
      <c r="C60" s="119" t="s">
        <v>95</v>
      </c>
      <c r="D60" s="88"/>
      <c r="E60" s="88"/>
      <c r="F60" s="88"/>
      <c r="G60" s="88"/>
      <c r="H60" s="88"/>
      <c r="I60" s="88"/>
      <c r="J60" s="100">
        <f>J83</f>
        <v>0</v>
      </c>
      <c r="K60" s="88"/>
      <c r="L60" s="90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U60" s="81" t="s">
        <v>96</v>
      </c>
    </row>
    <row r="61" spans="2:12" s="120" customFormat="1" ht="24.95" customHeight="1">
      <c r="B61" s="121"/>
      <c r="D61" s="122" t="s">
        <v>347</v>
      </c>
      <c r="E61" s="123"/>
      <c r="F61" s="123"/>
      <c r="G61" s="123"/>
      <c r="H61" s="123"/>
      <c r="I61" s="123"/>
      <c r="J61" s="124">
        <f>J84</f>
        <v>0</v>
      </c>
      <c r="L61" s="121"/>
    </row>
    <row r="62" spans="2:12" s="125" customFormat="1" ht="19.9" customHeight="1">
      <c r="B62" s="126"/>
      <c r="D62" s="127" t="s">
        <v>348</v>
      </c>
      <c r="E62" s="128"/>
      <c r="F62" s="128"/>
      <c r="G62" s="128"/>
      <c r="H62" s="128"/>
      <c r="I62" s="128"/>
      <c r="J62" s="129">
        <f>J85</f>
        <v>0</v>
      </c>
      <c r="L62" s="126"/>
    </row>
    <row r="63" spans="2:12" s="125" customFormat="1" ht="19.9" customHeight="1">
      <c r="B63" s="126"/>
      <c r="D63" s="127" t="s">
        <v>349</v>
      </c>
      <c r="E63" s="128"/>
      <c r="F63" s="128"/>
      <c r="G63" s="128"/>
      <c r="H63" s="128"/>
      <c r="I63" s="128"/>
      <c r="J63" s="129">
        <f>J94</f>
        <v>0</v>
      </c>
      <c r="L63" s="126"/>
    </row>
    <row r="64" spans="1:31" s="91" customFormat="1" ht="21.75" customHeight="1">
      <c r="A64" s="88"/>
      <c r="B64" s="89"/>
      <c r="C64" s="88"/>
      <c r="D64" s="88"/>
      <c r="E64" s="88"/>
      <c r="F64" s="88"/>
      <c r="G64" s="88"/>
      <c r="H64" s="88"/>
      <c r="I64" s="88"/>
      <c r="J64" s="88"/>
      <c r="K64" s="88"/>
      <c r="L64" s="90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</row>
    <row r="65" spans="1:31" s="91" customFormat="1" ht="6.95" customHeight="1">
      <c r="A65" s="88"/>
      <c r="B65" s="112"/>
      <c r="C65" s="113"/>
      <c r="D65" s="113"/>
      <c r="E65" s="113"/>
      <c r="F65" s="113"/>
      <c r="G65" s="113"/>
      <c r="H65" s="113"/>
      <c r="I65" s="113"/>
      <c r="J65" s="113"/>
      <c r="K65" s="113"/>
      <c r="L65" s="90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</row>
    <row r="69" spans="1:31" s="91" customFormat="1" ht="6.95" customHeight="1">
      <c r="A69" s="88"/>
      <c r="B69" s="114"/>
      <c r="C69" s="115"/>
      <c r="D69" s="115"/>
      <c r="E69" s="115"/>
      <c r="F69" s="115"/>
      <c r="G69" s="115"/>
      <c r="H69" s="115"/>
      <c r="I69" s="115"/>
      <c r="J69" s="115"/>
      <c r="K69" s="115"/>
      <c r="L69" s="90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</row>
    <row r="70" spans="1:31" s="91" customFormat="1" ht="24.95" customHeight="1">
      <c r="A70" s="88"/>
      <c r="B70" s="89"/>
      <c r="C70" s="85" t="s">
        <v>101</v>
      </c>
      <c r="D70" s="88"/>
      <c r="E70" s="88"/>
      <c r="F70" s="88"/>
      <c r="G70" s="88"/>
      <c r="H70" s="88"/>
      <c r="I70" s="88"/>
      <c r="J70" s="88"/>
      <c r="K70" s="88"/>
      <c r="L70" s="90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</row>
    <row r="71" spans="1:31" s="91" customFormat="1" ht="6.95" customHeight="1">
      <c r="A71" s="88"/>
      <c r="B71" s="89"/>
      <c r="C71" s="88"/>
      <c r="D71" s="88"/>
      <c r="E71" s="88"/>
      <c r="F71" s="88"/>
      <c r="G71" s="88"/>
      <c r="H71" s="88"/>
      <c r="I71" s="88"/>
      <c r="J71" s="88"/>
      <c r="K71" s="88"/>
      <c r="L71" s="90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</row>
    <row r="72" spans="1:31" s="91" customFormat="1" ht="12" customHeight="1">
      <c r="A72" s="88"/>
      <c r="B72" s="89"/>
      <c r="C72" s="87" t="s">
        <v>14</v>
      </c>
      <c r="D72" s="88"/>
      <c r="E72" s="88"/>
      <c r="F72" s="88"/>
      <c r="G72" s="88"/>
      <c r="H72" s="88"/>
      <c r="I72" s="88"/>
      <c r="J72" s="88"/>
      <c r="K72" s="88"/>
      <c r="L72" s="90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</row>
    <row r="73" spans="1:31" s="91" customFormat="1" ht="16.5" customHeight="1">
      <c r="A73" s="88"/>
      <c r="B73" s="89"/>
      <c r="C73" s="88"/>
      <c r="D73" s="88"/>
      <c r="E73" s="258" t="str">
        <f>E7</f>
        <v>ČNB - Úprava místnosti č. PP305</v>
      </c>
      <c r="F73" s="259"/>
      <c r="G73" s="259"/>
      <c r="H73" s="259"/>
      <c r="I73" s="88"/>
      <c r="J73" s="88"/>
      <c r="K73" s="88"/>
      <c r="L73" s="90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</row>
    <row r="74" spans="1:31" s="91" customFormat="1" ht="12" customHeight="1">
      <c r="A74" s="88"/>
      <c r="B74" s="89"/>
      <c r="C74" s="87" t="s">
        <v>90</v>
      </c>
      <c r="D74" s="88"/>
      <c r="E74" s="88"/>
      <c r="F74" s="88"/>
      <c r="G74" s="88"/>
      <c r="H74" s="88"/>
      <c r="I74" s="88"/>
      <c r="J74" s="88"/>
      <c r="K74" s="88"/>
      <c r="L74" s="90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</row>
    <row r="75" spans="1:31" s="91" customFormat="1" ht="16.5" customHeight="1">
      <c r="A75" s="88"/>
      <c r="B75" s="89"/>
      <c r="C75" s="88"/>
      <c r="D75" s="88"/>
      <c r="E75" s="256" t="str">
        <f>E9</f>
        <v>04 - VZDUCHOTECHNIKA</v>
      </c>
      <c r="F75" s="257"/>
      <c r="G75" s="257"/>
      <c r="H75" s="257"/>
      <c r="I75" s="88"/>
      <c r="J75" s="88"/>
      <c r="K75" s="88"/>
      <c r="L75" s="90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</row>
    <row r="76" spans="1:31" s="91" customFormat="1" ht="6.95" customHeight="1">
      <c r="A76" s="88"/>
      <c r="B76" s="89"/>
      <c r="C76" s="88"/>
      <c r="D76" s="88"/>
      <c r="E76" s="88"/>
      <c r="F76" s="88"/>
      <c r="G76" s="88"/>
      <c r="H76" s="88"/>
      <c r="I76" s="88"/>
      <c r="J76" s="88"/>
      <c r="K76" s="88"/>
      <c r="L76" s="90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</row>
    <row r="77" spans="1:31" s="91" customFormat="1" ht="12" customHeight="1">
      <c r="A77" s="88"/>
      <c r="B77" s="89"/>
      <c r="C77" s="87" t="s">
        <v>18</v>
      </c>
      <c r="D77" s="88"/>
      <c r="E77" s="88"/>
      <c r="F77" s="92" t="str">
        <f>F12</f>
        <v>Na Příkopě 864/28, Praha 1</v>
      </c>
      <c r="G77" s="88"/>
      <c r="H77" s="88"/>
      <c r="I77" s="87"/>
      <c r="J77" s="93" t="str">
        <f>IF(J12="","",J12)</f>
        <v/>
      </c>
      <c r="K77" s="88"/>
      <c r="L77" s="90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</row>
    <row r="78" spans="1:31" s="91" customFormat="1" ht="6.95" customHeight="1">
      <c r="A78" s="88"/>
      <c r="B78" s="89"/>
      <c r="C78" s="88"/>
      <c r="D78" s="88"/>
      <c r="E78" s="88"/>
      <c r="F78" s="88"/>
      <c r="G78" s="88"/>
      <c r="H78" s="88"/>
      <c r="I78" s="88"/>
      <c r="J78" s="88"/>
      <c r="K78" s="88"/>
      <c r="L78" s="90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</row>
    <row r="79" spans="1:31" s="91" customFormat="1" ht="25.7" customHeight="1">
      <c r="A79" s="88"/>
      <c r="B79" s="89"/>
      <c r="C79" s="87" t="s">
        <v>21</v>
      </c>
      <c r="D79" s="88"/>
      <c r="E79" s="88"/>
      <c r="F79" s="92" t="str">
        <f>E15</f>
        <v>Česká národní banka</v>
      </c>
      <c r="G79" s="88"/>
      <c r="H79" s="88"/>
      <c r="I79" s="87" t="s">
        <v>26</v>
      </c>
      <c r="J79" s="116" t="str">
        <f>E21</f>
        <v>CONSILIUM ai, s.r.o.</v>
      </c>
      <c r="K79" s="88"/>
      <c r="L79" s="90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</row>
    <row r="80" spans="1:31" s="91" customFormat="1" ht="15.2" customHeight="1">
      <c r="A80" s="88"/>
      <c r="B80" s="89"/>
      <c r="C80" s="87" t="s">
        <v>25</v>
      </c>
      <c r="D80" s="88"/>
      <c r="E80" s="88"/>
      <c r="F80" s="92"/>
      <c r="G80" s="88"/>
      <c r="H80" s="88"/>
      <c r="I80" s="87" t="s">
        <v>29</v>
      </c>
      <c r="J80" s="116" t="str">
        <f>E24</f>
        <v>Pavel Záruba</v>
      </c>
      <c r="K80" s="88"/>
      <c r="L80" s="90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</row>
    <row r="81" spans="1:31" s="91" customFormat="1" ht="10.35" customHeight="1">
      <c r="A81" s="88"/>
      <c r="B81" s="89"/>
      <c r="C81" s="88"/>
      <c r="D81" s="88"/>
      <c r="E81" s="88"/>
      <c r="F81" s="88"/>
      <c r="G81" s="88"/>
      <c r="H81" s="88"/>
      <c r="I81" s="88"/>
      <c r="J81" s="88"/>
      <c r="K81" s="88"/>
      <c r="L81" s="90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</row>
    <row r="82" spans="1:31" s="139" customFormat="1" ht="29.25" customHeight="1">
      <c r="A82" s="130"/>
      <c r="B82" s="131"/>
      <c r="C82" s="132" t="s">
        <v>102</v>
      </c>
      <c r="D82" s="133" t="s">
        <v>51</v>
      </c>
      <c r="E82" s="133" t="s">
        <v>47</v>
      </c>
      <c r="F82" s="133" t="s">
        <v>48</v>
      </c>
      <c r="G82" s="133" t="s">
        <v>103</v>
      </c>
      <c r="H82" s="133" t="s">
        <v>104</v>
      </c>
      <c r="I82" s="133" t="s">
        <v>105</v>
      </c>
      <c r="J82" s="133" t="s">
        <v>94</v>
      </c>
      <c r="K82" s="134" t="s">
        <v>106</v>
      </c>
      <c r="L82" s="135"/>
      <c r="M82" s="136" t="s">
        <v>1</v>
      </c>
      <c r="N82" s="137" t="s">
        <v>36</v>
      </c>
      <c r="O82" s="137" t="s">
        <v>107</v>
      </c>
      <c r="P82" s="137" t="s">
        <v>108</v>
      </c>
      <c r="Q82" s="137" t="s">
        <v>109</v>
      </c>
      <c r="R82" s="137" t="s">
        <v>110</v>
      </c>
      <c r="S82" s="137" t="s">
        <v>111</v>
      </c>
      <c r="T82" s="138" t="s">
        <v>112</v>
      </c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</row>
    <row r="83" spans="1:63" s="91" customFormat="1" ht="22.9" customHeight="1">
      <c r="A83" s="88"/>
      <c r="B83" s="89"/>
      <c r="C83" s="140" t="s">
        <v>113</v>
      </c>
      <c r="D83" s="88"/>
      <c r="E83" s="88"/>
      <c r="F83" s="88"/>
      <c r="G83" s="88"/>
      <c r="H83" s="88"/>
      <c r="I83" s="88"/>
      <c r="J83" s="141">
        <f>J84</f>
        <v>0</v>
      </c>
      <c r="K83" s="88"/>
      <c r="L83" s="89"/>
      <c r="M83" s="142"/>
      <c r="N83" s="143"/>
      <c r="O83" s="98"/>
      <c r="P83" s="144">
        <f>P84</f>
        <v>0</v>
      </c>
      <c r="Q83" s="98"/>
      <c r="R83" s="144">
        <f>R84</f>
        <v>0.009</v>
      </c>
      <c r="S83" s="98"/>
      <c r="T83" s="145">
        <f>T84</f>
        <v>0</v>
      </c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T83" s="81" t="s">
        <v>65</v>
      </c>
      <c r="AU83" s="81" t="s">
        <v>96</v>
      </c>
      <c r="BK83" s="146">
        <f>BK84</f>
        <v>0</v>
      </c>
    </row>
    <row r="84" spans="2:63" s="147" customFormat="1" ht="25.9" customHeight="1">
      <c r="B84" s="148"/>
      <c r="D84" s="149" t="s">
        <v>65</v>
      </c>
      <c r="E84" s="150" t="s">
        <v>252</v>
      </c>
      <c r="F84" s="150" t="s">
        <v>350</v>
      </c>
      <c r="J84" s="151">
        <f>J85+J94</f>
        <v>0</v>
      </c>
      <c r="L84" s="148"/>
      <c r="M84" s="152"/>
      <c r="N84" s="153"/>
      <c r="O84" s="153"/>
      <c r="P84" s="154">
        <f>P85+P94</f>
        <v>0</v>
      </c>
      <c r="Q84" s="153"/>
      <c r="R84" s="154">
        <f>R85+R94</f>
        <v>0.009</v>
      </c>
      <c r="S84" s="153"/>
      <c r="T84" s="155">
        <f>T85+T94</f>
        <v>0</v>
      </c>
      <c r="AR84" s="149" t="s">
        <v>131</v>
      </c>
      <c r="AT84" s="156" t="s">
        <v>65</v>
      </c>
      <c r="AU84" s="156" t="s">
        <v>66</v>
      </c>
      <c r="AY84" s="149" t="s">
        <v>117</v>
      </c>
      <c r="BK84" s="157">
        <f>BK85+BK94</f>
        <v>0</v>
      </c>
    </row>
    <row r="85" spans="2:63" s="147" customFormat="1" ht="22.9" customHeight="1">
      <c r="B85" s="148"/>
      <c r="D85" s="149" t="s">
        <v>65</v>
      </c>
      <c r="E85" s="158" t="s">
        <v>351</v>
      </c>
      <c r="F85" s="158" t="s">
        <v>352</v>
      </c>
      <c r="J85" s="159">
        <f>SUM(J86:J93)</f>
        <v>0</v>
      </c>
      <c r="L85" s="148"/>
      <c r="M85" s="152"/>
      <c r="N85" s="153"/>
      <c r="O85" s="153"/>
      <c r="P85" s="154">
        <f>SUM(P86:P93)</f>
        <v>0</v>
      </c>
      <c r="Q85" s="153"/>
      <c r="R85" s="154">
        <f>SUM(R86:R93)</f>
        <v>0.009</v>
      </c>
      <c r="S85" s="153"/>
      <c r="T85" s="155">
        <f>SUM(T86:T93)</f>
        <v>0</v>
      </c>
      <c r="AR85" s="149" t="s">
        <v>131</v>
      </c>
      <c r="AT85" s="156" t="s">
        <v>65</v>
      </c>
      <c r="AU85" s="156" t="s">
        <v>74</v>
      </c>
      <c r="AY85" s="149" t="s">
        <v>117</v>
      </c>
      <c r="BK85" s="157">
        <f>SUM(BK86:BK93)</f>
        <v>0</v>
      </c>
    </row>
    <row r="86" spans="1:65" s="91" customFormat="1" ht="16.5" customHeight="1">
      <c r="A86" s="88"/>
      <c r="B86" s="89"/>
      <c r="C86" s="160" t="s">
        <v>74</v>
      </c>
      <c r="D86" s="160" t="s">
        <v>120</v>
      </c>
      <c r="E86" s="161" t="s">
        <v>353</v>
      </c>
      <c r="F86" s="162" t="s">
        <v>354</v>
      </c>
      <c r="G86" s="163" t="s">
        <v>122</v>
      </c>
      <c r="H86" s="164">
        <v>1</v>
      </c>
      <c r="I86" s="165"/>
      <c r="J86" s="166">
        <f aca="true" t="shared" si="0" ref="J86:J93">ROUND(I86*H86,2)</f>
        <v>0</v>
      </c>
      <c r="K86" s="162" t="s">
        <v>1</v>
      </c>
      <c r="L86" s="89"/>
      <c r="M86" s="167" t="s">
        <v>1</v>
      </c>
      <c r="N86" s="168" t="s">
        <v>37</v>
      </c>
      <c r="O86" s="169">
        <v>0</v>
      </c>
      <c r="P86" s="169">
        <f aca="true" t="shared" si="1" ref="P86:P93">O86*H86</f>
        <v>0</v>
      </c>
      <c r="Q86" s="169">
        <v>0</v>
      </c>
      <c r="R86" s="169">
        <f aca="true" t="shared" si="2" ref="R86:R93">Q86*H86</f>
        <v>0</v>
      </c>
      <c r="S86" s="169">
        <v>0</v>
      </c>
      <c r="T86" s="170">
        <f aca="true" t="shared" si="3" ref="T86:T93">S86*H86</f>
        <v>0</v>
      </c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R86" s="171" t="s">
        <v>355</v>
      </c>
      <c r="AT86" s="171" t="s">
        <v>120</v>
      </c>
      <c r="AU86" s="171" t="s">
        <v>76</v>
      </c>
      <c r="AY86" s="81" t="s">
        <v>117</v>
      </c>
      <c r="BE86" s="172">
        <f aca="true" t="shared" si="4" ref="BE86:BE93">IF(N86="základní",J86,0)</f>
        <v>0</v>
      </c>
      <c r="BF86" s="172">
        <f aca="true" t="shared" si="5" ref="BF86:BF93">IF(N86="snížená",J86,0)</f>
        <v>0</v>
      </c>
      <c r="BG86" s="172">
        <f aca="true" t="shared" si="6" ref="BG86:BG93">IF(N86="zákl. přenesená",J86,0)</f>
        <v>0</v>
      </c>
      <c r="BH86" s="172">
        <f aca="true" t="shared" si="7" ref="BH86:BH93">IF(N86="sníž. přenesená",J86,0)</f>
        <v>0</v>
      </c>
      <c r="BI86" s="172">
        <f aca="true" t="shared" si="8" ref="BI86:BI93">IF(N86="nulová",J86,0)</f>
        <v>0</v>
      </c>
      <c r="BJ86" s="81" t="s">
        <v>74</v>
      </c>
      <c r="BK86" s="172">
        <f aca="true" t="shared" si="9" ref="BK86:BK93">ROUND(I86*H86,2)</f>
        <v>0</v>
      </c>
      <c r="BL86" s="81" t="s">
        <v>355</v>
      </c>
      <c r="BM86" s="171" t="s">
        <v>356</v>
      </c>
    </row>
    <row r="87" spans="1:65" s="91" customFormat="1" ht="24">
      <c r="A87" s="88"/>
      <c r="B87" s="89"/>
      <c r="C87" s="198" t="s">
        <v>76</v>
      </c>
      <c r="D87" s="198" t="s">
        <v>252</v>
      </c>
      <c r="E87" s="199" t="s">
        <v>357</v>
      </c>
      <c r="F87" s="200" t="s">
        <v>514</v>
      </c>
      <c r="G87" s="201" t="s">
        <v>169</v>
      </c>
      <c r="H87" s="202">
        <v>1</v>
      </c>
      <c r="I87" s="203"/>
      <c r="J87" s="204">
        <f t="shared" si="0"/>
        <v>0</v>
      </c>
      <c r="K87" s="200" t="s">
        <v>1</v>
      </c>
      <c r="L87" s="205"/>
      <c r="M87" s="206" t="s">
        <v>1</v>
      </c>
      <c r="N87" s="207" t="s">
        <v>37</v>
      </c>
      <c r="O87" s="169">
        <v>0</v>
      </c>
      <c r="P87" s="169">
        <f t="shared" si="1"/>
        <v>0</v>
      </c>
      <c r="Q87" s="169">
        <v>0.0009</v>
      </c>
      <c r="R87" s="169">
        <f t="shared" si="2"/>
        <v>0.0009</v>
      </c>
      <c r="S87" s="169">
        <v>0</v>
      </c>
      <c r="T87" s="170">
        <f t="shared" si="3"/>
        <v>0</v>
      </c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R87" s="171" t="s">
        <v>358</v>
      </c>
      <c r="AT87" s="171" t="s">
        <v>252</v>
      </c>
      <c r="AU87" s="171" t="s">
        <v>76</v>
      </c>
      <c r="AY87" s="81" t="s">
        <v>117</v>
      </c>
      <c r="BE87" s="172">
        <f t="shared" si="4"/>
        <v>0</v>
      </c>
      <c r="BF87" s="172">
        <f t="shared" si="5"/>
        <v>0</v>
      </c>
      <c r="BG87" s="172">
        <f t="shared" si="6"/>
        <v>0</v>
      </c>
      <c r="BH87" s="172">
        <f t="shared" si="7"/>
        <v>0</v>
      </c>
      <c r="BI87" s="172">
        <f t="shared" si="8"/>
        <v>0</v>
      </c>
      <c r="BJ87" s="81" t="s">
        <v>74</v>
      </c>
      <c r="BK87" s="172">
        <f t="shared" si="9"/>
        <v>0</v>
      </c>
      <c r="BL87" s="81" t="s">
        <v>355</v>
      </c>
      <c r="BM87" s="171" t="s">
        <v>359</v>
      </c>
    </row>
    <row r="88" spans="1:65" s="91" customFormat="1" ht="16.5" customHeight="1">
      <c r="A88" s="88"/>
      <c r="B88" s="89"/>
      <c r="C88" s="198" t="s">
        <v>131</v>
      </c>
      <c r="D88" s="198" t="s">
        <v>252</v>
      </c>
      <c r="E88" s="199" t="s">
        <v>360</v>
      </c>
      <c r="F88" s="200" t="s">
        <v>361</v>
      </c>
      <c r="G88" s="201" t="s">
        <v>169</v>
      </c>
      <c r="H88" s="202">
        <v>1</v>
      </c>
      <c r="I88" s="203"/>
      <c r="J88" s="204">
        <f t="shared" si="0"/>
        <v>0</v>
      </c>
      <c r="K88" s="200" t="s">
        <v>1</v>
      </c>
      <c r="L88" s="205"/>
      <c r="M88" s="206" t="s">
        <v>1</v>
      </c>
      <c r="N88" s="207" t="s">
        <v>37</v>
      </c>
      <c r="O88" s="169">
        <v>0</v>
      </c>
      <c r="P88" s="169">
        <f t="shared" si="1"/>
        <v>0</v>
      </c>
      <c r="Q88" s="169">
        <v>0.0009</v>
      </c>
      <c r="R88" s="169">
        <f t="shared" si="2"/>
        <v>0.0009</v>
      </c>
      <c r="S88" s="169">
        <v>0</v>
      </c>
      <c r="T88" s="170">
        <f t="shared" si="3"/>
        <v>0</v>
      </c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R88" s="171" t="s">
        <v>358</v>
      </c>
      <c r="AT88" s="171" t="s">
        <v>252</v>
      </c>
      <c r="AU88" s="171" t="s">
        <v>76</v>
      </c>
      <c r="AY88" s="81" t="s">
        <v>117</v>
      </c>
      <c r="BE88" s="172">
        <f t="shared" si="4"/>
        <v>0</v>
      </c>
      <c r="BF88" s="172">
        <f t="shared" si="5"/>
        <v>0</v>
      </c>
      <c r="BG88" s="172">
        <f t="shared" si="6"/>
        <v>0</v>
      </c>
      <c r="BH88" s="172">
        <f t="shared" si="7"/>
        <v>0</v>
      </c>
      <c r="BI88" s="172">
        <f t="shared" si="8"/>
        <v>0</v>
      </c>
      <c r="BJ88" s="81" t="s">
        <v>74</v>
      </c>
      <c r="BK88" s="172">
        <f t="shared" si="9"/>
        <v>0</v>
      </c>
      <c r="BL88" s="81" t="s">
        <v>355</v>
      </c>
      <c r="BM88" s="171" t="s">
        <v>362</v>
      </c>
    </row>
    <row r="89" spans="1:65" s="91" customFormat="1" ht="16.5" customHeight="1">
      <c r="A89" s="88"/>
      <c r="B89" s="89"/>
      <c r="C89" s="198" t="s">
        <v>137</v>
      </c>
      <c r="D89" s="198" t="s">
        <v>252</v>
      </c>
      <c r="E89" s="199" t="s">
        <v>363</v>
      </c>
      <c r="F89" s="200" t="s">
        <v>506</v>
      </c>
      <c r="G89" s="201" t="s">
        <v>325</v>
      </c>
      <c r="H89" s="202">
        <v>8</v>
      </c>
      <c r="I89" s="203"/>
      <c r="J89" s="204">
        <f t="shared" si="0"/>
        <v>0</v>
      </c>
      <c r="K89" s="200" t="s">
        <v>1</v>
      </c>
      <c r="L89" s="205"/>
      <c r="M89" s="206" t="s">
        <v>1</v>
      </c>
      <c r="N89" s="207" t="s">
        <v>37</v>
      </c>
      <c r="O89" s="169">
        <v>0</v>
      </c>
      <c r="P89" s="169">
        <f t="shared" si="1"/>
        <v>0</v>
      </c>
      <c r="Q89" s="169">
        <v>0.0009</v>
      </c>
      <c r="R89" s="169">
        <f t="shared" si="2"/>
        <v>0.0072</v>
      </c>
      <c r="S89" s="169">
        <v>0</v>
      </c>
      <c r="T89" s="170">
        <f t="shared" si="3"/>
        <v>0</v>
      </c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R89" s="171" t="s">
        <v>358</v>
      </c>
      <c r="AT89" s="171" t="s">
        <v>252</v>
      </c>
      <c r="AU89" s="171" t="s">
        <v>76</v>
      </c>
      <c r="AY89" s="81" t="s">
        <v>117</v>
      </c>
      <c r="BE89" s="172">
        <f t="shared" si="4"/>
        <v>0</v>
      </c>
      <c r="BF89" s="172">
        <f t="shared" si="5"/>
        <v>0</v>
      </c>
      <c r="BG89" s="172">
        <f t="shared" si="6"/>
        <v>0</v>
      </c>
      <c r="BH89" s="172">
        <f t="shared" si="7"/>
        <v>0</v>
      </c>
      <c r="BI89" s="172">
        <f t="shared" si="8"/>
        <v>0</v>
      </c>
      <c r="BJ89" s="81" t="s">
        <v>74</v>
      </c>
      <c r="BK89" s="172">
        <f t="shared" si="9"/>
        <v>0</v>
      </c>
      <c r="BL89" s="81" t="s">
        <v>355</v>
      </c>
      <c r="BM89" s="171" t="s">
        <v>364</v>
      </c>
    </row>
    <row r="90" spans="1:65" s="91" customFormat="1" ht="16.5" customHeight="1">
      <c r="A90" s="88"/>
      <c r="B90" s="89"/>
      <c r="C90" s="198">
        <v>5</v>
      </c>
      <c r="D90" s="198" t="s">
        <v>252</v>
      </c>
      <c r="E90" s="199" t="s">
        <v>507</v>
      </c>
      <c r="F90" s="200" t="s">
        <v>508</v>
      </c>
      <c r="G90" s="201" t="s">
        <v>509</v>
      </c>
      <c r="H90" s="202">
        <v>1</v>
      </c>
      <c r="I90" s="203"/>
      <c r="J90" s="204">
        <f t="shared" si="0"/>
        <v>0</v>
      </c>
      <c r="K90" s="200"/>
      <c r="L90" s="205"/>
      <c r="M90" s="206"/>
      <c r="N90" s="207"/>
      <c r="O90" s="169"/>
      <c r="P90" s="169"/>
      <c r="Q90" s="169"/>
      <c r="R90" s="169"/>
      <c r="S90" s="169"/>
      <c r="T90" s="170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R90" s="171"/>
      <c r="AT90" s="171"/>
      <c r="AU90" s="171"/>
      <c r="AY90" s="81"/>
      <c r="BE90" s="172"/>
      <c r="BF90" s="172"/>
      <c r="BG90" s="172"/>
      <c r="BH90" s="172"/>
      <c r="BI90" s="172"/>
      <c r="BJ90" s="81"/>
      <c r="BK90" s="172">
        <f t="shared" si="9"/>
        <v>0</v>
      </c>
      <c r="BL90" s="81"/>
      <c r="BM90" s="171"/>
    </row>
    <row r="91" spans="1:65" s="91" customFormat="1" ht="16.5" customHeight="1">
      <c r="A91" s="88"/>
      <c r="B91" s="89"/>
      <c r="C91" s="160">
        <v>6</v>
      </c>
      <c r="D91" s="160" t="s">
        <v>120</v>
      </c>
      <c r="E91" s="161" t="s">
        <v>365</v>
      </c>
      <c r="F91" s="162" t="s">
        <v>510</v>
      </c>
      <c r="G91" s="163" t="s">
        <v>122</v>
      </c>
      <c r="H91" s="164">
        <v>1</v>
      </c>
      <c r="I91" s="165"/>
      <c r="J91" s="166">
        <f t="shared" si="0"/>
        <v>0</v>
      </c>
      <c r="K91" s="162" t="s">
        <v>1</v>
      </c>
      <c r="L91" s="89"/>
      <c r="M91" s="167" t="s">
        <v>1</v>
      </c>
      <c r="N91" s="168" t="s">
        <v>37</v>
      </c>
      <c r="O91" s="169">
        <v>0</v>
      </c>
      <c r="P91" s="169">
        <f t="shared" si="1"/>
        <v>0</v>
      </c>
      <c r="Q91" s="169">
        <v>0</v>
      </c>
      <c r="R91" s="169">
        <f t="shared" si="2"/>
        <v>0</v>
      </c>
      <c r="S91" s="169">
        <v>0</v>
      </c>
      <c r="T91" s="170">
        <f t="shared" si="3"/>
        <v>0</v>
      </c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R91" s="171" t="s">
        <v>355</v>
      </c>
      <c r="AT91" s="171" t="s">
        <v>120</v>
      </c>
      <c r="AU91" s="171" t="s">
        <v>76</v>
      </c>
      <c r="AY91" s="81" t="s">
        <v>117</v>
      </c>
      <c r="BE91" s="172">
        <f t="shared" si="4"/>
        <v>0</v>
      </c>
      <c r="BF91" s="172">
        <f t="shared" si="5"/>
        <v>0</v>
      </c>
      <c r="BG91" s="172">
        <f t="shared" si="6"/>
        <v>0</v>
      </c>
      <c r="BH91" s="172">
        <f t="shared" si="7"/>
        <v>0</v>
      </c>
      <c r="BI91" s="172">
        <f t="shared" si="8"/>
        <v>0</v>
      </c>
      <c r="BJ91" s="81" t="s">
        <v>74</v>
      </c>
      <c r="BK91" s="172">
        <f t="shared" si="9"/>
        <v>0</v>
      </c>
      <c r="BL91" s="81" t="s">
        <v>355</v>
      </c>
      <c r="BM91" s="171" t="s">
        <v>366</v>
      </c>
    </row>
    <row r="92" spans="1:65" s="91" customFormat="1" ht="16.5" customHeight="1">
      <c r="A92" s="88"/>
      <c r="B92" s="89"/>
      <c r="C92" s="160">
        <v>7</v>
      </c>
      <c r="D92" s="160" t="s">
        <v>120</v>
      </c>
      <c r="E92" s="161" t="s">
        <v>367</v>
      </c>
      <c r="F92" s="162" t="s">
        <v>368</v>
      </c>
      <c r="G92" s="163" t="s">
        <v>369</v>
      </c>
      <c r="H92" s="164">
        <v>2</v>
      </c>
      <c r="I92" s="165"/>
      <c r="J92" s="166">
        <f t="shared" si="0"/>
        <v>0</v>
      </c>
      <c r="K92" s="162" t="s">
        <v>1</v>
      </c>
      <c r="L92" s="89"/>
      <c r="M92" s="167" t="s">
        <v>1</v>
      </c>
      <c r="N92" s="168" t="s">
        <v>37</v>
      </c>
      <c r="O92" s="169">
        <v>0</v>
      </c>
      <c r="P92" s="169">
        <f t="shared" si="1"/>
        <v>0</v>
      </c>
      <c r="Q92" s="169">
        <v>0</v>
      </c>
      <c r="R92" s="169">
        <f t="shared" si="2"/>
        <v>0</v>
      </c>
      <c r="S92" s="169">
        <v>0</v>
      </c>
      <c r="T92" s="170">
        <f t="shared" si="3"/>
        <v>0</v>
      </c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R92" s="171" t="s">
        <v>355</v>
      </c>
      <c r="AT92" s="171" t="s">
        <v>120</v>
      </c>
      <c r="AU92" s="171" t="s">
        <v>76</v>
      </c>
      <c r="AY92" s="81" t="s">
        <v>117</v>
      </c>
      <c r="BE92" s="172">
        <f t="shared" si="4"/>
        <v>0</v>
      </c>
      <c r="BF92" s="172">
        <f t="shared" si="5"/>
        <v>0</v>
      </c>
      <c r="BG92" s="172">
        <f t="shared" si="6"/>
        <v>0</v>
      </c>
      <c r="BH92" s="172">
        <f t="shared" si="7"/>
        <v>0</v>
      </c>
      <c r="BI92" s="172">
        <f t="shared" si="8"/>
        <v>0</v>
      </c>
      <c r="BJ92" s="81" t="s">
        <v>74</v>
      </c>
      <c r="BK92" s="172">
        <f t="shared" si="9"/>
        <v>0</v>
      </c>
      <c r="BL92" s="81" t="s">
        <v>355</v>
      </c>
      <c r="BM92" s="171" t="s">
        <v>370</v>
      </c>
    </row>
    <row r="93" spans="1:65" s="91" customFormat="1" ht="16.5" customHeight="1">
      <c r="A93" s="88"/>
      <c r="B93" s="89"/>
      <c r="C93" s="160">
        <v>8</v>
      </c>
      <c r="D93" s="160" t="s">
        <v>120</v>
      </c>
      <c r="E93" s="161" t="s">
        <v>371</v>
      </c>
      <c r="F93" s="162" t="s">
        <v>372</v>
      </c>
      <c r="G93" s="163" t="s">
        <v>369</v>
      </c>
      <c r="H93" s="164">
        <v>4</v>
      </c>
      <c r="I93" s="165"/>
      <c r="J93" s="166">
        <f t="shared" si="0"/>
        <v>0</v>
      </c>
      <c r="K93" s="162" t="s">
        <v>1</v>
      </c>
      <c r="L93" s="89"/>
      <c r="M93" s="167" t="s">
        <v>1</v>
      </c>
      <c r="N93" s="168" t="s">
        <v>37</v>
      </c>
      <c r="O93" s="169">
        <v>0</v>
      </c>
      <c r="P93" s="169">
        <f t="shared" si="1"/>
        <v>0</v>
      </c>
      <c r="Q93" s="169">
        <v>0</v>
      </c>
      <c r="R93" s="169">
        <f t="shared" si="2"/>
        <v>0</v>
      </c>
      <c r="S93" s="169">
        <v>0</v>
      </c>
      <c r="T93" s="170">
        <f t="shared" si="3"/>
        <v>0</v>
      </c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R93" s="171" t="s">
        <v>355</v>
      </c>
      <c r="AT93" s="171" t="s">
        <v>120</v>
      </c>
      <c r="AU93" s="171" t="s">
        <v>76</v>
      </c>
      <c r="AY93" s="81" t="s">
        <v>117</v>
      </c>
      <c r="BE93" s="172">
        <f t="shared" si="4"/>
        <v>0</v>
      </c>
      <c r="BF93" s="172">
        <f t="shared" si="5"/>
        <v>0</v>
      </c>
      <c r="BG93" s="172">
        <f t="shared" si="6"/>
        <v>0</v>
      </c>
      <c r="BH93" s="172">
        <f t="shared" si="7"/>
        <v>0</v>
      </c>
      <c r="BI93" s="172">
        <f t="shared" si="8"/>
        <v>0</v>
      </c>
      <c r="BJ93" s="81" t="s">
        <v>74</v>
      </c>
      <c r="BK93" s="172">
        <f t="shared" si="9"/>
        <v>0</v>
      </c>
      <c r="BL93" s="81" t="s">
        <v>355</v>
      </c>
      <c r="BM93" s="171" t="s">
        <v>373</v>
      </c>
    </row>
    <row r="94" spans="2:63" s="147" customFormat="1" ht="22.9" customHeight="1">
      <c r="B94" s="148"/>
      <c r="D94" s="149" t="s">
        <v>65</v>
      </c>
      <c r="E94" s="158" t="s">
        <v>374</v>
      </c>
      <c r="F94" s="158" t="s">
        <v>375</v>
      </c>
      <c r="J94" s="159">
        <f>SUM(J95:J99)</f>
        <v>0</v>
      </c>
      <c r="L94" s="148"/>
      <c r="M94" s="152"/>
      <c r="N94" s="153"/>
      <c r="O94" s="153"/>
      <c r="P94" s="154">
        <f>SUM(P95:P100)</f>
        <v>0</v>
      </c>
      <c r="Q94" s="153"/>
      <c r="R94" s="154">
        <f>SUM(R95:R100)</f>
        <v>0</v>
      </c>
      <c r="S94" s="153"/>
      <c r="T94" s="155">
        <f>SUM(T95:T100)</f>
        <v>0</v>
      </c>
      <c r="AR94" s="149" t="s">
        <v>131</v>
      </c>
      <c r="AT94" s="156" t="s">
        <v>65</v>
      </c>
      <c r="AU94" s="156" t="s">
        <v>74</v>
      </c>
      <c r="AY94" s="149" t="s">
        <v>117</v>
      </c>
      <c r="BK94" s="157">
        <f>SUM(BK95:BK100)</f>
        <v>0</v>
      </c>
    </row>
    <row r="95" spans="1:65" s="91" customFormat="1" ht="16.5" customHeight="1">
      <c r="A95" s="88"/>
      <c r="B95" s="89"/>
      <c r="C95" s="160">
        <v>9</v>
      </c>
      <c r="D95" s="160" t="s">
        <v>120</v>
      </c>
      <c r="E95" s="161" t="s">
        <v>376</v>
      </c>
      <c r="F95" s="162" t="s">
        <v>377</v>
      </c>
      <c r="G95" s="163" t="s">
        <v>378</v>
      </c>
      <c r="H95" s="164">
        <v>4</v>
      </c>
      <c r="I95" s="165"/>
      <c r="J95" s="166">
        <f aca="true" t="shared" si="10" ref="J95:J99">ROUND(I95*H95,2)</f>
        <v>0</v>
      </c>
      <c r="K95" s="162" t="s">
        <v>1</v>
      </c>
      <c r="L95" s="89"/>
      <c r="M95" s="167" t="s">
        <v>1</v>
      </c>
      <c r="N95" s="168" t="s">
        <v>37</v>
      </c>
      <c r="O95" s="169">
        <v>0</v>
      </c>
      <c r="P95" s="169">
        <f aca="true" t="shared" si="11" ref="P95:P99">O95*H95</f>
        <v>0</v>
      </c>
      <c r="Q95" s="169">
        <v>0</v>
      </c>
      <c r="R95" s="169">
        <f aca="true" t="shared" si="12" ref="R95:R99">Q95*H95</f>
        <v>0</v>
      </c>
      <c r="S95" s="169">
        <v>0</v>
      </c>
      <c r="T95" s="170">
        <f aca="true" t="shared" si="13" ref="T95:T99">S95*H95</f>
        <v>0</v>
      </c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R95" s="171" t="s">
        <v>355</v>
      </c>
      <c r="AT95" s="171" t="s">
        <v>120</v>
      </c>
      <c r="AU95" s="171" t="s">
        <v>76</v>
      </c>
      <c r="AY95" s="81" t="s">
        <v>117</v>
      </c>
      <c r="BE95" s="172">
        <f aca="true" t="shared" si="14" ref="BE95:BE99">IF(N95="základní",J95,0)</f>
        <v>0</v>
      </c>
      <c r="BF95" s="172">
        <f aca="true" t="shared" si="15" ref="BF95:BF99">IF(N95="snížená",J95,0)</f>
        <v>0</v>
      </c>
      <c r="BG95" s="172">
        <f aca="true" t="shared" si="16" ref="BG95:BG99">IF(N95="zákl. přenesená",J95,0)</f>
        <v>0</v>
      </c>
      <c r="BH95" s="172">
        <f aca="true" t="shared" si="17" ref="BH95:BH99">IF(N95="sníž. přenesená",J95,0)</f>
        <v>0</v>
      </c>
      <c r="BI95" s="172">
        <f aca="true" t="shared" si="18" ref="BI95:BI99">IF(N95="nulová",J95,0)</f>
        <v>0</v>
      </c>
      <c r="BJ95" s="81" t="s">
        <v>74</v>
      </c>
      <c r="BK95" s="172">
        <f aca="true" t="shared" si="19" ref="BK95:BK99">ROUND(I95*H95,2)</f>
        <v>0</v>
      </c>
      <c r="BL95" s="81" t="s">
        <v>355</v>
      </c>
      <c r="BM95" s="171" t="s">
        <v>379</v>
      </c>
    </row>
    <row r="96" spans="1:65" s="91" customFormat="1" ht="16.5" customHeight="1">
      <c r="A96" s="88"/>
      <c r="B96" s="89"/>
      <c r="C96" s="160">
        <v>10</v>
      </c>
      <c r="D96" s="160" t="s">
        <v>120</v>
      </c>
      <c r="E96" s="161" t="s">
        <v>380</v>
      </c>
      <c r="F96" s="162" t="s">
        <v>381</v>
      </c>
      <c r="G96" s="163" t="s">
        <v>378</v>
      </c>
      <c r="H96" s="164">
        <v>2</v>
      </c>
      <c r="I96" s="165"/>
      <c r="J96" s="166">
        <f t="shared" si="10"/>
        <v>0</v>
      </c>
      <c r="K96" s="162" t="s">
        <v>1</v>
      </c>
      <c r="L96" s="89"/>
      <c r="M96" s="167" t="s">
        <v>1</v>
      </c>
      <c r="N96" s="168" t="s">
        <v>37</v>
      </c>
      <c r="O96" s="169">
        <v>0</v>
      </c>
      <c r="P96" s="169">
        <f t="shared" si="11"/>
        <v>0</v>
      </c>
      <c r="Q96" s="169">
        <v>0</v>
      </c>
      <c r="R96" s="169">
        <f t="shared" si="12"/>
        <v>0</v>
      </c>
      <c r="S96" s="169">
        <v>0</v>
      </c>
      <c r="T96" s="170">
        <f t="shared" si="13"/>
        <v>0</v>
      </c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R96" s="171" t="s">
        <v>355</v>
      </c>
      <c r="AT96" s="171" t="s">
        <v>120</v>
      </c>
      <c r="AU96" s="171" t="s">
        <v>76</v>
      </c>
      <c r="AY96" s="81" t="s">
        <v>117</v>
      </c>
      <c r="BE96" s="172">
        <f t="shared" si="14"/>
        <v>0</v>
      </c>
      <c r="BF96" s="172">
        <f t="shared" si="15"/>
        <v>0</v>
      </c>
      <c r="BG96" s="172">
        <f t="shared" si="16"/>
        <v>0</v>
      </c>
      <c r="BH96" s="172">
        <f t="shared" si="17"/>
        <v>0</v>
      </c>
      <c r="BI96" s="172">
        <f t="shared" si="18"/>
        <v>0</v>
      </c>
      <c r="BJ96" s="81" t="s">
        <v>74</v>
      </c>
      <c r="BK96" s="172">
        <f t="shared" si="19"/>
        <v>0</v>
      </c>
      <c r="BL96" s="81" t="s">
        <v>355</v>
      </c>
      <c r="BM96" s="171" t="s">
        <v>382</v>
      </c>
    </row>
    <row r="97" spans="1:65" s="91" customFormat="1" ht="16.5" customHeight="1">
      <c r="A97" s="88"/>
      <c r="B97" s="89"/>
      <c r="C97" s="160">
        <v>11</v>
      </c>
      <c r="D97" s="160" t="s">
        <v>120</v>
      </c>
      <c r="E97" s="161" t="s">
        <v>383</v>
      </c>
      <c r="F97" s="162" t="s">
        <v>245</v>
      </c>
      <c r="G97" s="163" t="s">
        <v>122</v>
      </c>
      <c r="H97" s="164">
        <v>1</v>
      </c>
      <c r="I97" s="165"/>
      <c r="J97" s="166">
        <f t="shared" si="10"/>
        <v>0</v>
      </c>
      <c r="K97" s="162" t="s">
        <v>1</v>
      </c>
      <c r="L97" s="89"/>
      <c r="M97" s="167" t="s">
        <v>1</v>
      </c>
      <c r="N97" s="168" t="s">
        <v>37</v>
      </c>
      <c r="O97" s="169">
        <v>0</v>
      </c>
      <c r="P97" s="169">
        <f t="shared" si="11"/>
        <v>0</v>
      </c>
      <c r="Q97" s="169">
        <v>0</v>
      </c>
      <c r="R97" s="169">
        <f t="shared" si="12"/>
        <v>0</v>
      </c>
      <c r="S97" s="169">
        <v>0</v>
      </c>
      <c r="T97" s="170">
        <f t="shared" si="13"/>
        <v>0</v>
      </c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R97" s="171" t="s">
        <v>355</v>
      </c>
      <c r="AT97" s="171" t="s">
        <v>120</v>
      </c>
      <c r="AU97" s="171" t="s">
        <v>76</v>
      </c>
      <c r="AY97" s="81" t="s">
        <v>117</v>
      </c>
      <c r="BE97" s="172">
        <f t="shared" si="14"/>
        <v>0</v>
      </c>
      <c r="BF97" s="172">
        <f t="shared" si="15"/>
        <v>0</v>
      </c>
      <c r="BG97" s="172">
        <f t="shared" si="16"/>
        <v>0</v>
      </c>
      <c r="BH97" s="172">
        <f t="shared" si="17"/>
        <v>0</v>
      </c>
      <c r="BI97" s="172">
        <f t="shared" si="18"/>
        <v>0</v>
      </c>
      <c r="BJ97" s="81" t="s">
        <v>74</v>
      </c>
      <c r="BK97" s="172">
        <f t="shared" si="19"/>
        <v>0</v>
      </c>
      <c r="BL97" s="81" t="s">
        <v>355</v>
      </c>
      <c r="BM97" s="171" t="s">
        <v>384</v>
      </c>
    </row>
    <row r="98" spans="1:65" s="91" customFormat="1" ht="16.5" customHeight="1" hidden="1">
      <c r="A98" s="88"/>
      <c r="B98" s="89"/>
      <c r="C98" s="160">
        <v>12</v>
      </c>
      <c r="D98" s="160"/>
      <c r="E98" s="161"/>
      <c r="F98" s="162"/>
      <c r="G98" s="163"/>
      <c r="H98" s="164"/>
      <c r="I98" s="165"/>
      <c r="J98" s="166"/>
      <c r="K98" s="162"/>
      <c r="L98" s="89"/>
      <c r="M98" s="167"/>
      <c r="N98" s="168"/>
      <c r="O98" s="169"/>
      <c r="P98" s="169"/>
      <c r="Q98" s="169"/>
      <c r="R98" s="169"/>
      <c r="S98" s="169"/>
      <c r="T98" s="170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R98" s="171"/>
      <c r="AT98" s="171"/>
      <c r="AU98" s="171"/>
      <c r="AY98" s="81"/>
      <c r="BE98" s="172"/>
      <c r="BF98" s="172"/>
      <c r="BG98" s="172"/>
      <c r="BH98" s="172"/>
      <c r="BI98" s="172"/>
      <c r="BJ98" s="81"/>
      <c r="BK98" s="172"/>
      <c r="BL98" s="81"/>
      <c r="BM98" s="171"/>
    </row>
    <row r="99" spans="1:65" s="91" customFormat="1" ht="16.5" customHeight="1">
      <c r="A99" s="88"/>
      <c r="B99" s="89"/>
      <c r="C99" s="160">
        <v>13</v>
      </c>
      <c r="D99" s="160" t="s">
        <v>120</v>
      </c>
      <c r="E99" s="161" t="s">
        <v>386</v>
      </c>
      <c r="F99" s="162" t="s">
        <v>387</v>
      </c>
      <c r="G99" s="163" t="s">
        <v>122</v>
      </c>
      <c r="H99" s="164">
        <v>1</v>
      </c>
      <c r="I99" s="165"/>
      <c r="J99" s="166">
        <f t="shared" si="10"/>
        <v>0</v>
      </c>
      <c r="K99" s="162" t="s">
        <v>1</v>
      </c>
      <c r="L99" s="89"/>
      <c r="M99" s="167" t="s">
        <v>1</v>
      </c>
      <c r="N99" s="168" t="s">
        <v>37</v>
      </c>
      <c r="O99" s="169">
        <v>0</v>
      </c>
      <c r="P99" s="169">
        <f t="shared" si="11"/>
        <v>0</v>
      </c>
      <c r="Q99" s="169">
        <v>0</v>
      </c>
      <c r="R99" s="169">
        <f t="shared" si="12"/>
        <v>0</v>
      </c>
      <c r="S99" s="169">
        <v>0</v>
      </c>
      <c r="T99" s="170">
        <f t="shared" si="13"/>
        <v>0</v>
      </c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R99" s="171" t="s">
        <v>355</v>
      </c>
      <c r="AT99" s="171" t="s">
        <v>120</v>
      </c>
      <c r="AU99" s="171" t="s">
        <v>76</v>
      </c>
      <c r="AY99" s="81" t="s">
        <v>117</v>
      </c>
      <c r="BE99" s="172">
        <f t="shared" si="14"/>
        <v>0</v>
      </c>
      <c r="BF99" s="172">
        <f t="shared" si="15"/>
        <v>0</v>
      </c>
      <c r="BG99" s="172">
        <f t="shared" si="16"/>
        <v>0</v>
      </c>
      <c r="BH99" s="172">
        <f t="shared" si="17"/>
        <v>0</v>
      </c>
      <c r="BI99" s="172">
        <f t="shared" si="18"/>
        <v>0</v>
      </c>
      <c r="BJ99" s="81" t="s">
        <v>74</v>
      </c>
      <c r="BK99" s="172">
        <f t="shared" si="19"/>
        <v>0</v>
      </c>
      <c r="BL99" s="81" t="s">
        <v>355</v>
      </c>
      <c r="BM99" s="171" t="s">
        <v>388</v>
      </c>
    </row>
    <row r="100" spans="1:47" s="91" customFormat="1" ht="19.5">
      <c r="A100" s="88"/>
      <c r="B100" s="89"/>
      <c r="C100" s="88"/>
      <c r="D100" s="181" t="s">
        <v>197</v>
      </c>
      <c r="E100" s="88"/>
      <c r="F100" s="182" t="s">
        <v>389</v>
      </c>
      <c r="G100" s="88"/>
      <c r="H100" s="88"/>
      <c r="I100" s="88"/>
      <c r="J100" s="88"/>
      <c r="K100" s="88"/>
      <c r="L100" s="89"/>
      <c r="M100" s="216"/>
      <c r="N100" s="217"/>
      <c r="O100" s="218"/>
      <c r="P100" s="218"/>
      <c r="Q100" s="218"/>
      <c r="R100" s="218"/>
      <c r="S100" s="218"/>
      <c r="T100" s="219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T100" s="81" t="s">
        <v>197</v>
      </c>
      <c r="AU100" s="81" t="s">
        <v>76</v>
      </c>
    </row>
    <row r="101" spans="1:31" s="91" customFormat="1" ht="6.95" customHeight="1">
      <c r="A101" s="88"/>
      <c r="B101" s="112"/>
      <c r="C101" s="113"/>
      <c r="D101" s="113"/>
      <c r="E101" s="113"/>
      <c r="F101" s="113"/>
      <c r="G101" s="113"/>
      <c r="H101" s="113"/>
      <c r="I101" s="113"/>
      <c r="J101" s="113"/>
      <c r="K101" s="113"/>
      <c r="L101" s="89"/>
      <c r="M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</row>
  </sheetData>
  <sheetProtection algorithmName="SHA-512" hashValue="wRTPFkY0TuqhUZjv9n7CuYUagLFjT5PNyno9fGYD+i0t5sqb7hHrcz0Di8DVNAQUhNRICf+1KaIANwj1+Tb9Jg==" saltValue="pRnmm+IgFI3cS/1Yxjve7w==" spinCount="100000" sheet="1" objects="1" scenarios="1"/>
  <protectedRanges>
    <protectedRange sqref="I86:I93 I95 I96 I97 I99" name="Oblast1"/>
  </protectedRanges>
  <autoFilter ref="C82:K100"/>
  <mergeCells count="9">
    <mergeCell ref="E51:H51"/>
    <mergeCell ref="E73:H73"/>
    <mergeCell ref="E75:H75"/>
    <mergeCell ref="L2:V2"/>
    <mergeCell ref="E7:H7"/>
    <mergeCell ref="E9:H9"/>
    <mergeCell ref="E18:H18"/>
    <mergeCell ref="E27:H27"/>
    <mergeCell ref="E49:H49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75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L127"/>
  <sheetViews>
    <sheetView showGridLines="0" view="pageBreakPreview" zoomScaleSheetLayoutView="100" workbookViewId="0" topLeftCell="A1">
      <selection activeCell="I30" sqref="I30"/>
    </sheetView>
  </sheetViews>
  <sheetFormatPr defaultColWidth="9.140625" defaultRowHeight="12"/>
  <cols>
    <col min="1" max="1" width="8.28125" style="78" customWidth="1"/>
    <col min="2" max="2" width="1.7109375" style="78" customWidth="1"/>
    <col min="3" max="3" width="4.28125" style="78" customWidth="1"/>
    <col min="4" max="4" width="17.140625" style="78" customWidth="1"/>
    <col min="5" max="5" width="100.8515625" style="78" customWidth="1"/>
    <col min="6" max="6" width="7.00390625" style="78" customWidth="1"/>
    <col min="7" max="7" width="11.421875" style="78" customWidth="1"/>
    <col min="8" max="9" width="20.140625" style="78" customWidth="1"/>
    <col min="10" max="10" width="18.140625" style="78" customWidth="1"/>
    <col min="11" max="11" width="9.28125" style="78" customWidth="1"/>
    <col min="12" max="12" width="10.8515625" style="78" hidden="1" customWidth="1"/>
    <col min="13" max="13" width="9.28125" style="78" hidden="1" customWidth="1"/>
    <col min="14" max="19" width="14.140625" style="78" hidden="1" customWidth="1"/>
    <col min="20" max="20" width="16.28125" style="78" hidden="1" customWidth="1"/>
    <col min="21" max="21" width="12.28125" style="78" customWidth="1"/>
    <col min="22" max="22" width="16.28125" style="78" customWidth="1"/>
    <col min="23" max="23" width="12.28125" style="78" customWidth="1"/>
    <col min="24" max="24" width="15.00390625" style="78" customWidth="1"/>
    <col min="25" max="25" width="11.00390625" style="78" customWidth="1"/>
    <col min="26" max="26" width="15.00390625" style="78" customWidth="1"/>
    <col min="27" max="27" width="16.28125" style="78" customWidth="1"/>
    <col min="28" max="28" width="11.00390625" style="78" customWidth="1"/>
    <col min="29" max="29" width="15.00390625" style="78" customWidth="1"/>
    <col min="30" max="30" width="16.28125" style="78" customWidth="1"/>
    <col min="31" max="42" width="9.28125" style="78" customWidth="1"/>
    <col min="43" max="64" width="9.28125" style="78" hidden="1" customWidth="1"/>
    <col min="65" max="16384" width="9.28125" style="78" customWidth="1"/>
  </cols>
  <sheetData>
    <row r="1" ht="12"/>
    <row r="2" spans="11:45" ht="36.95" customHeight="1">
      <c r="K2" s="260" t="s">
        <v>5</v>
      </c>
      <c r="L2" s="261"/>
      <c r="M2" s="261"/>
      <c r="N2" s="261"/>
      <c r="O2" s="261"/>
      <c r="P2" s="261"/>
      <c r="Q2" s="261"/>
      <c r="R2" s="261"/>
      <c r="S2" s="261"/>
      <c r="T2" s="261"/>
      <c r="U2" s="261"/>
      <c r="AS2" s="81" t="s">
        <v>88</v>
      </c>
    </row>
    <row r="3" spans="2:45" ht="6.95" customHeight="1">
      <c r="B3" s="82"/>
      <c r="C3" s="83"/>
      <c r="D3" s="83"/>
      <c r="E3" s="83"/>
      <c r="F3" s="83"/>
      <c r="G3" s="83"/>
      <c r="H3" s="83"/>
      <c r="I3" s="83"/>
      <c r="J3" s="83"/>
      <c r="K3" s="84"/>
      <c r="AS3" s="81" t="s">
        <v>76</v>
      </c>
    </row>
    <row r="4" spans="2:45" ht="24.95" customHeight="1">
      <c r="B4" s="84"/>
      <c r="C4" s="85" t="s">
        <v>89</v>
      </c>
      <c r="K4" s="84"/>
      <c r="L4" s="86" t="s">
        <v>10</v>
      </c>
      <c r="AS4" s="81" t="s">
        <v>3</v>
      </c>
    </row>
    <row r="5" spans="2:11" ht="6.95" customHeight="1">
      <c r="B5" s="84"/>
      <c r="K5" s="84"/>
    </row>
    <row r="6" spans="2:11" ht="12" customHeight="1">
      <c r="B6" s="84"/>
      <c r="C6" s="87" t="s">
        <v>14</v>
      </c>
      <c r="K6" s="84"/>
    </row>
    <row r="7" spans="2:11" ht="16.5" customHeight="1">
      <c r="B7" s="84"/>
      <c r="D7" s="258" t="str">
        <f>'Rekapitulace stavby'!K6</f>
        <v>ČNB - Úprava místnosti č. PP305</v>
      </c>
      <c r="E7" s="259"/>
      <c r="F7" s="259"/>
      <c r="G7" s="259"/>
      <c r="K7" s="84"/>
    </row>
    <row r="8" spans="1:30" s="91" customFormat="1" ht="12" customHeight="1">
      <c r="A8" s="88"/>
      <c r="B8" s="89"/>
      <c r="C8" s="87" t="s">
        <v>90</v>
      </c>
      <c r="D8" s="88"/>
      <c r="E8" s="88"/>
      <c r="F8" s="88"/>
      <c r="G8" s="88"/>
      <c r="H8" s="88"/>
      <c r="I8" s="88"/>
      <c r="J8" s="88"/>
      <c r="K8" s="90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</row>
    <row r="9" spans="1:30" s="91" customFormat="1" ht="16.5" customHeight="1">
      <c r="A9" s="88"/>
      <c r="B9" s="89"/>
      <c r="C9" s="88"/>
      <c r="D9" s="256" t="s">
        <v>390</v>
      </c>
      <c r="E9" s="257"/>
      <c r="F9" s="257"/>
      <c r="G9" s="257"/>
      <c r="H9" s="88"/>
      <c r="I9" s="88"/>
      <c r="J9" s="88"/>
      <c r="K9" s="90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</row>
    <row r="10" spans="1:30" s="91" customFormat="1" ht="12">
      <c r="A10" s="88"/>
      <c r="B10" s="89"/>
      <c r="C10" s="88"/>
      <c r="D10" s="88"/>
      <c r="E10" s="88"/>
      <c r="F10" s="88"/>
      <c r="G10" s="88"/>
      <c r="H10" s="88"/>
      <c r="I10" s="88"/>
      <c r="J10" s="88"/>
      <c r="K10" s="90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</row>
    <row r="11" spans="1:30" s="91" customFormat="1" ht="12" customHeight="1">
      <c r="A11" s="88"/>
      <c r="B11" s="89"/>
      <c r="C11" s="87" t="s">
        <v>16</v>
      </c>
      <c r="D11" s="88"/>
      <c r="E11" s="92" t="s">
        <v>1</v>
      </c>
      <c r="F11" s="88"/>
      <c r="G11" s="88"/>
      <c r="H11" s="87"/>
      <c r="I11" s="92" t="s">
        <v>1</v>
      </c>
      <c r="J11" s="88"/>
      <c r="K11" s="90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</row>
    <row r="12" spans="1:30" s="91" customFormat="1" ht="12" customHeight="1">
      <c r="A12" s="88"/>
      <c r="B12" s="89"/>
      <c r="C12" s="87" t="s">
        <v>18</v>
      </c>
      <c r="D12" s="88"/>
      <c r="E12" s="92" t="s">
        <v>19</v>
      </c>
      <c r="F12" s="88"/>
      <c r="G12" s="88"/>
      <c r="H12" s="87"/>
      <c r="I12" s="93"/>
      <c r="J12" s="88"/>
      <c r="K12" s="90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</row>
    <row r="13" spans="1:30" s="91" customFormat="1" ht="10.9" customHeight="1">
      <c r="A13" s="88"/>
      <c r="B13" s="89"/>
      <c r="C13" s="88"/>
      <c r="D13" s="88"/>
      <c r="E13" s="88"/>
      <c r="F13" s="88"/>
      <c r="G13" s="88"/>
      <c r="H13" s="88"/>
      <c r="I13" s="88"/>
      <c r="J13" s="88"/>
      <c r="K13" s="90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</row>
    <row r="14" spans="1:30" s="91" customFormat="1" ht="12" customHeight="1">
      <c r="A14" s="88"/>
      <c r="B14" s="89"/>
      <c r="C14" s="87" t="s">
        <v>21</v>
      </c>
      <c r="D14" s="88"/>
      <c r="E14" s="88"/>
      <c r="F14" s="88"/>
      <c r="G14" s="88"/>
      <c r="H14" s="87"/>
      <c r="I14" s="92" t="s">
        <v>1</v>
      </c>
      <c r="J14" s="88"/>
      <c r="K14" s="90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</row>
    <row r="15" spans="1:30" s="91" customFormat="1" ht="18" customHeight="1">
      <c r="A15" s="88"/>
      <c r="B15" s="89"/>
      <c r="C15" s="88"/>
      <c r="D15" s="92" t="s">
        <v>23</v>
      </c>
      <c r="E15" s="88"/>
      <c r="F15" s="88"/>
      <c r="G15" s="88"/>
      <c r="H15" s="87"/>
      <c r="I15" s="92" t="s">
        <v>1</v>
      </c>
      <c r="J15" s="88"/>
      <c r="K15" s="90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 s="91" customFormat="1" ht="6.95" customHeight="1">
      <c r="A16" s="88"/>
      <c r="B16" s="89"/>
      <c r="C16" s="88"/>
      <c r="D16" s="88"/>
      <c r="E16" s="88"/>
      <c r="F16" s="88"/>
      <c r="G16" s="88"/>
      <c r="H16" s="88"/>
      <c r="I16" s="88"/>
      <c r="J16" s="88"/>
      <c r="K16" s="90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</row>
    <row r="17" spans="1:30" s="91" customFormat="1" ht="12" customHeight="1">
      <c r="A17" s="88"/>
      <c r="B17" s="89"/>
      <c r="C17" s="87"/>
      <c r="D17" s="88"/>
      <c r="E17" s="88"/>
      <c r="F17" s="88"/>
      <c r="G17" s="88"/>
      <c r="H17" s="87"/>
      <c r="I17" s="92"/>
      <c r="J17" s="88"/>
      <c r="K17" s="90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</row>
    <row r="18" spans="1:30" s="91" customFormat="1" ht="18" customHeight="1">
      <c r="A18" s="88"/>
      <c r="B18" s="89"/>
      <c r="C18" s="88"/>
      <c r="D18" s="262"/>
      <c r="E18" s="262"/>
      <c r="F18" s="262"/>
      <c r="G18" s="262"/>
      <c r="H18" s="87"/>
      <c r="I18" s="92"/>
      <c r="J18" s="88"/>
      <c r="K18" s="90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</row>
    <row r="19" spans="1:30" s="91" customFormat="1" ht="6.95" customHeight="1">
      <c r="A19" s="88"/>
      <c r="B19" s="89"/>
      <c r="C19" s="88"/>
      <c r="D19" s="88"/>
      <c r="E19" s="88"/>
      <c r="F19" s="88"/>
      <c r="G19" s="88"/>
      <c r="H19" s="88"/>
      <c r="I19" s="88"/>
      <c r="J19" s="88"/>
      <c r="K19" s="90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</row>
    <row r="20" spans="1:30" s="91" customFormat="1" ht="12" customHeight="1">
      <c r="A20" s="88"/>
      <c r="B20" s="89"/>
      <c r="C20" s="87" t="s">
        <v>26</v>
      </c>
      <c r="D20" s="88"/>
      <c r="E20" s="88"/>
      <c r="F20" s="88"/>
      <c r="G20" s="88"/>
      <c r="H20" s="87"/>
      <c r="I20" s="92" t="s">
        <v>1</v>
      </c>
      <c r="J20" s="88"/>
      <c r="K20" s="90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</row>
    <row r="21" spans="1:30" s="91" customFormat="1" ht="18" customHeight="1">
      <c r="A21" s="88"/>
      <c r="B21" s="89"/>
      <c r="C21" s="88"/>
      <c r="D21" s="92" t="s">
        <v>27</v>
      </c>
      <c r="E21" s="88"/>
      <c r="F21" s="88"/>
      <c r="G21" s="88"/>
      <c r="H21" s="87"/>
      <c r="I21" s="92" t="s">
        <v>1</v>
      </c>
      <c r="J21" s="88"/>
      <c r="K21" s="90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</row>
    <row r="22" spans="1:30" s="91" customFormat="1" ht="6.95" customHeight="1">
      <c r="A22" s="88"/>
      <c r="B22" s="89"/>
      <c r="C22" s="88"/>
      <c r="D22" s="88"/>
      <c r="E22" s="88"/>
      <c r="F22" s="88"/>
      <c r="G22" s="88"/>
      <c r="H22" s="88"/>
      <c r="I22" s="88"/>
      <c r="J22" s="88"/>
      <c r="K22" s="90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</row>
    <row r="23" spans="1:30" s="91" customFormat="1" ht="12" customHeight="1">
      <c r="A23" s="88"/>
      <c r="B23" s="89"/>
      <c r="C23" s="87" t="s">
        <v>29</v>
      </c>
      <c r="D23" s="88"/>
      <c r="E23" s="88"/>
      <c r="F23" s="88"/>
      <c r="G23" s="88"/>
      <c r="H23" s="87"/>
      <c r="I23" s="92" t="s">
        <v>1</v>
      </c>
      <c r="J23" s="88"/>
      <c r="K23" s="90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</row>
    <row r="24" spans="1:30" s="91" customFormat="1" ht="18" customHeight="1">
      <c r="A24" s="88"/>
      <c r="B24" s="89"/>
      <c r="C24" s="88"/>
      <c r="D24" s="92" t="s">
        <v>391</v>
      </c>
      <c r="E24" s="88"/>
      <c r="F24" s="88"/>
      <c r="G24" s="88"/>
      <c r="H24" s="87"/>
      <c r="I24" s="92" t="s">
        <v>1</v>
      </c>
      <c r="J24" s="88"/>
      <c r="K24" s="90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</row>
    <row r="25" spans="1:30" s="91" customFormat="1" ht="6.95" customHeight="1">
      <c r="A25" s="88"/>
      <c r="B25" s="89"/>
      <c r="C25" s="88"/>
      <c r="D25" s="88"/>
      <c r="E25" s="88"/>
      <c r="F25" s="88"/>
      <c r="G25" s="88"/>
      <c r="H25" s="88"/>
      <c r="I25" s="88"/>
      <c r="J25" s="88"/>
      <c r="K25" s="90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</row>
    <row r="26" spans="1:30" s="91" customFormat="1" ht="12" customHeight="1">
      <c r="A26" s="88"/>
      <c r="B26" s="89"/>
      <c r="C26" s="87" t="s">
        <v>31</v>
      </c>
      <c r="D26" s="88"/>
      <c r="E26" s="88"/>
      <c r="F26" s="88"/>
      <c r="G26" s="88"/>
      <c r="H26" s="88"/>
      <c r="I26" s="88"/>
      <c r="J26" s="88"/>
      <c r="K26" s="90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</row>
    <row r="27" spans="1:30" s="97" customFormat="1" ht="16.5" customHeight="1">
      <c r="A27" s="94"/>
      <c r="B27" s="95"/>
      <c r="C27" s="94"/>
      <c r="D27" s="263" t="s">
        <v>1</v>
      </c>
      <c r="E27" s="263"/>
      <c r="F27" s="263"/>
      <c r="G27" s="263"/>
      <c r="H27" s="94"/>
      <c r="I27" s="94"/>
      <c r="J27" s="94"/>
      <c r="K27" s="96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</row>
    <row r="28" spans="1:30" s="91" customFormat="1" ht="6.95" customHeight="1">
      <c r="A28" s="88"/>
      <c r="B28" s="89"/>
      <c r="C28" s="88"/>
      <c r="D28" s="88"/>
      <c r="E28" s="88"/>
      <c r="F28" s="88"/>
      <c r="G28" s="88"/>
      <c r="H28" s="88"/>
      <c r="I28" s="88"/>
      <c r="J28" s="88"/>
      <c r="K28" s="90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</row>
    <row r="29" spans="1:30" s="91" customFormat="1" ht="6.95" customHeight="1">
      <c r="A29" s="88"/>
      <c r="B29" s="89"/>
      <c r="C29" s="98"/>
      <c r="D29" s="98"/>
      <c r="E29" s="98"/>
      <c r="F29" s="98"/>
      <c r="G29" s="98"/>
      <c r="H29" s="98"/>
      <c r="I29" s="98"/>
      <c r="J29" s="98"/>
      <c r="K29" s="90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</row>
    <row r="30" spans="1:30" s="91" customFormat="1" ht="25.35" customHeight="1">
      <c r="A30" s="88"/>
      <c r="B30" s="89"/>
      <c r="C30" s="99" t="s">
        <v>32</v>
      </c>
      <c r="D30" s="88"/>
      <c r="E30" s="88"/>
      <c r="F30" s="88"/>
      <c r="G30" s="88"/>
      <c r="H30" s="88"/>
      <c r="I30" s="100">
        <f>ROUND(I85,2)</f>
        <v>0</v>
      </c>
      <c r="J30" s="88"/>
      <c r="K30" s="90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</row>
    <row r="31" spans="1:30" s="91" customFormat="1" ht="6.95" customHeight="1">
      <c r="A31" s="88"/>
      <c r="B31" s="89"/>
      <c r="C31" s="98"/>
      <c r="D31" s="98"/>
      <c r="E31" s="98"/>
      <c r="F31" s="98"/>
      <c r="G31" s="98"/>
      <c r="H31" s="98"/>
      <c r="I31" s="98"/>
      <c r="J31" s="98"/>
      <c r="K31" s="90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</row>
    <row r="32" spans="1:30" s="91" customFormat="1" ht="14.45" customHeight="1">
      <c r="A32" s="88"/>
      <c r="B32" s="89"/>
      <c r="C32" s="88"/>
      <c r="D32" s="88"/>
      <c r="E32" s="101" t="s">
        <v>34</v>
      </c>
      <c r="F32" s="88"/>
      <c r="G32" s="88"/>
      <c r="H32" s="101" t="s">
        <v>33</v>
      </c>
      <c r="I32" s="101" t="s">
        <v>35</v>
      </c>
      <c r="J32" s="88"/>
      <c r="K32" s="90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</row>
    <row r="33" spans="1:30" s="91" customFormat="1" ht="14.45" customHeight="1">
      <c r="A33" s="88"/>
      <c r="B33" s="89"/>
      <c r="C33" s="102" t="s">
        <v>36</v>
      </c>
      <c r="D33" s="87" t="s">
        <v>37</v>
      </c>
      <c r="E33" s="103">
        <f>I30</f>
        <v>0</v>
      </c>
      <c r="F33" s="88"/>
      <c r="G33" s="88"/>
      <c r="H33" s="104">
        <v>0.21</v>
      </c>
      <c r="I33" s="103">
        <f>E33*H33</f>
        <v>0</v>
      </c>
      <c r="J33" s="88"/>
      <c r="K33" s="90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</row>
    <row r="34" spans="1:30" s="91" customFormat="1" ht="14.45" customHeight="1" hidden="1">
      <c r="A34" s="88"/>
      <c r="B34" s="89"/>
      <c r="C34" s="88"/>
      <c r="D34" s="87" t="s">
        <v>38</v>
      </c>
      <c r="E34" s="103">
        <f>ROUND((SUM(BE85:BE126)),2)</f>
        <v>0</v>
      </c>
      <c r="F34" s="88"/>
      <c r="G34" s="88"/>
      <c r="H34" s="104">
        <v>0.15</v>
      </c>
      <c r="I34" s="103">
        <f>ROUND(((SUM(BE85:BE126))*H34),2)</f>
        <v>0</v>
      </c>
      <c r="J34" s="88"/>
      <c r="K34" s="90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</row>
    <row r="35" spans="1:30" s="91" customFormat="1" ht="14.45" customHeight="1" hidden="1">
      <c r="A35" s="88"/>
      <c r="B35" s="89"/>
      <c r="C35" s="88"/>
      <c r="D35" s="87" t="s">
        <v>39</v>
      </c>
      <c r="E35" s="103">
        <f>ROUND((SUM(BF85:BF126)),2)</f>
        <v>0</v>
      </c>
      <c r="F35" s="88"/>
      <c r="G35" s="88"/>
      <c r="H35" s="104">
        <v>0.21</v>
      </c>
      <c r="I35" s="103">
        <f>0</f>
        <v>0</v>
      </c>
      <c r="J35" s="88"/>
      <c r="K35" s="90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</row>
    <row r="36" spans="1:30" s="91" customFormat="1" ht="14.45" customHeight="1" hidden="1">
      <c r="A36" s="88"/>
      <c r="B36" s="89"/>
      <c r="C36" s="88"/>
      <c r="D36" s="87" t="s">
        <v>40</v>
      </c>
      <c r="E36" s="103">
        <f>ROUND((SUM(BG85:BG126)),2)</f>
        <v>0</v>
      </c>
      <c r="F36" s="88"/>
      <c r="G36" s="88"/>
      <c r="H36" s="104">
        <v>0.15</v>
      </c>
      <c r="I36" s="103">
        <f>0</f>
        <v>0</v>
      </c>
      <c r="J36" s="88"/>
      <c r="K36" s="90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</row>
    <row r="37" spans="1:30" s="91" customFormat="1" ht="14.45" customHeight="1" hidden="1">
      <c r="A37" s="88"/>
      <c r="B37" s="89"/>
      <c r="C37" s="88"/>
      <c r="D37" s="87" t="s">
        <v>41</v>
      </c>
      <c r="E37" s="103">
        <f>ROUND((SUM(BH85:BH126)),2)</f>
        <v>0</v>
      </c>
      <c r="F37" s="88"/>
      <c r="G37" s="88"/>
      <c r="H37" s="104">
        <v>0</v>
      </c>
      <c r="I37" s="103">
        <f>0</f>
        <v>0</v>
      </c>
      <c r="J37" s="88"/>
      <c r="K37" s="90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</row>
    <row r="38" spans="1:30" s="91" customFormat="1" ht="6.95" customHeight="1">
      <c r="A38" s="88"/>
      <c r="B38" s="89"/>
      <c r="C38" s="88"/>
      <c r="D38" s="88"/>
      <c r="E38" s="88"/>
      <c r="F38" s="88"/>
      <c r="G38" s="88"/>
      <c r="H38" s="88"/>
      <c r="I38" s="88"/>
      <c r="J38" s="88"/>
      <c r="K38" s="90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</row>
    <row r="39" spans="1:30" s="91" customFormat="1" ht="25.35" customHeight="1">
      <c r="A39" s="88"/>
      <c r="B39" s="89"/>
      <c r="C39" s="106" t="s">
        <v>42</v>
      </c>
      <c r="D39" s="107"/>
      <c r="E39" s="107"/>
      <c r="F39" s="108" t="s">
        <v>43</v>
      </c>
      <c r="G39" s="109" t="s">
        <v>44</v>
      </c>
      <c r="H39" s="107"/>
      <c r="I39" s="110">
        <f>SUM(I30:I37)</f>
        <v>0</v>
      </c>
      <c r="J39" s="111"/>
      <c r="K39" s="90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</row>
    <row r="40" spans="1:30" s="91" customFormat="1" ht="14.45" customHeight="1">
      <c r="A40" s="88"/>
      <c r="B40" s="89"/>
      <c r="C40" s="88"/>
      <c r="D40" s="88"/>
      <c r="E40" s="88"/>
      <c r="F40" s="88"/>
      <c r="G40" s="88"/>
      <c r="H40" s="88"/>
      <c r="I40" s="88"/>
      <c r="J40" s="88"/>
      <c r="K40" s="90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</row>
    <row r="41" spans="1:30" s="91" customFormat="1" ht="14.45" customHeight="1">
      <c r="A41" s="88"/>
      <c r="B41" s="112"/>
      <c r="C41" s="113"/>
      <c r="D41" s="113"/>
      <c r="E41" s="113"/>
      <c r="F41" s="113"/>
      <c r="G41" s="113"/>
      <c r="H41" s="113"/>
      <c r="I41" s="113"/>
      <c r="J41" s="113"/>
      <c r="K41" s="90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</row>
    <row r="45" spans="1:30" s="91" customFormat="1" ht="6.95" customHeight="1">
      <c r="A45" s="88"/>
      <c r="B45" s="114"/>
      <c r="C45" s="115"/>
      <c r="D45" s="115"/>
      <c r="E45" s="115"/>
      <c r="F45" s="115"/>
      <c r="G45" s="115"/>
      <c r="H45" s="115"/>
      <c r="I45" s="115"/>
      <c r="J45" s="115"/>
      <c r="K45" s="90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</row>
    <row r="46" spans="1:30" s="91" customFormat="1" ht="24.95" customHeight="1">
      <c r="A46" s="88"/>
      <c r="B46" s="89"/>
      <c r="C46" s="88"/>
      <c r="D46" s="88"/>
      <c r="E46" s="88"/>
      <c r="F46" s="88"/>
      <c r="G46" s="88"/>
      <c r="H46" s="88"/>
      <c r="I46" s="88"/>
      <c r="J46" s="88"/>
      <c r="K46" s="90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</row>
    <row r="47" spans="1:30" s="91" customFormat="1" ht="6.95" customHeight="1">
      <c r="A47" s="88"/>
      <c r="B47" s="89"/>
      <c r="C47" s="88"/>
      <c r="D47" s="88"/>
      <c r="E47" s="88"/>
      <c r="F47" s="88"/>
      <c r="G47" s="88"/>
      <c r="H47" s="88"/>
      <c r="I47" s="88"/>
      <c r="J47" s="88"/>
      <c r="K47" s="90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</row>
    <row r="48" spans="1:30" s="91" customFormat="1" ht="12" customHeight="1">
      <c r="A48" s="88"/>
      <c r="B48" s="89"/>
      <c r="C48" s="88"/>
      <c r="D48" s="88"/>
      <c r="E48" s="88"/>
      <c r="F48" s="88"/>
      <c r="G48" s="88"/>
      <c r="H48" s="88"/>
      <c r="I48" s="88"/>
      <c r="J48" s="88"/>
      <c r="K48" s="90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</row>
    <row r="49" spans="1:30" s="91" customFormat="1" ht="16.5" customHeight="1">
      <c r="A49" s="88"/>
      <c r="B49" s="89"/>
      <c r="C49" s="88"/>
      <c r="D49" s="258" t="str">
        <f>D7</f>
        <v>ČNB - Úprava místnosti č. PP305</v>
      </c>
      <c r="E49" s="259"/>
      <c r="F49" s="259"/>
      <c r="G49" s="259"/>
      <c r="H49" s="88"/>
      <c r="I49" s="88"/>
      <c r="J49" s="88"/>
      <c r="K49" s="90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</row>
    <row r="50" spans="1:30" s="91" customFormat="1" ht="12" customHeight="1">
      <c r="A50" s="88"/>
      <c r="B50" s="89"/>
      <c r="C50" s="88"/>
      <c r="D50" s="88"/>
      <c r="E50" s="88"/>
      <c r="F50" s="88"/>
      <c r="G50" s="88"/>
      <c r="H50" s="88"/>
      <c r="I50" s="88"/>
      <c r="J50" s="88"/>
      <c r="K50" s="90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</row>
    <row r="51" spans="1:30" s="91" customFormat="1" ht="16.5" customHeight="1">
      <c r="A51" s="88"/>
      <c r="B51" s="89"/>
      <c r="C51" s="88"/>
      <c r="D51" s="256" t="str">
        <f>D9</f>
        <v>05 - ELEKTROINSTALACE</v>
      </c>
      <c r="E51" s="257"/>
      <c r="F51" s="257"/>
      <c r="G51" s="257"/>
      <c r="H51" s="88"/>
      <c r="I51" s="88"/>
      <c r="J51" s="88"/>
      <c r="K51" s="90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</row>
    <row r="52" spans="1:30" s="91" customFormat="1" ht="6.95" customHeight="1">
      <c r="A52" s="88"/>
      <c r="B52" s="89"/>
      <c r="C52" s="88"/>
      <c r="D52" s="88"/>
      <c r="E52" s="88"/>
      <c r="F52" s="88"/>
      <c r="G52" s="88"/>
      <c r="H52" s="88"/>
      <c r="I52" s="88"/>
      <c r="J52" s="88"/>
      <c r="K52" s="90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</row>
    <row r="53" spans="1:30" s="91" customFormat="1" ht="12" customHeight="1">
      <c r="A53" s="88"/>
      <c r="B53" s="89"/>
      <c r="C53" s="88"/>
      <c r="D53" s="88"/>
      <c r="E53" s="92" t="str">
        <f>E12</f>
        <v>Na Příkopě 864/28, Praha 1</v>
      </c>
      <c r="F53" s="88"/>
      <c r="G53" s="88"/>
      <c r="H53" s="87" t="s">
        <v>20</v>
      </c>
      <c r="I53" s="93"/>
      <c r="J53" s="88"/>
      <c r="K53" s="90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</row>
    <row r="54" spans="1:30" s="91" customFormat="1" ht="6.95" customHeight="1">
      <c r="A54" s="88"/>
      <c r="B54" s="89"/>
      <c r="C54" s="88"/>
      <c r="D54" s="88"/>
      <c r="E54" s="88"/>
      <c r="F54" s="88"/>
      <c r="G54" s="88"/>
      <c r="H54" s="88"/>
      <c r="I54" s="88"/>
      <c r="J54" s="88"/>
      <c r="K54" s="90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</row>
    <row r="55" spans="1:30" s="91" customFormat="1" ht="25.7" customHeight="1">
      <c r="A55" s="88"/>
      <c r="B55" s="89"/>
      <c r="C55" s="88"/>
      <c r="D55" s="88"/>
      <c r="E55" s="92" t="str">
        <f>D15</f>
        <v>Česká národní banka</v>
      </c>
      <c r="F55" s="88"/>
      <c r="G55" s="88"/>
      <c r="H55" s="87" t="s">
        <v>26</v>
      </c>
      <c r="I55" s="116" t="str">
        <f>D21</f>
        <v>CONSILIUM ai, s.r.o.</v>
      </c>
      <c r="J55" s="88"/>
      <c r="K55" s="90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</row>
    <row r="56" spans="1:30" s="91" customFormat="1" ht="25.7" customHeight="1">
      <c r="A56" s="88"/>
      <c r="B56" s="89"/>
      <c r="C56" s="88"/>
      <c r="D56" s="88"/>
      <c r="E56" s="92" t="str">
        <f>IF(D18="","",D18)</f>
        <v/>
      </c>
      <c r="F56" s="88"/>
      <c r="G56" s="88"/>
      <c r="H56" s="87" t="s">
        <v>29</v>
      </c>
      <c r="I56" s="116" t="str">
        <f>D24</f>
        <v>ing. JAN MIXA, LUKÁŠ KOUBÍK</v>
      </c>
      <c r="J56" s="88"/>
      <c r="K56" s="90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</row>
    <row r="57" spans="1:30" s="91" customFormat="1" ht="10.35" customHeight="1">
      <c r="A57" s="88"/>
      <c r="B57" s="89"/>
      <c r="C57" s="88"/>
      <c r="D57" s="88"/>
      <c r="E57" s="88"/>
      <c r="F57" s="88"/>
      <c r="G57" s="88"/>
      <c r="H57" s="88"/>
      <c r="I57" s="88"/>
      <c r="J57" s="88"/>
      <c r="K57" s="90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</row>
    <row r="58" spans="1:30" s="91" customFormat="1" ht="29.25" customHeight="1">
      <c r="A58" s="88"/>
      <c r="B58" s="89"/>
      <c r="C58" s="105"/>
      <c r="D58" s="105"/>
      <c r="E58" s="105"/>
      <c r="F58" s="105"/>
      <c r="G58" s="105"/>
      <c r="H58" s="105"/>
      <c r="I58" s="118" t="s">
        <v>94</v>
      </c>
      <c r="J58" s="105"/>
      <c r="K58" s="90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</row>
    <row r="59" spans="1:30" s="91" customFormat="1" ht="10.35" customHeight="1">
      <c r="A59" s="88"/>
      <c r="B59" s="89"/>
      <c r="C59" s="88"/>
      <c r="D59" s="88"/>
      <c r="E59" s="88"/>
      <c r="F59" s="88"/>
      <c r="G59" s="88"/>
      <c r="H59" s="88"/>
      <c r="I59" s="88"/>
      <c r="J59" s="88"/>
      <c r="K59" s="90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</row>
    <row r="60" spans="1:46" s="91" customFormat="1" ht="22.9" customHeight="1">
      <c r="A60" s="88"/>
      <c r="B60" s="89"/>
      <c r="C60" s="88"/>
      <c r="D60" s="88"/>
      <c r="E60" s="88"/>
      <c r="F60" s="88"/>
      <c r="G60" s="88"/>
      <c r="H60" s="88"/>
      <c r="I60" s="100">
        <f>I85</f>
        <v>0</v>
      </c>
      <c r="J60" s="88"/>
      <c r="K60" s="90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T60" s="81" t="s">
        <v>96</v>
      </c>
    </row>
    <row r="61" spans="2:11" s="120" customFormat="1" ht="24.95" customHeight="1">
      <c r="B61" s="121"/>
      <c r="C61" s="122" t="s">
        <v>392</v>
      </c>
      <c r="D61" s="123"/>
      <c r="E61" s="123"/>
      <c r="F61" s="123"/>
      <c r="G61" s="123"/>
      <c r="H61" s="123"/>
      <c r="I61" s="124">
        <f>I86</f>
        <v>0</v>
      </c>
      <c r="K61" s="121"/>
    </row>
    <row r="62" spans="2:11" s="125" customFormat="1" ht="19.9" customHeight="1">
      <c r="B62" s="126"/>
      <c r="C62" s="127" t="s">
        <v>393</v>
      </c>
      <c r="D62" s="128"/>
      <c r="E62" s="128"/>
      <c r="F62" s="128"/>
      <c r="G62" s="128"/>
      <c r="H62" s="128"/>
      <c r="I62" s="129">
        <f>I87</f>
        <v>0</v>
      </c>
      <c r="K62" s="126"/>
    </row>
    <row r="63" spans="2:11" s="125" customFormat="1" ht="19.9" customHeight="1">
      <c r="B63" s="126"/>
      <c r="C63" s="127" t="s">
        <v>394</v>
      </c>
      <c r="D63" s="128"/>
      <c r="E63" s="128"/>
      <c r="F63" s="128"/>
      <c r="G63" s="128"/>
      <c r="H63" s="128"/>
      <c r="I63" s="129">
        <f>I96</f>
        <v>0</v>
      </c>
      <c r="K63" s="126"/>
    </row>
    <row r="64" spans="2:11" s="125" customFormat="1" ht="19.9" customHeight="1">
      <c r="B64" s="126"/>
      <c r="C64" s="127" t="s">
        <v>395</v>
      </c>
      <c r="D64" s="128"/>
      <c r="E64" s="128"/>
      <c r="F64" s="128"/>
      <c r="G64" s="128"/>
      <c r="H64" s="128"/>
      <c r="I64" s="129">
        <f>I115</f>
        <v>0</v>
      </c>
      <c r="K64" s="126"/>
    </row>
    <row r="65" spans="2:11" s="125" customFormat="1" ht="19.9" customHeight="1">
      <c r="B65" s="126"/>
      <c r="C65" s="127" t="s">
        <v>396</v>
      </c>
      <c r="D65" s="128"/>
      <c r="E65" s="128"/>
      <c r="F65" s="128"/>
      <c r="G65" s="128"/>
      <c r="H65" s="128"/>
      <c r="I65" s="129">
        <f>I119</f>
        <v>0</v>
      </c>
      <c r="K65" s="126"/>
    </row>
    <row r="66" spans="1:30" s="91" customFormat="1" ht="21.75" customHeight="1">
      <c r="A66" s="88"/>
      <c r="B66" s="89"/>
      <c r="C66" s="88"/>
      <c r="D66" s="88"/>
      <c r="E66" s="88"/>
      <c r="F66" s="88"/>
      <c r="G66" s="88"/>
      <c r="H66" s="88"/>
      <c r="I66" s="88"/>
      <c r="J66" s="88"/>
      <c r="K66" s="90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</row>
    <row r="67" spans="1:30" s="91" customFormat="1" ht="6.95" customHeight="1">
      <c r="A67" s="88"/>
      <c r="B67" s="112"/>
      <c r="C67" s="113"/>
      <c r="D67" s="113"/>
      <c r="E67" s="113"/>
      <c r="F67" s="113"/>
      <c r="G67" s="113"/>
      <c r="H67" s="113"/>
      <c r="I67" s="113"/>
      <c r="J67" s="113"/>
      <c r="K67" s="90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</row>
    <row r="71" spans="1:30" s="91" customFormat="1" ht="6.95" customHeight="1">
      <c r="A71" s="88"/>
      <c r="B71" s="114"/>
      <c r="C71" s="115"/>
      <c r="D71" s="115"/>
      <c r="E71" s="115"/>
      <c r="F71" s="115"/>
      <c r="G71" s="115"/>
      <c r="H71" s="115"/>
      <c r="I71" s="115"/>
      <c r="J71" s="115"/>
      <c r="K71" s="90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</row>
    <row r="72" spans="1:30" s="91" customFormat="1" ht="24.95" customHeight="1">
      <c r="A72" s="88"/>
      <c r="B72" s="89"/>
      <c r="C72" s="88"/>
      <c r="D72" s="88"/>
      <c r="E72" s="88"/>
      <c r="F72" s="88"/>
      <c r="G72" s="88"/>
      <c r="H72" s="88"/>
      <c r="I72" s="88"/>
      <c r="J72" s="88"/>
      <c r="K72" s="90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</row>
    <row r="73" spans="1:30" s="91" customFormat="1" ht="6.95" customHeight="1">
      <c r="A73" s="88"/>
      <c r="B73" s="89"/>
      <c r="C73" s="88"/>
      <c r="D73" s="88"/>
      <c r="E73" s="88"/>
      <c r="F73" s="88"/>
      <c r="G73" s="88"/>
      <c r="H73" s="88"/>
      <c r="I73" s="88"/>
      <c r="J73" s="88"/>
      <c r="K73" s="90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</row>
    <row r="74" spans="1:30" s="91" customFormat="1" ht="12" customHeight="1">
      <c r="A74" s="88"/>
      <c r="B74" s="89"/>
      <c r="C74" s="88"/>
      <c r="D74" s="88"/>
      <c r="E74" s="88"/>
      <c r="F74" s="88"/>
      <c r="G74" s="88"/>
      <c r="H74" s="88"/>
      <c r="I74" s="88"/>
      <c r="J74" s="88"/>
      <c r="K74" s="90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</row>
    <row r="75" spans="1:30" s="91" customFormat="1" ht="16.5" customHeight="1">
      <c r="A75" s="88"/>
      <c r="B75" s="89"/>
      <c r="C75" s="88"/>
      <c r="D75" s="258" t="str">
        <f>D7</f>
        <v>ČNB - Úprava místnosti č. PP305</v>
      </c>
      <c r="E75" s="259"/>
      <c r="F75" s="259"/>
      <c r="G75" s="259"/>
      <c r="H75" s="88"/>
      <c r="I75" s="88"/>
      <c r="J75" s="88"/>
      <c r="K75" s="90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</row>
    <row r="76" spans="1:30" s="91" customFormat="1" ht="12" customHeight="1">
      <c r="A76" s="88"/>
      <c r="B76" s="89"/>
      <c r="C76" s="88"/>
      <c r="D76" s="88"/>
      <c r="E76" s="88"/>
      <c r="F76" s="88"/>
      <c r="G76" s="88"/>
      <c r="H76" s="88"/>
      <c r="I76" s="88"/>
      <c r="J76" s="88"/>
      <c r="K76" s="90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</row>
    <row r="77" spans="1:30" s="91" customFormat="1" ht="16.5" customHeight="1">
      <c r="A77" s="88"/>
      <c r="B77" s="89"/>
      <c r="C77" s="88"/>
      <c r="D77" s="256" t="str">
        <f>D9</f>
        <v>05 - ELEKTROINSTALACE</v>
      </c>
      <c r="E77" s="257"/>
      <c r="F77" s="257"/>
      <c r="G77" s="257"/>
      <c r="H77" s="88"/>
      <c r="I77" s="88"/>
      <c r="J77" s="88"/>
      <c r="K77" s="90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</row>
    <row r="78" spans="1:30" s="91" customFormat="1" ht="6.95" customHeight="1">
      <c r="A78" s="88"/>
      <c r="B78" s="89"/>
      <c r="C78" s="88"/>
      <c r="D78" s="88"/>
      <c r="E78" s="88"/>
      <c r="F78" s="88"/>
      <c r="G78" s="88"/>
      <c r="H78" s="88"/>
      <c r="I78" s="88"/>
      <c r="J78" s="88"/>
      <c r="K78" s="90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</row>
    <row r="79" spans="1:30" s="91" customFormat="1" ht="12" customHeight="1">
      <c r="A79" s="88"/>
      <c r="B79" s="89"/>
      <c r="C79" s="88"/>
      <c r="D79" s="88"/>
      <c r="E79" s="92" t="str">
        <f>E12</f>
        <v>Na Příkopě 864/28, Praha 1</v>
      </c>
      <c r="F79" s="88"/>
      <c r="G79" s="88"/>
      <c r="H79" s="87"/>
      <c r="I79" s="93" t="str">
        <f>IF(I12="","",I12)</f>
        <v/>
      </c>
      <c r="J79" s="88"/>
      <c r="K79" s="90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</row>
    <row r="80" spans="1:30" s="91" customFormat="1" ht="6.95" customHeight="1">
      <c r="A80" s="88"/>
      <c r="B80" s="89"/>
      <c r="C80" s="88"/>
      <c r="D80" s="88"/>
      <c r="E80" s="88"/>
      <c r="F80" s="88"/>
      <c r="G80" s="88"/>
      <c r="H80" s="88"/>
      <c r="I80" s="88"/>
      <c r="J80" s="88"/>
      <c r="K80" s="90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</row>
    <row r="81" spans="1:30" s="91" customFormat="1" ht="25.7" customHeight="1">
      <c r="A81" s="88"/>
      <c r="B81" s="89"/>
      <c r="C81" s="88"/>
      <c r="D81" s="88"/>
      <c r="E81" s="92" t="str">
        <f>D15</f>
        <v>Česká národní banka</v>
      </c>
      <c r="F81" s="88"/>
      <c r="G81" s="88"/>
      <c r="H81" s="87" t="s">
        <v>26</v>
      </c>
      <c r="I81" s="116" t="str">
        <f>D21</f>
        <v>CONSILIUM ai, s.r.o.</v>
      </c>
      <c r="J81" s="88"/>
      <c r="K81" s="90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</row>
    <row r="82" spans="1:30" s="91" customFormat="1" ht="25.7" customHeight="1">
      <c r="A82" s="88"/>
      <c r="B82" s="89"/>
      <c r="C82" s="88"/>
      <c r="D82" s="88"/>
      <c r="E82" s="92"/>
      <c r="F82" s="88"/>
      <c r="G82" s="88"/>
      <c r="H82" s="87" t="s">
        <v>29</v>
      </c>
      <c r="I82" s="116" t="str">
        <f>D24</f>
        <v>ing. JAN MIXA, LUKÁŠ KOUBÍK</v>
      </c>
      <c r="J82" s="88"/>
      <c r="K82" s="90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</row>
    <row r="83" spans="1:30" s="91" customFormat="1" ht="10.35" customHeight="1">
      <c r="A83" s="88"/>
      <c r="B83" s="89"/>
      <c r="C83" s="88"/>
      <c r="D83" s="88"/>
      <c r="E83" s="88"/>
      <c r="F83" s="88"/>
      <c r="G83" s="88"/>
      <c r="H83" s="88"/>
      <c r="I83" s="88"/>
      <c r="J83" s="88"/>
      <c r="K83" s="90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</row>
    <row r="84" spans="1:30" s="139" customFormat="1" ht="29.25" customHeight="1">
      <c r="A84" s="130"/>
      <c r="B84" s="131"/>
      <c r="C84" s="133" t="s">
        <v>51</v>
      </c>
      <c r="D84" s="133" t="s">
        <v>47</v>
      </c>
      <c r="E84" s="133" t="s">
        <v>48</v>
      </c>
      <c r="F84" s="133" t="s">
        <v>103</v>
      </c>
      <c r="G84" s="133" t="s">
        <v>104</v>
      </c>
      <c r="H84" s="133" t="s">
        <v>105</v>
      </c>
      <c r="I84" s="133" t="s">
        <v>94</v>
      </c>
      <c r="J84" s="134" t="s">
        <v>106</v>
      </c>
      <c r="K84" s="135"/>
      <c r="L84" s="136" t="s">
        <v>1</v>
      </c>
      <c r="M84" s="137" t="s">
        <v>36</v>
      </c>
      <c r="N84" s="137" t="s">
        <v>107</v>
      </c>
      <c r="O84" s="137" t="s">
        <v>108</v>
      </c>
      <c r="P84" s="137" t="s">
        <v>109</v>
      </c>
      <c r="Q84" s="137" t="s">
        <v>110</v>
      </c>
      <c r="R84" s="137" t="s">
        <v>111</v>
      </c>
      <c r="S84" s="138" t="s">
        <v>112</v>
      </c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</row>
    <row r="85" spans="1:62" s="91" customFormat="1" ht="22.9" customHeight="1">
      <c r="A85" s="88"/>
      <c r="B85" s="89"/>
      <c r="C85" s="88"/>
      <c r="D85" s="88"/>
      <c r="E85" s="88"/>
      <c r="F85" s="88"/>
      <c r="G85" s="88"/>
      <c r="H85" s="88"/>
      <c r="I85" s="141">
        <f>I86</f>
        <v>0</v>
      </c>
      <c r="J85" s="88"/>
      <c r="K85" s="89"/>
      <c r="L85" s="142"/>
      <c r="M85" s="143"/>
      <c r="N85" s="98"/>
      <c r="O85" s="144">
        <f>O86</f>
        <v>0</v>
      </c>
      <c r="P85" s="98"/>
      <c r="Q85" s="144">
        <f>Q86</f>
        <v>0.057300000000000004</v>
      </c>
      <c r="R85" s="98"/>
      <c r="S85" s="145">
        <f>S86</f>
        <v>0</v>
      </c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S85" s="81" t="s">
        <v>65</v>
      </c>
      <c r="AT85" s="81" t="s">
        <v>96</v>
      </c>
      <c r="BJ85" s="146">
        <f>BJ86</f>
        <v>0</v>
      </c>
    </row>
    <row r="86" spans="2:62" s="147" customFormat="1" ht="25.9" customHeight="1">
      <c r="B86" s="148"/>
      <c r="C86" s="149" t="s">
        <v>65</v>
      </c>
      <c r="D86" s="150" t="s">
        <v>252</v>
      </c>
      <c r="E86" s="150" t="s">
        <v>397</v>
      </c>
      <c r="I86" s="151">
        <f>I87+I96+I115+I119</f>
        <v>0</v>
      </c>
      <c r="K86" s="148"/>
      <c r="L86" s="152"/>
      <c r="M86" s="153"/>
      <c r="N86" s="153"/>
      <c r="O86" s="154">
        <f>O87+O96+O115+O119</f>
        <v>0</v>
      </c>
      <c r="P86" s="153"/>
      <c r="Q86" s="154">
        <f>Q87+Q96+Q115+Q119</f>
        <v>0.057300000000000004</v>
      </c>
      <c r="R86" s="153"/>
      <c r="S86" s="155">
        <f>S87+S96+S115+S119</f>
        <v>0</v>
      </c>
      <c r="AQ86" s="149" t="s">
        <v>131</v>
      </c>
      <c r="AS86" s="156" t="s">
        <v>65</v>
      </c>
      <c r="AT86" s="156" t="s">
        <v>66</v>
      </c>
      <c r="AX86" s="149" t="s">
        <v>117</v>
      </c>
      <c r="BJ86" s="157">
        <f>BJ87+BJ96+BJ115+BJ119</f>
        <v>0</v>
      </c>
    </row>
    <row r="87" spans="2:62" s="147" customFormat="1" ht="22.9" customHeight="1">
      <c r="B87" s="148"/>
      <c r="C87" s="149" t="s">
        <v>65</v>
      </c>
      <c r="D87" s="158" t="s">
        <v>398</v>
      </c>
      <c r="E87" s="158" t="s">
        <v>399</v>
      </c>
      <c r="I87" s="159">
        <f>SUM(I88:I95)</f>
        <v>0</v>
      </c>
      <c r="K87" s="148"/>
      <c r="L87" s="152"/>
      <c r="M87" s="153"/>
      <c r="N87" s="153"/>
      <c r="O87" s="154">
        <f>SUM(O88:O95)</f>
        <v>0</v>
      </c>
      <c r="P87" s="153"/>
      <c r="Q87" s="154">
        <f>SUM(Q88:Q95)</f>
        <v>0.04875</v>
      </c>
      <c r="R87" s="153"/>
      <c r="S87" s="155">
        <f>SUM(S88:S95)</f>
        <v>0</v>
      </c>
      <c r="AQ87" s="149" t="s">
        <v>131</v>
      </c>
      <c r="AS87" s="156" t="s">
        <v>65</v>
      </c>
      <c r="AT87" s="156" t="s">
        <v>74</v>
      </c>
      <c r="AX87" s="149" t="s">
        <v>117</v>
      </c>
      <c r="BJ87" s="157">
        <f>SUM(BJ88:BJ95)</f>
        <v>0</v>
      </c>
    </row>
    <row r="88" spans="1:64" s="91" customFormat="1" ht="16.5" customHeight="1">
      <c r="A88" s="88"/>
      <c r="B88" s="89"/>
      <c r="C88" s="160" t="s">
        <v>120</v>
      </c>
      <c r="D88" s="161" t="s">
        <v>400</v>
      </c>
      <c r="E88" s="162" t="s">
        <v>401</v>
      </c>
      <c r="F88" s="163" t="s">
        <v>325</v>
      </c>
      <c r="G88" s="164">
        <v>950</v>
      </c>
      <c r="H88" s="165"/>
      <c r="I88" s="166">
        <f aca="true" t="shared" si="0" ref="I88:I95">ROUND(H88*G88,2)</f>
        <v>0</v>
      </c>
      <c r="J88" s="162" t="s">
        <v>1</v>
      </c>
      <c r="K88" s="89"/>
      <c r="L88" s="167" t="s">
        <v>1</v>
      </c>
      <c r="M88" s="168" t="s">
        <v>37</v>
      </c>
      <c r="N88" s="169">
        <v>0</v>
      </c>
      <c r="O88" s="169">
        <f aca="true" t="shared" si="1" ref="O88:O95">N88*G88</f>
        <v>0</v>
      </c>
      <c r="P88" s="169">
        <v>0</v>
      </c>
      <c r="Q88" s="169">
        <f aca="true" t="shared" si="2" ref="Q88:Q95">P88*G88</f>
        <v>0</v>
      </c>
      <c r="R88" s="169">
        <v>0</v>
      </c>
      <c r="S88" s="170">
        <f aca="true" t="shared" si="3" ref="S88:S95">R88*G88</f>
        <v>0</v>
      </c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Q88" s="171" t="s">
        <v>355</v>
      </c>
      <c r="AS88" s="171" t="s">
        <v>120</v>
      </c>
      <c r="AT88" s="171" t="s">
        <v>76</v>
      </c>
      <c r="AX88" s="81" t="s">
        <v>117</v>
      </c>
      <c r="BD88" s="172">
        <f aca="true" t="shared" si="4" ref="BD88:BD95">IF(M88="základní",I88,0)</f>
        <v>0</v>
      </c>
      <c r="BE88" s="172">
        <f aca="true" t="shared" si="5" ref="BE88:BE95">IF(M88="snížená",I88,0)</f>
        <v>0</v>
      </c>
      <c r="BF88" s="172">
        <f aca="true" t="shared" si="6" ref="BF88:BF95">IF(M88="zákl. přenesená",I88,0)</f>
        <v>0</v>
      </c>
      <c r="BG88" s="172">
        <f aca="true" t="shared" si="7" ref="BG88:BG95">IF(M88="sníž. přenesená",I88,0)</f>
        <v>0</v>
      </c>
      <c r="BH88" s="172">
        <f aca="true" t="shared" si="8" ref="BH88:BH95">IF(M88="nulová",I88,0)</f>
        <v>0</v>
      </c>
      <c r="BI88" s="81" t="s">
        <v>74</v>
      </c>
      <c r="BJ88" s="172">
        <f aca="true" t="shared" si="9" ref="BJ88:BJ95">ROUND(H88*G88,2)</f>
        <v>0</v>
      </c>
      <c r="BK88" s="81" t="s">
        <v>355</v>
      </c>
      <c r="BL88" s="171" t="s">
        <v>402</v>
      </c>
    </row>
    <row r="89" spans="1:64" s="91" customFormat="1" ht="16.5" customHeight="1">
      <c r="A89" s="88"/>
      <c r="B89" s="89"/>
      <c r="C89" s="198" t="s">
        <v>252</v>
      </c>
      <c r="D89" s="199" t="s">
        <v>403</v>
      </c>
      <c r="E89" s="200" t="s">
        <v>404</v>
      </c>
      <c r="F89" s="201" t="s">
        <v>325</v>
      </c>
      <c r="G89" s="202">
        <v>50</v>
      </c>
      <c r="H89" s="203"/>
      <c r="I89" s="204">
        <f t="shared" si="0"/>
        <v>0</v>
      </c>
      <c r="J89" s="200" t="s">
        <v>1</v>
      </c>
      <c r="K89" s="205"/>
      <c r="L89" s="206" t="s">
        <v>1</v>
      </c>
      <c r="M89" s="207" t="s">
        <v>37</v>
      </c>
      <c r="N89" s="169">
        <v>0</v>
      </c>
      <c r="O89" s="169">
        <f t="shared" si="1"/>
        <v>0</v>
      </c>
      <c r="P89" s="169">
        <v>5E-05</v>
      </c>
      <c r="Q89" s="169">
        <f t="shared" si="2"/>
        <v>0.0025</v>
      </c>
      <c r="R89" s="169">
        <v>0</v>
      </c>
      <c r="S89" s="170">
        <f t="shared" si="3"/>
        <v>0</v>
      </c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Q89" s="171" t="s">
        <v>358</v>
      </c>
      <c r="AS89" s="171" t="s">
        <v>252</v>
      </c>
      <c r="AT89" s="171" t="s">
        <v>76</v>
      </c>
      <c r="AX89" s="81" t="s">
        <v>117</v>
      </c>
      <c r="BD89" s="172">
        <f t="shared" si="4"/>
        <v>0</v>
      </c>
      <c r="BE89" s="172">
        <f t="shared" si="5"/>
        <v>0</v>
      </c>
      <c r="BF89" s="172">
        <f t="shared" si="6"/>
        <v>0</v>
      </c>
      <c r="BG89" s="172">
        <f t="shared" si="7"/>
        <v>0</v>
      </c>
      <c r="BH89" s="172">
        <f t="shared" si="8"/>
        <v>0</v>
      </c>
      <c r="BI89" s="81" t="s">
        <v>74</v>
      </c>
      <c r="BJ89" s="172">
        <f t="shared" si="9"/>
        <v>0</v>
      </c>
      <c r="BK89" s="81" t="s">
        <v>355</v>
      </c>
      <c r="BL89" s="171" t="s">
        <v>405</v>
      </c>
    </row>
    <row r="90" spans="1:64" s="91" customFormat="1" ht="16.5" customHeight="1">
      <c r="A90" s="88"/>
      <c r="B90" s="89"/>
      <c r="C90" s="198" t="s">
        <v>252</v>
      </c>
      <c r="D90" s="199" t="s">
        <v>406</v>
      </c>
      <c r="E90" s="200" t="s">
        <v>407</v>
      </c>
      <c r="F90" s="201" t="s">
        <v>325</v>
      </c>
      <c r="G90" s="202">
        <v>280</v>
      </c>
      <c r="H90" s="203"/>
      <c r="I90" s="204">
        <f t="shared" si="0"/>
        <v>0</v>
      </c>
      <c r="J90" s="200" t="s">
        <v>1</v>
      </c>
      <c r="K90" s="205"/>
      <c r="L90" s="206" t="s">
        <v>1</v>
      </c>
      <c r="M90" s="207" t="s">
        <v>37</v>
      </c>
      <c r="N90" s="169">
        <v>0</v>
      </c>
      <c r="O90" s="169">
        <f t="shared" si="1"/>
        <v>0</v>
      </c>
      <c r="P90" s="169">
        <v>5E-05</v>
      </c>
      <c r="Q90" s="169">
        <f t="shared" si="2"/>
        <v>0.014</v>
      </c>
      <c r="R90" s="169">
        <v>0</v>
      </c>
      <c r="S90" s="170">
        <f t="shared" si="3"/>
        <v>0</v>
      </c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Q90" s="171" t="s">
        <v>358</v>
      </c>
      <c r="AS90" s="171" t="s">
        <v>252</v>
      </c>
      <c r="AT90" s="171" t="s">
        <v>76</v>
      </c>
      <c r="AX90" s="81" t="s">
        <v>117</v>
      </c>
      <c r="BD90" s="172">
        <f t="shared" si="4"/>
        <v>0</v>
      </c>
      <c r="BE90" s="172">
        <f t="shared" si="5"/>
        <v>0</v>
      </c>
      <c r="BF90" s="172">
        <f t="shared" si="6"/>
        <v>0</v>
      </c>
      <c r="BG90" s="172">
        <f t="shared" si="7"/>
        <v>0</v>
      </c>
      <c r="BH90" s="172">
        <f t="shared" si="8"/>
        <v>0</v>
      </c>
      <c r="BI90" s="81" t="s">
        <v>74</v>
      </c>
      <c r="BJ90" s="172">
        <f t="shared" si="9"/>
        <v>0</v>
      </c>
      <c r="BK90" s="81" t="s">
        <v>355</v>
      </c>
      <c r="BL90" s="171" t="s">
        <v>408</v>
      </c>
    </row>
    <row r="91" spans="1:64" s="91" customFormat="1" ht="16.5" customHeight="1">
      <c r="A91" s="88"/>
      <c r="B91" s="89"/>
      <c r="C91" s="198" t="s">
        <v>252</v>
      </c>
      <c r="D91" s="199" t="s">
        <v>409</v>
      </c>
      <c r="E91" s="200" t="s">
        <v>410</v>
      </c>
      <c r="F91" s="201" t="s">
        <v>325</v>
      </c>
      <c r="G91" s="202">
        <v>50</v>
      </c>
      <c r="H91" s="203"/>
      <c r="I91" s="204">
        <f t="shared" si="0"/>
        <v>0</v>
      </c>
      <c r="J91" s="200" t="s">
        <v>1</v>
      </c>
      <c r="K91" s="205"/>
      <c r="L91" s="206" t="s">
        <v>1</v>
      </c>
      <c r="M91" s="207" t="s">
        <v>37</v>
      </c>
      <c r="N91" s="169">
        <v>0</v>
      </c>
      <c r="O91" s="169">
        <f t="shared" si="1"/>
        <v>0</v>
      </c>
      <c r="P91" s="169">
        <v>5E-05</v>
      </c>
      <c r="Q91" s="169">
        <f t="shared" si="2"/>
        <v>0.0025</v>
      </c>
      <c r="R91" s="169">
        <v>0</v>
      </c>
      <c r="S91" s="170">
        <f t="shared" si="3"/>
        <v>0</v>
      </c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Q91" s="171" t="s">
        <v>358</v>
      </c>
      <c r="AS91" s="171" t="s">
        <v>252</v>
      </c>
      <c r="AT91" s="171" t="s">
        <v>76</v>
      </c>
      <c r="AX91" s="81" t="s">
        <v>117</v>
      </c>
      <c r="BD91" s="172">
        <f t="shared" si="4"/>
        <v>0</v>
      </c>
      <c r="BE91" s="172">
        <f t="shared" si="5"/>
        <v>0</v>
      </c>
      <c r="BF91" s="172">
        <f t="shared" si="6"/>
        <v>0</v>
      </c>
      <c r="BG91" s="172">
        <f t="shared" si="7"/>
        <v>0</v>
      </c>
      <c r="BH91" s="172">
        <f t="shared" si="8"/>
        <v>0</v>
      </c>
      <c r="BI91" s="81" t="s">
        <v>74</v>
      </c>
      <c r="BJ91" s="172">
        <f t="shared" si="9"/>
        <v>0</v>
      </c>
      <c r="BK91" s="81" t="s">
        <v>355</v>
      </c>
      <c r="BL91" s="171" t="s">
        <v>411</v>
      </c>
    </row>
    <row r="92" spans="1:64" s="91" customFormat="1" ht="16.5" customHeight="1">
      <c r="A92" s="88"/>
      <c r="B92" s="89"/>
      <c r="C92" s="198" t="s">
        <v>252</v>
      </c>
      <c r="D92" s="199" t="s">
        <v>412</v>
      </c>
      <c r="E92" s="200" t="s">
        <v>413</v>
      </c>
      <c r="F92" s="201" t="s">
        <v>325</v>
      </c>
      <c r="G92" s="202">
        <v>550</v>
      </c>
      <c r="H92" s="203"/>
      <c r="I92" s="204">
        <f t="shared" si="0"/>
        <v>0</v>
      </c>
      <c r="J92" s="200" t="s">
        <v>1</v>
      </c>
      <c r="K92" s="205"/>
      <c r="L92" s="206" t="s">
        <v>1</v>
      </c>
      <c r="M92" s="207" t="s">
        <v>37</v>
      </c>
      <c r="N92" s="169">
        <v>0</v>
      </c>
      <c r="O92" s="169">
        <f t="shared" si="1"/>
        <v>0</v>
      </c>
      <c r="P92" s="169">
        <v>5E-05</v>
      </c>
      <c r="Q92" s="169">
        <f t="shared" si="2"/>
        <v>0.0275</v>
      </c>
      <c r="R92" s="169">
        <v>0</v>
      </c>
      <c r="S92" s="170">
        <f t="shared" si="3"/>
        <v>0</v>
      </c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Q92" s="171" t="s">
        <v>358</v>
      </c>
      <c r="AS92" s="171" t="s">
        <v>252</v>
      </c>
      <c r="AT92" s="171" t="s">
        <v>76</v>
      </c>
      <c r="AX92" s="81" t="s">
        <v>117</v>
      </c>
      <c r="BD92" s="172">
        <f t="shared" si="4"/>
        <v>0</v>
      </c>
      <c r="BE92" s="172">
        <f t="shared" si="5"/>
        <v>0</v>
      </c>
      <c r="BF92" s="172">
        <f t="shared" si="6"/>
        <v>0</v>
      </c>
      <c r="BG92" s="172">
        <f t="shared" si="7"/>
        <v>0</v>
      </c>
      <c r="BH92" s="172">
        <f t="shared" si="8"/>
        <v>0</v>
      </c>
      <c r="BI92" s="81" t="s">
        <v>74</v>
      </c>
      <c r="BJ92" s="172">
        <f t="shared" si="9"/>
        <v>0</v>
      </c>
      <c r="BK92" s="81" t="s">
        <v>355</v>
      </c>
      <c r="BL92" s="171" t="s">
        <v>414</v>
      </c>
    </row>
    <row r="93" spans="1:64" s="91" customFormat="1" ht="16.5" customHeight="1">
      <c r="A93" s="88"/>
      <c r="B93" s="89"/>
      <c r="C93" s="198" t="s">
        <v>252</v>
      </c>
      <c r="D93" s="199" t="s">
        <v>415</v>
      </c>
      <c r="E93" s="200" t="s">
        <v>416</v>
      </c>
      <c r="F93" s="201" t="s">
        <v>325</v>
      </c>
      <c r="G93" s="202">
        <v>20</v>
      </c>
      <c r="H93" s="203"/>
      <c r="I93" s="204">
        <f t="shared" si="0"/>
        <v>0</v>
      </c>
      <c r="J93" s="200" t="s">
        <v>1</v>
      </c>
      <c r="K93" s="205"/>
      <c r="L93" s="206" t="s">
        <v>1</v>
      </c>
      <c r="M93" s="207" t="s">
        <v>37</v>
      </c>
      <c r="N93" s="169">
        <v>0</v>
      </c>
      <c r="O93" s="169">
        <f t="shared" si="1"/>
        <v>0</v>
      </c>
      <c r="P93" s="169">
        <v>5E-05</v>
      </c>
      <c r="Q93" s="169">
        <f t="shared" si="2"/>
        <v>0.001</v>
      </c>
      <c r="R93" s="169">
        <v>0</v>
      </c>
      <c r="S93" s="170">
        <f t="shared" si="3"/>
        <v>0</v>
      </c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Q93" s="171" t="s">
        <v>358</v>
      </c>
      <c r="AS93" s="171" t="s">
        <v>252</v>
      </c>
      <c r="AT93" s="171" t="s">
        <v>76</v>
      </c>
      <c r="AX93" s="81" t="s">
        <v>117</v>
      </c>
      <c r="BD93" s="172">
        <f t="shared" si="4"/>
        <v>0</v>
      </c>
      <c r="BE93" s="172">
        <f t="shared" si="5"/>
        <v>0</v>
      </c>
      <c r="BF93" s="172">
        <f t="shared" si="6"/>
        <v>0</v>
      </c>
      <c r="BG93" s="172">
        <f t="shared" si="7"/>
        <v>0</v>
      </c>
      <c r="BH93" s="172">
        <f t="shared" si="8"/>
        <v>0</v>
      </c>
      <c r="BI93" s="81" t="s">
        <v>74</v>
      </c>
      <c r="BJ93" s="172">
        <f t="shared" si="9"/>
        <v>0</v>
      </c>
      <c r="BK93" s="81" t="s">
        <v>355</v>
      </c>
      <c r="BL93" s="171" t="s">
        <v>417</v>
      </c>
    </row>
    <row r="94" spans="1:64" s="91" customFormat="1" ht="16.5" customHeight="1">
      <c r="A94" s="88"/>
      <c r="B94" s="89"/>
      <c r="C94" s="160" t="s">
        <v>120</v>
      </c>
      <c r="D94" s="161" t="s">
        <v>418</v>
      </c>
      <c r="E94" s="162" t="s">
        <v>419</v>
      </c>
      <c r="F94" s="163" t="s">
        <v>325</v>
      </c>
      <c r="G94" s="164">
        <v>25</v>
      </c>
      <c r="H94" s="165"/>
      <c r="I94" s="166">
        <f t="shared" si="0"/>
        <v>0</v>
      </c>
      <c r="J94" s="162" t="s">
        <v>1</v>
      </c>
      <c r="K94" s="89"/>
      <c r="L94" s="167" t="s">
        <v>1</v>
      </c>
      <c r="M94" s="168" t="s">
        <v>37</v>
      </c>
      <c r="N94" s="169">
        <v>0</v>
      </c>
      <c r="O94" s="169">
        <f t="shared" si="1"/>
        <v>0</v>
      </c>
      <c r="P94" s="169">
        <v>0</v>
      </c>
      <c r="Q94" s="169">
        <f t="shared" si="2"/>
        <v>0</v>
      </c>
      <c r="R94" s="169">
        <v>0</v>
      </c>
      <c r="S94" s="170">
        <f t="shared" si="3"/>
        <v>0</v>
      </c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Q94" s="171" t="s">
        <v>355</v>
      </c>
      <c r="AS94" s="171" t="s">
        <v>120</v>
      </c>
      <c r="AT94" s="171" t="s">
        <v>76</v>
      </c>
      <c r="AX94" s="81" t="s">
        <v>117</v>
      </c>
      <c r="BD94" s="172">
        <f t="shared" si="4"/>
        <v>0</v>
      </c>
      <c r="BE94" s="172">
        <f t="shared" si="5"/>
        <v>0</v>
      </c>
      <c r="BF94" s="172">
        <f t="shared" si="6"/>
        <v>0</v>
      </c>
      <c r="BG94" s="172">
        <f t="shared" si="7"/>
        <v>0</v>
      </c>
      <c r="BH94" s="172">
        <f t="shared" si="8"/>
        <v>0</v>
      </c>
      <c r="BI94" s="81" t="s">
        <v>74</v>
      </c>
      <c r="BJ94" s="172">
        <f t="shared" si="9"/>
        <v>0</v>
      </c>
      <c r="BK94" s="81" t="s">
        <v>355</v>
      </c>
      <c r="BL94" s="171" t="s">
        <v>420</v>
      </c>
    </row>
    <row r="95" spans="1:64" s="91" customFormat="1" ht="16.5" customHeight="1">
      <c r="A95" s="88"/>
      <c r="B95" s="89"/>
      <c r="C95" s="198" t="s">
        <v>252</v>
      </c>
      <c r="D95" s="199" t="s">
        <v>421</v>
      </c>
      <c r="E95" s="200" t="s">
        <v>422</v>
      </c>
      <c r="F95" s="201" t="s">
        <v>325</v>
      </c>
      <c r="G95" s="202">
        <v>25</v>
      </c>
      <c r="H95" s="203"/>
      <c r="I95" s="204">
        <f t="shared" si="0"/>
        <v>0</v>
      </c>
      <c r="J95" s="200" t="s">
        <v>1</v>
      </c>
      <c r="K95" s="205"/>
      <c r="L95" s="206" t="s">
        <v>1</v>
      </c>
      <c r="M95" s="207" t="s">
        <v>37</v>
      </c>
      <c r="N95" s="169">
        <v>0</v>
      </c>
      <c r="O95" s="169">
        <f t="shared" si="1"/>
        <v>0</v>
      </c>
      <c r="P95" s="169">
        <v>5E-05</v>
      </c>
      <c r="Q95" s="169">
        <f t="shared" si="2"/>
        <v>0.00125</v>
      </c>
      <c r="R95" s="169">
        <v>0</v>
      </c>
      <c r="S95" s="170">
        <f t="shared" si="3"/>
        <v>0</v>
      </c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Q95" s="171" t="s">
        <v>358</v>
      </c>
      <c r="AS95" s="171" t="s">
        <v>252</v>
      </c>
      <c r="AT95" s="171" t="s">
        <v>76</v>
      </c>
      <c r="AX95" s="81" t="s">
        <v>117</v>
      </c>
      <c r="BD95" s="172">
        <f t="shared" si="4"/>
        <v>0</v>
      </c>
      <c r="BE95" s="172">
        <f t="shared" si="5"/>
        <v>0</v>
      </c>
      <c r="BF95" s="172">
        <f t="shared" si="6"/>
        <v>0</v>
      </c>
      <c r="BG95" s="172">
        <f t="shared" si="7"/>
        <v>0</v>
      </c>
      <c r="BH95" s="172">
        <f t="shared" si="8"/>
        <v>0</v>
      </c>
      <c r="BI95" s="81" t="s">
        <v>74</v>
      </c>
      <c r="BJ95" s="172">
        <f t="shared" si="9"/>
        <v>0</v>
      </c>
      <c r="BK95" s="81" t="s">
        <v>355</v>
      </c>
      <c r="BL95" s="171" t="s">
        <v>423</v>
      </c>
    </row>
    <row r="96" spans="2:62" s="147" customFormat="1" ht="22.9" customHeight="1">
      <c r="B96" s="148"/>
      <c r="C96" s="149" t="s">
        <v>65</v>
      </c>
      <c r="D96" s="158" t="s">
        <v>424</v>
      </c>
      <c r="E96" s="158" t="s">
        <v>425</v>
      </c>
      <c r="I96" s="159">
        <f>SUM(I97:I114)</f>
        <v>0</v>
      </c>
      <c r="K96" s="148"/>
      <c r="L96" s="152"/>
      <c r="M96" s="153"/>
      <c r="N96" s="153"/>
      <c r="O96" s="154">
        <f>SUM(O97:O114)</f>
        <v>0</v>
      </c>
      <c r="P96" s="153"/>
      <c r="Q96" s="154">
        <f>SUM(Q97:Q114)</f>
        <v>0.0078</v>
      </c>
      <c r="R96" s="153"/>
      <c r="S96" s="155">
        <f>SUM(S97:S114)</f>
        <v>0</v>
      </c>
      <c r="AQ96" s="149" t="s">
        <v>131</v>
      </c>
      <c r="AS96" s="156" t="s">
        <v>65</v>
      </c>
      <c r="AT96" s="156" t="s">
        <v>74</v>
      </c>
      <c r="AX96" s="149" t="s">
        <v>117</v>
      </c>
      <c r="BJ96" s="157">
        <f>SUM(BJ97:BJ114)</f>
        <v>0</v>
      </c>
    </row>
    <row r="97" spans="1:64" s="91" customFormat="1" ht="16.5" customHeight="1">
      <c r="A97" s="88"/>
      <c r="B97" s="89"/>
      <c r="C97" s="160" t="s">
        <v>120</v>
      </c>
      <c r="D97" s="161" t="s">
        <v>426</v>
      </c>
      <c r="E97" s="162" t="s">
        <v>427</v>
      </c>
      <c r="F97" s="163" t="s">
        <v>122</v>
      </c>
      <c r="G97" s="164">
        <v>1</v>
      </c>
      <c r="H97" s="165"/>
      <c r="I97" s="166">
        <f aca="true" t="shared" si="10" ref="I97:I114">ROUND(H97*G97,2)</f>
        <v>0</v>
      </c>
      <c r="J97" s="162" t="s">
        <v>1</v>
      </c>
      <c r="K97" s="89"/>
      <c r="L97" s="167" t="s">
        <v>1</v>
      </c>
      <c r="M97" s="168" t="s">
        <v>37</v>
      </c>
      <c r="N97" s="169">
        <v>0</v>
      </c>
      <c r="O97" s="169">
        <f aca="true" t="shared" si="11" ref="O97:O114">N97*G97</f>
        <v>0</v>
      </c>
      <c r="P97" s="169">
        <v>0</v>
      </c>
      <c r="Q97" s="169">
        <f aca="true" t="shared" si="12" ref="Q97:Q114">P97*G97</f>
        <v>0</v>
      </c>
      <c r="R97" s="169">
        <v>0</v>
      </c>
      <c r="S97" s="170">
        <f aca="true" t="shared" si="13" ref="S97:S114">R97*G97</f>
        <v>0</v>
      </c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Q97" s="171" t="s">
        <v>355</v>
      </c>
      <c r="AS97" s="171" t="s">
        <v>120</v>
      </c>
      <c r="AT97" s="171" t="s">
        <v>76</v>
      </c>
      <c r="AX97" s="81" t="s">
        <v>117</v>
      </c>
      <c r="BD97" s="172">
        <f aca="true" t="shared" si="14" ref="BD97:BD114">IF(M97="základní",I97,0)</f>
        <v>0</v>
      </c>
      <c r="BE97" s="172">
        <f aca="true" t="shared" si="15" ref="BE97:BE114">IF(M97="snížená",I97,0)</f>
        <v>0</v>
      </c>
      <c r="BF97" s="172">
        <f aca="true" t="shared" si="16" ref="BF97:BF114">IF(M97="zákl. přenesená",I97,0)</f>
        <v>0</v>
      </c>
      <c r="BG97" s="172">
        <f aca="true" t="shared" si="17" ref="BG97:BG114">IF(M97="sníž. přenesená",I97,0)</f>
        <v>0</v>
      </c>
      <c r="BH97" s="172">
        <f aca="true" t="shared" si="18" ref="BH97:BH114">IF(M97="nulová",I97,0)</f>
        <v>0</v>
      </c>
      <c r="BI97" s="81" t="s">
        <v>74</v>
      </c>
      <c r="BJ97" s="172">
        <f aca="true" t="shared" si="19" ref="BJ97:BJ114">ROUND(H97*G97,2)</f>
        <v>0</v>
      </c>
      <c r="BK97" s="81" t="s">
        <v>355</v>
      </c>
      <c r="BL97" s="171" t="s">
        <v>428</v>
      </c>
    </row>
    <row r="98" spans="1:64" s="91" customFormat="1" ht="16.5" customHeight="1">
      <c r="A98" s="88"/>
      <c r="B98" s="89"/>
      <c r="C98" s="198" t="s">
        <v>252</v>
      </c>
      <c r="D98" s="199" t="s">
        <v>429</v>
      </c>
      <c r="E98" s="200" t="s">
        <v>430</v>
      </c>
      <c r="F98" s="201" t="s">
        <v>169</v>
      </c>
      <c r="G98" s="202">
        <v>3</v>
      </c>
      <c r="H98" s="203"/>
      <c r="I98" s="204">
        <f t="shared" si="10"/>
        <v>0</v>
      </c>
      <c r="J98" s="200" t="s">
        <v>1</v>
      </c>
      <c r="K98" s="205"/>
      <c r="L98" s="206" t="s">
        <v>1</v>
      </c>
      <c r="M98" s="207" t="s">
        <v>37</v>
      </c>
      <c r="N98" s="169">
        <v>0</v>
      </c>
      <c r="O98" s="169">
        <f t="shared" si="11"/>
        <v>0</v>
      </c>
      <c r="P98" s="169">
        <v>5E-05</v>
      </c>
      <c r="Q98" s="169">
        <f t="shared" si="12"/>
        <v>0.00015000000000000001</v>
      </c>
      <c r="R98" s="169">
        <v>0</v>
      </c>
      <c r="S98" s="170">
        <f t="shared" si="13"/>
        <v>0</v>
      </c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Q98" s="171" t="s">
        <v>358</v>
      </c>
      <c r="AS98" s="171" t="s">
        <v>252</v>
      </c>
      <c r="AT98" s="171" t="s">
        <v>76</v>
      </c>
      <c r="AX98" s="81" t="s">
        <v>117</v>
      </c>
      <c r="BD98" s="172">
        <f t="shared" si="14"/>
        <v>0</v>
      </c>
      <c r="BE98" s="172">
        <f t="shared" si="15"/>
        <v>0</v>
      </c>
      <c r="BF98" s="172">
        <f t="shared" si="16"/>
        <v>0</v>
      </c>
      <c r="BG98" s="172">
        <f t="shared" si="17"/>
        <v>0</v>
      </c>
      <c r="BH98" s="172">
        <f t="shared" si="18"/>
        <v>0</v>
      </c>
      <c r="BI98" s="81" t="s">
        <v>74</v>
      </c>
      <c r="BJ98" s="172">
        <f t="shared" si="19"/>
        <v>0</v>
      </c>
      <c r="BK98" s="81" t="s">
        <v>355</v>
      </c>
      <c r="BL98" s="171" t="s">
        <v>431</v>
      </c>
    </row>
    <row r="99" spans="1:64" s="91" customFormat="1" ht="16.5" customHeight="1">
      <c r="A99" s="88"/>
      <c r="B99" s="89"/>
      <c r="C99" s="198" t="s">
        <v>252</v>
      </c>
      <c r="D99" s="199" t="s">
        <v>432</v>
      </c>
      <c r="E99" s="200" t="s">
        <v>433</v>
      </c>
      <c r="F99" s="201" t="s">
        <v>169</v>
      </c>
      <c r="G99" s="202">
        <v>3</v>
      </c>
      <c r="H99" s="203"/>
      <c r="I99" s="204">
        <f t="shared" si="10"/>
        <v>0</v>
      </c>
      <c r="J99" s="200" t="s">
        <v>1</v>
      </c>
      <c r="K99" s="205"/>
      <c r="L99" s="206" t="s">
        <v>1</v>
      </c>
      <c r="M99" s="207" t="s">
        <v>37</v>
      </c>
      <c r="N99" s="169">
        <v>0</v>
      </c>
      <c r="O99" s="169">
        <f t="shared" si="11"/>
        <v>0</v>
      </c>
      <c r="P99" s="169">
        <v>5E-05</v>
      </c>
      <c r="Q99" s="169">
        <f t="shared" si="12"/>
        <v>0.00015000000000000001</v>
      </c>
      <c r="R99" s="169">
        <v>0</v>
      </c>
      <c r="S99" s="170">
        <f t="shared" si="13"/>
        <v>0</v>
      </c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Q99" s="171" t="s">
        <v>358</v>
      </c>
      <c r="AS99" s="171" t="s">
        <v>252</v>
      </c>
      <c r="AT99" s="171" t="s">
        <v>76</v>
      </c>
      <c r="AX99" s="81" t="s">
        <v>117</v>
      </c>
      <c r="BD99" s="172">
        <f t="shared" si="14"/>
        <v>0</v>
      </c>
      <c r="BE99" s="172">
        <f t="shared" si="15"/>
        <v>0</v>
      </c>
      <c r="BF99" s="172">
        <f t="shared" si="16"/>
        <v>0</v>
      </c>
      <c r="BG99" s="172">
        <f t="shared" si="17"/>
        <v>0</v>
      </c>
      <c r="BH99" s="172">
        <f t="shared" si="18"/>
        <v>0</v>
      </c>
      <c r="BI99" s="81" t="s">
        <v>74</v>
      </c>
      <c r="BJ99" s="172">
        <f t="shared" si="19"/>
        <v>0</v>
      </c>
      <c r="BK99" s="81" t="s">
        <v>355</v>
      </c>
      <c r="BL99" s="171" t="s">
        <v>434</v>
      </c>
    </row>
    <row r="100" spans="1:64" s="91" customFormat="1" ht="16.5" customHeight="1">
      <c r="A100" s="88"/>
      <c r="B100" s="89"/>
      <c r="C100" s="198" t="s">
        <v>252</v>
      </c>
      <c r="D100" s="199" t="s">
        <v>435</v>
      </c>
      <c r="E100" s="200" t="s">
        <v>436</v>
      </c>
      <c r="F100" s="201" t="s">
        <v>169</v>
      </c>
      <c r="G100" s="202">
        <v>20</v>
      </c>
      <c r="H100" s="203"/>
      <c r="I100" s="204">
        <f t="shared" si="10"/>
        <v>0</v>
      </c>
      <c r="J100" s="200" t="s">
        <v>1</v>
      </c>
      <c r="K100" s="205"/>
      <c r="L100" s="206" t="s">
        <v>1</v>
      </c>
      <c r="M100" s="207" t="s">
        <v>37</v>
      </c>
      <c r="N100" s="169">
        <v>0</v>
      </c>
      <c r="O100" s="169">
        <f t="shared" si="11"/>
        <v>0</v>
      </c>
      <c r="P100" s="169">
        <v>5E-05</v>
      </c>
      <c r="Q100" s="169">
        <f t="shared" si="12"/>
        <v>0.001</v>
      </c>
      <c r="R100" s="169">
        <v>0</v>
      </c>
      <c r="S100" s="170">
        <f t="shared" si="13"/>
        <v>0</v>
      </c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Q100" s="171" t="s">
        <v>358</v>
      </c>
      <c r="AS100" s="171" t="s">
        <v>252</v>
      </c>
      <c r="AT100" s="171" t="s">
        <v>76</v>
      </c>
      <c r="AX100" s="81" t="s">
        <v>117</v>
      </c>
      <c r="BD100" s="172">
        <f t="shared" si="14"/>
        <v>0</v>
      </c>
      <c r="BE100" s="172">
        <f t="shared" si="15"/>
        <v>0</v>
      </c>
      <c r="BF100" s="172">
        <f t="shared" si="16"/>
        <v>0</v>
      </c>
      <c r="BG100" s="172">
        <f t="shared" si="17"/>
        <v>0</v>
      </c>
      <c r="BH100" s="172">
        <f t="shared" si="18"/>
        <v>0</v>
      </c>
      <c r="BI100" s="81" t="s">
        <v>74</v>
      </c>
      <c r="BJ100" s="172">
        <f t="shared" si="19"/>
        <v>0</v>
      </c>
      <c r="BK100" s="81" t="s">
        <v>355</v>
      </c>
      <c r="BL100" s="171" t="s">
        <v>437</v>
      </c>
    </row>
    <row r="101" spans="1:64" s="91" customFormat="1" ht="16.5" customHeight="1">
      <c r="A101" s="88"/>
      <c r="B101" s="89"/>
      <c r="C101" s="198" t="s">
        <v>252</v>
      </c>
      <c r="D101" s="199" t="s">
        <v>438</v>
      </c>
      <c r="E101" s="200" t="s">
        <v>439</v>
      </c>
      <c r="F101" s="201" t="s">
        <v>169</v>
      </c>
      <c r="G101" s="202">
        <v>5</v>
      </c>
      <c r="H101" s="203"/>
      <c r="I101" s="204">
        <f t="shared" si="10"/>
        <v>0</v>
      </c>
      <c r="J101" s="200" t="s">
        <v>1</v>
      </c>
      <c r="K101" s="205"/>
      <c r="L101" s="206" t="s">
        <v>1</v>
      </c>
      <c r="M101" s="207" t="s">
        <v>37</v>
      </c>
      <c r="N101" s="169">
        <v>0</v>
      </c>
      <c r="O101" s="169">
        <f t="shared" si="11"/>
        <v>0</v>
      </c>
      <c r="P101" s="169">
        <v>5E-05</v>
      </c>
      <c r="Q101" s="169">
        <f t="shared" si="12"/>
        <v>0.00025</v>
      </c>
      <c r="R101" s="169">
        <v>0</v>
      </c>
      <c r="S101" s="170">
        <f t="shared" si="13"/>
        <v>0</v>
      </c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Q101" s="171" t="s">
        <v>358</v>
      </c>
      <c r="AS101" s="171" t="s">
        <v>252</v>
      </c>
      <c r="AT101" s="171" t="s">
        <v>76</v>
      </c>
      <c r="AX101" s="81" t="s">
        <v>117</v>
      </c>
      <c r="BD101" s="172">
        <f t="shared" si="14"/>
        <v>0</v>
      </c>
      <c r="BE101" s="172">
        <f t="shared" si="15"/>
        <v>0</v>
      </c>
      <c r="BF101" s="172">
        <f t="shared" si="16"/>
        <v>0</v>
      </c>
      <c r="BG101" s="172">
        <f t="shared" si="17"/>
        <v>0</v>
      </c>
      <c r="BH101" s="172">
        <f t="shared" si="18"/>
        <v>0</v>
      </c>
      <c r="BI101" s="81" t="s">
        <v>74</v>
      </c>
      <c r="BJ101" s="172">
        <f t="shared" si="19"/>
        <v>0</v>
      </c>
      <c r="BK101" s="81" t="s">
        <v>355</v>
      </c>
      <c r="BL101" s="171" t="s">
        <v>440</v>
      </c>
    </row>
    <row r="102" spans="1:64" s="91" customFormat="1" ht="16.5" customHeight="1">
      <c r="A102" s="88"/>
      <c r="B102" s="89"/>
      <c r="C102" s="198" t="s">
        <v>252</v>
      </c>
      <c r="D102" s="199" t="s">
        <v>441</v>
      </c>
      <c r="E102" s="200" t="s">
        <v>442</v>
      </c>
      <c r="F102" s="201" t="s">
        <v>169</v>
      </c>
      <c r="G102" s="202">
        <v>3</v>
      </c>
      <c r="H102" s="203"/>
      <c r="I102" s="204">
        <f t="shared" si="10"/>
        <v>0</v>
      </c>
      <c r="J102" s="200" t="s">
        <v>1</v>
      </c>
      <c r="K102" s="205"/>
      <c r="L102" s="206" t="s">
        <v>1</v>
      </c>
      <c r="M102" s="207" t="s">
        <v>37</v>
      </c>
      <c r="N102" s="169">
        <v>0</v>
      </c>
      <c r="O102" s="169">
        <f t="shared" si="11"/>
        <v>0</v>
      </c>
      <c r="P102" s="169">
        <v>5E-05</v>
      </c>
      <c r="Q102" s="169">
        <f t="shared" si="12"/>
        <v>0.00015000000000000001</v>
      </c>
      <c r="R102" s="169">
        <v>0</v>
      </c>
      <c r="S102" s="170">
        <f t="shared" si="13"/>
        <v>0</v>
      </c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Q102" s="171" t="s">
        <v>358</v>
      </c>
      <c r="AS102" s="171" t="s">
        <v>252</v>
      </c>
      <c r="AT102" s="171" t="s">
        <v>76</v>
      </c>
      <c r="AX102" s="81" t="s">
        <v>117</v>
      </c>
      <c r="BD102" s="172">
        <f t="shared" si="14"/>
        <v>0</v>
      </c>
      <c r="BE102" s="172">
        <f t="shared" si="15"/>
        <v>0</v>
      </c>
      <c r="BF102" s="172">
        <f t="shared" si="16"/>
        <v>0</v>
      </c>
      <c r="BG102" s="172">
        <f t="shared" si="17"/>
        <v>0</v>
      </c>
      <c r="BH102" s="172">
        <f t="shared" si="18"/>
        <v>0</v>
      </c>
      <c r="BI102" s="81" t="s">
        <v>74</v>
      </c>
      <c r="BJ102" s="172">
        <f t="shared" si="19"/>
        <v>0</v>
      </c>
      <c r="BK102" s="81" t="s">
        <v>355</v>
      </c>
      <c r="BL102" s="171" t="s">
        <v>443</v>
      </c>
    </row>
    <row r="103" spans="1:64" s="91" customFormat="1" ht="16.5" customHeight="1">
      <c r="A103" s="88"/>
      <c r="B103" s="89"/>
      <c r="C103" s="198" t="s">
        <v>252</v>
      </c>
      <c r="D103" s="199" t="s">
        <v>444</v>
      </c>
      <c r="E103" s="200" t="s">
        <v>445</v>
      </c>
      <c r="F103" s="201" t="s">
        <v>169</v>
      </c>
      <c r="G103" s="202">
        <v>3</v>
      </c>
      <c r="H103" s="203"/>
      <c r="I103" s="204">
        <f t="shared" si="10"/>
        <v>0</v>
      </c>
      <c r="J103" s="200" t="s">
        <v>1</v>
      </c>
      <c r="K103" s="205"/>
      <c r="L103" s="206" t="s">
        <v>1</v>
      </c>
      <c r="M103" s="207" t="s">
        <v>37</v>
      </c>
      <c r="N103" s="169">
        <v>0</v>
      </c>
      <c r="O103" s="169">
        <f t="shared" si="11"/>
        <v>0</v>
      </c>
      <c r="P103" s="169">
        <v>5E-05</v>
      </c>
      <c r="Q103" s="169">
        <f t="shared" si="12"/>
        <v>0.00015000000000000001</v>
      </c>
      <c r="R103" s="169">
        <v>0</v>
      </c>
      <c r="S103" s="170">
        <f t="shared" si="13"/>
        <v>0</v>
      </c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Q103" s="171" t="s">
        <v>358</v>
      </c>
      <c r="AS103" s="171" t="s">
        <v>252</v>
      </c>
      <c r="AT103" s="171" t="s">
        <v>76</v>
      </c>
      <c r="AX103" s="81" t="s">
        <v>117</v>
      </c>
      <c r="BD103" s="172">
        <f t="shared" si="14"/>
        <v>0</v>
      </c>
      <c r="BE103" s="172">
        <f t="shared" si="15"/>
        <v>0</v>
      </c>
      <c r="BF103" s="172">
        <f t="shared" si="16"/>
        <v>0</v>
      </c>
      <c r="BG103" s="172">
        <f t="shared" si="17"/>
        <v>0</v>
      </c>
      <c r="BH103" s="172">
        <f t="shared" si="18"/>
        <v>0</v>
      </c>
      <c r="BI103" s="81" t="s">
        <v>74</v>
      </c>
      <c r="BJ103" s="172">
        <f t="shared" si="19"/>
        <v>0</v>
      </c>
      <c r="BK103" s="81" t="s">
        <v>355</v>
      </c>
      <c r="BL103" s="171" t="s">
        <v>446</v>
      </c>
    </row>
    <row r="104" spans="1:64" s="91" customFormat="1" ht="16.5" customHeight="1">
      <c r="A104" s="88"/>
      <c r="B104" s="89"/>
      <c r="C104" s="198" t="s">
        <v>252</v>
      </c>
      <c r="D104" s="199" t="s">
        <v>447</v>
      </c>
      <c r="E104" s="200" t="s">
        <v>448</v>
      </c>
      <c r="F104" s="201" t="s">
        <v>169</v>
      </c>
      <c r="G104" s="202">
        <v>3</v>
      </c>
      <c r="H104" s="203"/>
      <c r="I104" s="204">
        <f t="shared" si="10"/>
        <v>0</v>
      </c>
      <c r="J104" s="200" t="s">
        <v>1</v>
      </c>
      <c r="K104" s="205"/>
      <c r="L104" s="206" t="s">
        <v>1</v>
      </c>
      <c r="M104" s="207" t="s">
        <v>37</v>
      </c>
      <c r="N104" s="169">
        <v>0</v>
      </c>
      <c r="O104" s="169">
        <f t="shared" si="11"/>
        <v>0</v>
      </c>
      <c r="P104" s="169">
        <v>5E-05</v>
      </c>
      <c r="Q104" s="169">
        <f t="shared" si="12"/>
        <v>0.00015000000000000001</v>
      </c>
      <c r="R104" s="169">
        <v>0</v>
      </c>
      <c r="S104" s="170">
        <f t="shared" si="13"/>
        <v>0</v>
      </c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Q104" s="171" t="s">
        <v>358</v>
      </c>
      <c r="AS104" s="171" t="s">
        <v>252</v>
      </c>
      <c r="AT104" s="171" t="s">
        <v>76</v>
      </c>
      <c r="AX104" s="81" t="s">
        <v>117</v>
      </c>
      <c r="BD104" s="172">
        <f t="shared" si="14"/>
        <v>0</v>
      </c>
      <c r="BE104" s="172">
        <f t="shared" si="15"/>
        <v>0</v>
      </c>
      <c r="BF104" s="172">
        <f t="shared" si="16"/>
        <v>0</v>
      </c>
      <c r="BG104" s="172">
        <f t="shared" si="17"/>
        <v>0</v>
      </c>
      <c r="BH104" s="172">
        <f t="shared" si="18"/>
        <v>0</v>
      </c>
      <c r="BI104" s="81" t="s">
        <v>74</v>
      </c>
      <c r="BJ104" s="172">
        <f t="shared" si="19"/>
        <v>0</v>
      </c>
      <c r="BK104" s="81" t="s">
        <v>355</v>
      </c>
      <c r="BL104" s="171" t="s">
        <v>449</v>
      </c>
    </row>
    <row r="105" spans="1:64" s="91" customFormat="1" ht="16.5" customHeight="1">
      <c r="A105" s="88"/>
      <c r="B105" s="89"/>
      <c r="C105" s="198" t="s">
        <v>252</v>
      </c>
      <c r="D105" s="199" t="s">
        <v>450</v>
      </c>
      <c r="E105" s="200" t="s">
        <v>451</v>
      </c>
      <c r="F105" s="201" t="s">
        <v>169</v>
      </c>
      <c r="G105" s="202">
        <v>6</v>
      </c>
      <c r="H105" s="203"/>
      <c r="I105" s="204">
        <f t="shared" si="10"/>
        <v>0</v>
      </c>
      <c r="J105" s="200" t="s">
        <v>1</v>
      </c>
      <c r="K105" s="205"/>
      <c r="L105" s="206" t="s">
        <v>1</v>
      </c>
      <c r="M105" s="207" t="s">
        <v>37</v>
      </c>
      <c r="N105" s="169">
        <v>0</v>
      </c>
      <c r="O105" s="169">
        <f t="shared" si="11"/>
        <v>0</v>
      </c>
      <c r="P105" s="169">
        <v>5E-05</v>
      </c>
      <c r="Q105" s="169">
        <f t="shared" si="12"/>
        <v>0.00030000000000000003</v>
      </c>
      <c r="R105" s="169">
        <v>0</v>
      </c>
      <c r="S105" s="170">
        <f t="shared" si="13"/>
        <v>0</v>
      </c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Q105" s="171" t="s">
        <v>358</v>
      </c>
      <c r="AS105" s="171" t="s">
        <v>252</v>
      </c>
      <c r="AT105" s="171" t="s">
        <v>76</v>
      </c>
      <c r="AX105" s="81" t="s">
        <v>117</v>
      </c>
      <c r="BD105" s="172">
        <f t="shared" si="14"/>
        <v>0</v>
      </c>
      <c r="BE105" s="172">
        <f t="shared" si="15"/>
        <v>0</v>
      </c>
      <c r="BF105" s="172">
        <f t="shared" si="16"/>
        <v>0</v>
      </c>
      <c r="BG105" s="172">
        <f t="shared" si="17"/>
        <v>0</v>
      </c>
      <c r="BH105" s="172">
        <f t="shared" si="18"/>
        <v>0</v>
      </c>
      <c r="BI105" s="81" t="s">
        <v>74</v>
      </c>
      <c r="BJ105" s="172">
        <f t="shared" si="19"/>
        <v>0</v>
      </c>
      <c r="BK105" s="81" t="s">
        <v>355</v>
      </c>
      <c r="BL105" s="171" t="s">
        <v>452</v>
      </c>
    </row>
    <row r="106" spans="1:64" s="91" customFormat="1" ht="16.5" customHeight="1">
      <c r="A106" s="88"/>
      <c r="B106" s="89"/>
      <c r="C106" s="198" t="s">
        <v>252</v>
      </c>
      <c r="D106" s="199" t="s">
        <v>453</v>
      </c>
      <c r="E106" s="200" t="s">
        <v>454</v>
      </c>
      <c r="F106" s="201" t="s">
        <v>169</v>
      </c>
      <c r="G106" s="202">
        <v>2</v>
      </c>
      <c r="H106" s="203"/>
      <c r="I106" s="204">
        <f t="shared" si="10"/>
        <v>0</v>
      </c>
      <c r="J106" s="200" t="s">
        <v>1</v>
      </c>
      <c r="K106" s="205"/>
      <c r="L106" s="206" t="s">
        <v>1</v>
      </c>
      <c r="M106" s="207" t="s">
        <v>37</v>
      </c>
      <c r="N106" s="169">
        <v>0</v>
      </c>
      <c r="O106" s="169">
        <f t="shared" si="11"/>
        <v>0</v>
      </c>
      <c r="P106" s="169">
        <v>5E-05</v>
      </c>
      <c r="Q106" s="169">
        <f t="shared" si="12"/>
        <v>0.0001</v>
      </c>
      <c r="R106" s="169">
        <v>0</v>
      </c>
      <c r="S106" s="170">
        <f t="shared" si="13"/>
        <v>0</v>
      </c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Q106" s="171" t="s">
        <v>358</v>
      </c>
      <c r="AS106" s="171" t="s">
        <v>252</v>
      </c>
      <c r="AT106" s="171" t="s">
        <v>76</v>
      </c>
      <c r="AX106" s="81" t="s">
        <v>117</v>
      </c>
      <c r="BD106" s="172">
        <f t="shared" si="14"/>
        <v>0</v>
      </c>
      <c r="BE106" s="172">
        <f t="shared" si="15"/>
        <v>0</v>
      </c>
      <c r="BF106" s="172">
        <f t="shared" si="16"/>
        <v>0</v>
      </c>
      <c r="BG106" s="172">
        <f t="shared" si="17"/>
        <v>0</v>
      </c>
      <c r="BH106" s="172">
        <f t="shared" si="18"/>
        <v>0</v>
      </c>
      <c r="BI106" s="81" t="s">
        <v>74</v>
      </c>
      <c r="BJ106" s="172">
        <f t="shared" si="19"/>
        <v>0</v>
      </c>
      <c r="BK106" s="81" t="s">
        <v>355</v>
      </c>
      <c r="BL106" s="171" t="s">
        <v>455</v>
      </c>
    </row>
    <row r="107" spans="1:64" s="91" customFormat="1" ht="16.5" customHeight="1">
      <c r="A107" s="88"/>
      <c r="B107" s="89"/>
      <c r="C107" s="198" t="s">
        <v>252</v>
      </c>
      <c r="D107" s="199" t="s">
        <v>456</v>
      </c>
      <c r="E107" s="200" t="s">
        <v>457</v>
      </c>
      <c r="F107" s="201" t="s">
        <v>169</v>
      </c>
      <c r="G107" s="202">
        <v>1</v>
      </c>
      <c r="H107" s="203"/>
      <c r="I107" s="204">
        <f t="shared" si="10"/>
        <v>0</v>
      </c>
      <c r="J107" s="200" t="s">
        <v>1</v>
      </c>
      <c r="K107" s="205"/>
      <c r="L107" s="206" t="s">
        <v>1</v>
      </c>
      <c r="M107" s="207" t="s">
        <v>37</v>
      </c>
      <c r="N107" s="169">
        <v>0</v>
      </c>
      <c r="O107" s="169">
        <f t="shared" si="11"/>
        <v>0</v>
      </c>
      <c r="P107" s="169">
        <v>5E-05</v>
      </c>
      <c r="Q107" s="169">
        <f t="shared" si="12"/>
        <v>5E-05</v>
      </c>
      <c r="R107" s="169">
        <v>0</v>
      </c>
      <c r="S107" s="170">
        <f t="shared" si="13"/>
        <v>0</v>
      </c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Q107" s="171" t="s">
        <v>358</v>
      </c>
      <c r="AS107" s="171" t="s">
        <v>252</v>
      </c>
      <c r="AT107" s="171" t="s">
        <v>76</v>
      </c>
      <c r="AX107" s="81" t="s">
        <v>117</v>
      </c>
      <c r="BD107" s="172">
        <f t="shared" si="14"/>
        <v>0</v>
      </c>
      <c r="BE107" s="172">
        <f t="shared" si="15"/>
        <v>0</v>
      </c>
      <c r="BF107" s="172">
        <f t="shared" si="16"/>
        <v>0</v>
      </c>
      <c r="BG107" s="172">
        <f t="shared" si="17"/>
        <v>0</v>
      </c>
      <c r="BH107" s="172">
        <f t="shared" si="18"/>
        <v>0</v>
      </c>
      <c r="BI107" s="81" t="s">
        <v>74</v>
      </c>
      <c r="BJ107" s="172">
        <f t="shared" si="19"/>
        <v>0</v>
      </c>
      <c r="BK107" s="81" t="s">
        <v>355</v>
      </c>
      <c r="BL107" s="171" t="s">
        <v>458</v>
      </c>
    </row>
    <row r="108" spans="1:64" s="91" customFormat="1" ht="16.5" customHeight="1">
      <c r="A108" s="88"/>
      <c r="B108" s="89"/>
      <c r="C108" s="198" t="s">
        <v>252</v>
      </c>
      <c r="D108" s="199" t="s">
        <v>459</v>
      </c>
      <c r="E108" s="200" t="s">
        <v>460</v>
      </c>
      <c r="F108" s="201" t="s">
        <v>169</v>
      </c>
      <c r="G108" s="202">
        <v>1</v>
      </c>
      <c r="H108" s="203"/>
      <c r="I108" s="204">
        <f t="shared" si="10"/>
        <v>0</v>
      </c>
      <c r="J108" s="200" t="s">
        <v>1</v>
      </c>
      <c r="K108" s="205"/>
      <c r="L108" s="206" t="s">
        <v>1</v>
      </c>
      <c r="M108" s="207" t="s">
        <v>37</v>
      </c>
      <c r="N108" s="169">
        <v>0</v>
      </c>
      <c r="O108" s="169">
        <f t="shared" si="11"/>
        <v>0</v>
      </c>
      <c r="P108" s="169">
        <v>5E-05</v>
      </c>
      <c r="Q108" s="169">
        <f t="shared" si="12"/>
        <v>5E-05</v>
      </c>
      <c r="R108" s="169">
        <v>0</v>
      </c>
      <c r="S108" s="170">
        <f t="shared" si="13"/>
        <v>0</v>
      </c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Q108" s="171" t="s">
        <v>358</v>
      </c>
      <c r="AS108" s="171" t="s">
        <v>252</v>
      </c>
      <c r="AT108" s="171" t="s">
        <v>76</v>
      </c>
      <c r="AX108" s="81" t="s">
        <v>117</v>
      </c>
      <c r="BD108" s="172">
        <f t="shared" si="14"/>
        <v>0</v>
      </c>
      <c r="BE108" s="172">
        <f t="shared" si="15"/>
        <v>0</v>
      </c>
      <c r="BF108" s="172">
        <f t="shared" si="16"/>
        <v>0</v>
      </c>
      <c r="BG108" s="172">
        <f t="shared" si="17"/>
        <v>0</v>
      </c>
      <c r="BH108" s="172">
        <f t="shared" si="18"/>
        <v>0</v>
      </c>
      <c r="BI108" s="81" t="s">
        <v>74</v>
      </c>
      <c r="BJ108" s="172">
        <f t="shared" si="19"/>
        <v>0</v>
      </c>
      <c r="BK108" s="81" t="s">
        <v>355</v>
      </c>
      <c r="BL108" s="171" t="s">
        <v>461</v>
      </c>
    </row>
    <row r="109" spans="1:64" s="91" customFormat="1" ht="16.5" customHeight="1">
      <c r="A109" s="88"/>
      <c r="B109" s="89"/>
      <c r="C109" s="198" t="s">
        <v>252</v>
      </c>
      <c r="D109" s="199" t="s">
        <v>512</v>
      </c>
      <c r="E109" s="200" t="s">
        <v>513</v>
      </c>
      <c r="F109" s="201" t="s">
        <v>169</v>
      </c>
      <c r="G109" s="202">
        <v>1</v>
      </c>
      <c r="H109" s="203"/>
      <c r="I109" s="204">
        <f t="shared" si="10"/>
        <v>0</v>
      </c>
      <c r="J109" s="200"/>
      <c r="K109" s="205"/>
      <c r="L109" s="206"/>
      <c r="M109" s="207"/>
      <c r="N109" s="169"/>
      <c r="O109" s="169"/>
      <c r="P109" s="169"/>
      <c r="Q109" s="169"/>
      <c r="R109" s="169"/>
      <c r="S109" s="170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Q109" s="171"/>
      <c r="AS109" s="171"/>
      <c r="AT109" s="171"/>
      <c r="AX109" s="81"/>
      <c r="BD109" s="172"/>
      <c r="BE109" s="172"/>
      <c r="BF109" s="172"/>
      <c r="BG109" s="172"/>
      <c r="BH109" s="172"/>
      <c r="BI109" s="81"/>
      <c r="BJ109" s="172">
        <f t="shared" si="19"/>
        <v>0</v>
      </c>
      <c r="BK109" s="81"/>
      <c r="BL109" s="171"/>
    </row>
    <row r="110" spans="1:64" s="91" customFormat="1" ht="16.5" customHeight="1">
      <c r="A110" s="88"/>
      <c r="B110" s="89"/>
      <c r="C110" s="160" t="s">
        <v>120</v>
      </c>
      <c r="D110" s="161" t="s">
        <v>462</v>
      </c>
      <c r="E110" s="162" t="s">
        <v>463</v>
      </c>
      <c r="F110" s="163" t="s">
        <v>122</v>
      </c>
      <c r="G110" s="164">
        <v>1</v>
      </c>
      <c r="H110" s="165"/>
      <c r="I110" s="166">
        <f t="shared" si="10"/>
        <v>0</v>
      </c>
      <c r="J110" s="162" t="s">
        <v>1</v>
      </c>
      <c r="K110" s="89"/>
      <c r="L110" s="167" t="s">
        <v>1</v>
      </c>
      <c r="M110" s="168" t="s">
        <v>37</v>
      </c>
      <c r="N110" s="169">
        <v>0</v>
      </c>
      <c r="O110" s="169">
        <f t="shared" si="11"/>
        <v>0</v>
      </c>
      <c r="P110" s="169">
        <v>0</v>
      </c>
      <c r="Q110" s="169">
        <f t="shared" si="12"/>
        <v>0</v>
      </c>
      <c r="R110" s="169">
        <v>0</v>
      </c>
      <c r="S110" s="170">
        <f t="shared" si="13"/>
        <v>0</v>
      </c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Q110" s="171" t="s">
        <v>355</v>
      </c>
      <c r="AS110" s="171" t="s">
        <v>120</v>
      </c>
      <c r="AT110" s="171" t="s">
        <v>76</v>
      </c>
      <c r="AX110" s="81" t="s">
        <v>117</v>
      </c>
      <c r="BD110" s="172">
        <f t="shared" si="14"/>
        <v>0</v>
      </c>
      <c r="BE110" s="172">
        <f t="shared" si="15"/>
        <v>0</v>
      </c>
      <c r="BF110" s="172">
        <f t="shared" si="16"/>
        <v>0</v>
      </c>
      <c r="BG110" s="172">
        <f t="shared" si="17"/>
        <v>0</v>
      </c>
      <c r="BH110" s="172">
        <f t="shared" si="18"/>
        <v>0</v>
      </c>
      <c r="BI110" s="81" t="s">
        <v>74</v>
      </c>
      <c r="BJ110" s="172">
        <f t="shared" si="19"/>
        <v>0</v>
      </c>
      <c r="BK110" s="81" t="s">
        <v>355</v>
      </c>
      <c r="BL110" s="171" t="s">
        <v>464</v>
      </c>
    </row>
    <row r="111" spans="1:64" s="91" customFormat="1" ht="16.5" customHeight="1">
      <c r="A111" s="88"/>
      <c r="B111" s="89"/>
      <c r="C111" s="198" t="s">
        <v>252</v>
      </c>
      <c r="D111" s="199" t="s">
        <v>465</v>
      </c>
      <c r="E111" s="200" t="s">
        <v>466</v>
      </c>
      <c r="F111" s="201" t="s">
        <v>325</v>
      </c>
      <c r="G111" s="202">
        <v>15</v>
      </c>
      <c r="H111" s="203"/>
      <c r="I111" s="204">
        <f t="shared" si="10"/>
        <v>0</v>
      </c>
      <c r="J111" s="200" t="s">
        <v>1</v>
      </c>
      <c r="K111" s="205"/>
      <c r="L111" s="206" t="s">
        <v>1</v>
      </c>
      <c r="M111" s="207" t="s">
        <v>37</v>
      </c>
      <c r="N111" s="169">
        <v>0</v>
      </c>
      <c r="O111" s="169">
        <f t="shared" si="11"/>
        <v>0</v>
      </c>
      <c r="P111" s="169">
        <v>5E-05</v>
      </c>
      <c r="Q111" s="169">
        <f t="shared" si="12"/>
        <v>0.00075</v>
      </c>
      <c r="R111" s="169">
        <v>0</v>
      </c>
      <c r="S111" s="170">
        <f t="shared" si="13"/>
        <v>0</v>
      </c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Q111" s="171" t="s">
        <v>358</v>
      </c>
      <c r="AS111" s="171" t="s">
        <v>252</v>
      </c>
      <c r="AT111" s="171" t="s">
        <v>76</v>
      </c>
      <c r="AX111" s="81" t="s">
        <v>117</v>
      </c>
      <c r="BD111" s="172">
        <f t="shared" si="14"/>
        <v>0</v>
      </c>
      <c r="BE111" s="172">
        <f t="shared" si="15"/>
        <v>0</v>
      </c>
      <c r="BF111" s="172">
        <f t="shared" si="16"/>
        <v>0</v>
      </c>
      <c r="BG111" s="172">
        <f t="shared" si="17"/>
        <v>0</v>
      </c>
      <c r="BH111" s="172">
        <f t="shared" si="18"/>
        <v>0</v>
      </c>
      <c r="BI111" s="81" t="s">
        <v>74</v>
      </c>
      <c r="BJ111" s="172">
        <f t="shared" si="19"/>
        <v>0</v>
      </c>
      <c r="BK111" s="81" t="s">
        <v>355</v>
      </c>
      <c r="BL111" s="171" t="s">
        <v>467</v>
      </c>
    </row>
    <row r="112" spans="1:64" s="91" customFormat="1" ht="16.5" customHeight="1">
      <c r="A112" s="88"/>
      <c r="B112" s="89"/>
      <c r="C112" s="198" t="s">
        <v>252</v>
      </c>
      <c r="D112" s="199" t="s">
        <v>468</v>
      </c>
      <c r="E112" s="200" t="s">
        <v>469</v>
      </c>
      <c r="F112" s="201" t="s">
        <v>325</v>
      </c>
      <c r="G112" s="202">
        <v>80</v>
      </c>
      <c r="H112" s="203"/>
      <c r="I112" s="204">
        <f t="shared" si="10"/>
        <v>0</v>
      </c>
      <c r="J112" s="200" t="s">
        <v>1</v>
      </c>
      <c r="K112" s="205"/>
      <c r="L112" s="206" t="s">
        <v>1</v>
      </c>
      <c r="M112" s="207" t="s">
        <v>37</v>
      </c>
      <c r="N112" s="169">
        <v>0</v>
      </c>
      <c r="O112" s="169">
        <f t="shared" si="11"/>
        <v>0</v>
      </c>
      <c r="P112" s="169">
        <v>5E-05</v>
      </c>
      <c r="Q112" s="169">
        <f t="shared" si="12"/>
        <v>0.004</v>
      </c>
      <c r="R112" s="169">
        <v>0</v>
      </c>
      <c r="S112" s="170">
        <f t="shared" si="13"/>
        <v>0</v>
      </c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Q112" s="171" t="s">
        <v>358</v>
      </c>
      <c r="AS112" s="171" t="s">
        <v>252</v>
      </c>
      <c r="AT112" s="171" t="s">
        <v>76</v>
      </c>
      <c r="AX112" s="81" t="s">
        <v>117</v>
      </c>
      <c r="BD112" s="172">
        <f t="shared" si="14"/>
        <v>0</v>
      </c>
      <c r="BE112" s="172">
        <f t="shared" si="15"/>
        <v>0</v>
      </c>
      <c r="BF112" s="172">
        <f t="shared" si="16"/>
        <v>0</v>
      </c>
      <c r="BG112" s="172">
        <f t="shared" si="17"/>
        <v>0</v>
      </c>
      <c r="BH112" s="172">
        <f t="shared" si="18"/>
        <v>0</v>
      </c>
      <c r="BI112" s="81" t="s">
        <v>74</v>
      </c>
      <c r="BJ112" s="172">
        <f t="shared" si="19"/>
        <v>0</v>
      </c>
      <c r="BK112" s="81" t="s">
        <v>355</v>
      </c>
      <c r="BL112" s="171" t="s">
        <v>470</v>
      </c>
    </row>
    <row r="113" spans="1:64" s="91" customFormat="1" ht="16.5" customHeight="1">
      <c r="A113" s="88"/>
      <c r="B113" s="89"/>
      <c r="C113" s="198" t="s">
        <v>252</v>
      </c>
      <c r="D113" s="199" t="s">
        <v>471</v>
      </c>
      <c r="E113" s="200" t="s">
        <v>472</v>
      </c>
      <c r="F113" s="201" t="s">
        <v>325</v>
      </c>
      <c r="G113" s="202">
        <v>10</v>
      </c>
      <c r="H113" s="203"/>
      <c r="I113" s="204">
        <f t="shared" si="10"/>
        <v>0</v>
      </c>
      <c r="J113" s="200" t="s">
        <v>1</v>
      </c>
      <c r="K113" s="205"/>
      <c r="L113" s="206" t="s">
        <v>1</v>
      </c>
      <c r="M113" s="207" t="s">
        <v>37</v>
      </c>
      <c r="N113" s="169">
        <v>0</v>
      </c>
      <c r="O113" s="169">
        <f t="shared" si="11"/>
        <v>0</v>
      </c>
      <c r="P113" s="169">
        <v>5E-05</v>
      </c>
      <c r="Q113" s="169">
        <f t="shared" si="12"/>
        <v>0.0005</v>
      </c>
      <c r="R113" s="169">
        <v>0</v>
      </c>
      <c r="S113" s="170">
        <f t="shared" si="13"/>
        <v>0</v>
      </c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Q113" s="171" t="s">
        <v>358</v>
      </c>
      <c r="AS113" s="171" t="s">
        <v>252</v>
      </c>
      <c r="AT113" s="171" t="s">
        <v>76</v>
      </c>
      <c r="AX113" s="81" t="s">
        <v>117</v>
      </c>
      <c r="BD113" s="172">
        <f t="shared" si="14"/>
        <v>0</v>
      </c>
      <c r="BE113" s="172">
        <f t="shared" si="15"/>
        <v>0</v>
      </c>
      <c r="BF113" s="172">
        <f t="shared" si="16"/>
        <v>0</v>
      </c>
      <c r="BG113" s="172">
        <f t="shared" si="17"/>
        <v>0</v>
      </c>
      <c r="BH113" s="172">
        <f t="shared" si="18"/>
        <v>0</v>
      </c>
      <c r="BI113" s="81" t="s">
        <v>74</v>
      </c>
      <c r="BJ113" s="172">
        <f t="shared" si="19"/>
        <v>0</v>
      </c>
      <c r="BK113" s="81" t="s">
        <v>355</v>
      </c>
      <c r="BL113" s="171" t="s">
        <v>473</v>
      </c>
    </row>
    <row r="114" spans="1:64" s="91" customFormat="1" ht="16.5" customHeight="1">
      <c r="A114" s="88"/>
      <c r="B114" s="89"/>
      <c r="C114" s="198" t="s">
        <v>252</v>
      </c>
      <c r="D114" s="199" t="s">
        <v>474</v>
      </c>
      <c r="E114" s="200" t="s">
        <v>475</v>
      </c>
      <c r="F114" s="201" t="s">
        <v>122</v>
      </c>
      <c r="G114" s="202">
        <v>1</v>
      </c>
      <c r="H114" s="203"/>
      <c r="I114" s="204">
        <f t="shared" si="10"/>
        <v>0</v>
      </c>
      <c r="J114" s="200" t="s">
        <v>1</v>
      </c>
      <c r="K114" s="205"/>
      <c r="L114" s="206" t="s">
        <v>1</v>
      </c>
      <c r="M114" s="207" t="s">
        <v>37</v>
      </c>
      <c r="N114" s="169">
        <v>0</v>
      </c>
      <c r="O114" s="169">
        <f t="shared" si="11"/>
        <v>0</v>
      </c>
      <c r="P114" s="169">
        <v>5E-05</v>
      </c>
      <c r="Q114" s="169">
        <f t="shared" si="12"/>
        <v>5E-05</v>
      </c>
      <c r="R114" s="169">
        <v>0</v>
      </c>
      <c r="S114" s="170">
        <f t="shared" si="13"/>
        <v>0</v>
      </c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Q114" s="171" t="s">
        <v>358</v>
      </c>
      <c r="AS114" s="171" t="s">
        <v>252</v>
      </c>
      <c r="AT114" s="171" t="s">
        <v>76</v>
      </c>
      <c r="AX114" s="81" t="s">
        <v>117</v>
      </c>
      <c r="BD114" s="172">
        <f t="shared" si="14"/>
        <v>0</v>
      </c>
      <c r="BE114" s="172">
        <f t="shared" si="15"/>
        <v>0</v>
      </c>
      <c r="BF114" s="172">
        <f t="shared" si="16"/>
        <v>0</v>
      </c>
      <c r="BG114" s="172">
        <f t="shared" si="17"/>
        <v>0</v>
      </c>
      <c r="BH114" s="172">
        <f t="shared" si="18"/>
        <v>0</v>
      </c>
      <c r="BI114" s="81" t="s">
        <v>74</v>
      </c>
      <c r="BJ114" s="172">
        <f t="shared" si="19"/>
        <v>0</v>
      </c>
      <c r="BK114" s="81" t="s">
        <v>355</v>
      </c>
      <c r="BL114" s="171" t="s">
        <v>476</v>
      </c>
    </row>
    <row r="115" spans="2:62" s="147" customFormat="1" ht="22.9" customHeight="1">
      <c r="B115" s="148"/>
      <c r="C115" s="149" t="s">
        <v>65</v>
      </c>
      <c r="D115" s="158" t="s">
        <v>477</v>
      </c>
      <c r="E115" s="158" t="s">
        <v>478</v>
      </c>
      <c r="I115" s="159">
        <f>SUM(I116:I118)</f>
        <v>0</v>
      </c>
      <c r="K115" s="148"/>
      <c r="L115" s="152"/>
      <c r="M115" s="153"/>
      <c r="N115" s="153"/>
      <c r="O115" s="154">
        <f>SUM(O116:O118)</f>
        <v>0</v>
      </c>
      <c r="P115" s="153"/>
      <c r="Q115" s="154">
        <f>SUM(Q116:Q118)</f>
        <v>0.0007500000000000001</v>
      </c>
      <c r="R115" s="153"/>
      <c r="S115" s="155">
        <f>SUM(S116:S118)</f>
        <v>0</v>
      </c>
      <c r="AQ115" s="149" t="s">
        <v>131</v>
      </c>
      <c r="AS115" s="156" t="s">
        <v>65</v>
      </c>
      <c r="AT115" s="156" t="s">
        <v>74</v>
      </c>
      <c r="AX115" s="149" t="s">
        <v>117</v>
      </c>
      <c r="BJ115" s="157">
        <f>SUM(BJ116:BJ118)</f>
        <v>0</v>
      </c>
    </row>
    <row r="116" spans="1:64" s="91" customFormat="1" ht="16.5" customHeight="1">
      <c r="A116" s="88"/>
      <c r="B116" s="89"/>
      <c r="C116" s="160" t="s">
        <v>120</v>
      </c>
      <c r="D116" s="161" t="s">
        <v>479</v>
      </c>
      <c r="E116" s="162" t="s">
        <v>480</v>
      </c>
      <c r="F116" s="163" t="s">
        <v>169</v>
      </c>
      <c r="G116" s="164">
        <v>15</v>
      </c>
      <c r="H116" s="165"/>
      <c r="I116" s="166">
        <f>ROUND(H116*G116,2)</f>
        <v>0</v>
      </c>
      <c r="J116" s="162" t="s">
        <v>1</v>
      </c>
      <c r="K116" s="89"/>
      <c r="L116" s="167" t="s">
        <v>1</v>
      </c>
      <c r="M116" s="168" t="s">
        <v>37</v>
      </c>
      <c r="N116" s="169">
        <v>0</v>
      </c>
      <c r="O116" s="169">
        <f>N116*G116</f>
        <v>0</v>
      </c>
      <c r="P116" s="169">
        <v>0</v>
      </c>
      <c r="Q116" s="169">
        <f>P116*G116</f>
        <v>0</v>
      </c>
      <c r="R116" s="169">
        <v>0</v>
      </c>
      <c r="S116" s="170">
        <f>R116*G116</f>
        <v>0</v>
      </c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Q116" s="171" t="s">
        <v>355</v>
      </c>
      <c r="AS116" s="171" t="s">
        <v>120</v>
      </c>
      <c r="AT116" s="171" t="s">
        <v>76</v>
      </c>
      <c r="AX116" s="81" t="s">
        <v>117</v>
      </c>
      <c r="BD116" s="172">
        <f>IF(M116="základní",I116,0)</f>
        <v>0</v>
      </c>
      <c r="BE116" s="172">
        <f>IF(M116="snížená",I116,0)</f>
        <v>0</v>
      </c>
      <c r="BF116" s="172">
        <f>IF(M116="zákl. přenesená",I116,0)</f>
        <v>0</v>
      </c>
      <c r="BG116" s="172">
        <f>IF(M116="sníž. přenesená",I116,0)</f>
        <v>0</v>
      </c>
      <c r="BH116" s="172">
        <f>IF(M116="nulová",I116,0)</f>
        <v>0</v>
      </c>
      <c r="BI116" s="81" t="s">
        <v>74</v>
      </c>
      <c r="BJ116" s="172">
        <f>ROUND(H116*G116,2)</f>
        <v>0</v>
      </c>
      <c r="BK116" s="81" t="s">
        <v>355</v>
      </c>
      <c r="BL116" s="171" t="s">
        <v>481</v>
      </c>
    </row>
    <row r="117" spans="1:64" s="91" customFormat="1" ht="16.5" customHeight="1">
      <c r="A117" s="88"/>
      <c r="B117" s="89"/>
      <c r="C117" s="198" t="s">
        <v>252</v>
      </c>
      <c r="D117" s="199" t="s">
        <v>482</v>
      </c>
      <c r="E117" s="200" t="s">
        <v>483</v>
      </c>
      <c r="F117" s="201" t="s">
        <v>122</v>
      </c>
      <c r="G117" s="202">
        <v>13</v>
      </c>
      <c r="H117" s="203"/>
      <c r="I117" s="204">
        <f>ROUND(H117*G117,2)</f>
        <v>0</v>
      </c>
      <c r="J117" s="200" t="s">
        <v>1</v>
      </c>
      <c r="K117" s="205"/>
      <c r="L117" s="206" t="s">
        <v>1</v>
      </c>
      <c r="M117" s="207" t="s">
        <v>37</v>
      </c>
      <c r="N117" s="169">
        <v>0</v>
      </c>
      <c r="O117" s="169">
        <f>N117*G117</f>
        <v>0</v>
      </c>
      <c r="P117" s="169">
        <v>5E-05</v>
      </c>
      <c r="Q117" s="169">
        <f>P117*G117</f>
        <v>0.0006500000000000001</v>
      </c>
      <c r="R117" s="169">
        <v>0</v>
      </c>
      <c r="S117" s="170">
        <f>R117*G117</f>
        <v>0</v>
      </c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Q117" s="171" t="s">
        <v>358</v>
      </c>
      <c r="AS117" s="171" t="s">
        <v>252</v>
      </c>
      <c r="AT117" s="171" t="s">
        <v>76</v>
      </c>
      <c r="AX117" s="81" t="s">
        <v>117</v>
      </c>
      <c r="BD117" s="172">
        <f>IF(M117="základní",I117,0)</f>
        <v>0</v>
      </c>
      <c r="BE117" s="172">
        <f>IF(M117="snížená",I117,0)</f>
        <v>0</v>
      </c>
      <c r="BF117" s="172">
        <f>IF(M117="zákl. přenesená",I117,0)</f>
        <v>0</v>
      </c>
      <c r="BG117" s="172">
        <f>IF(M117="sníž. přenesená",I117,0)</f>
        <v>0</v>
      </c>
      <c r="BH117" s="172">
        <f>IF(M117="nulová",I117,0)</f>
        <v>0</v>
      </c>
      <c r="BI117" s="81" t="s">
        <v>74</v>
      </c>
      <c r="BJ117" s="172">
        <f>ROUND(H117*G117,2)</f>
        <v>0</v>
      </c>
      <c r="BK117" s="81" t="s">
        <v>355</v>
      </c>
      <c r="BL117" s="171" t="s">
        <v>484</v>
      </c>
    </row>
    <row r="118" spans="1:64" s="91" customFormat="1" ht="16.5" customHeight="1">
      <c r="A118" s="88"/>
      <c r="B118" s="89"/>
      <c r="C118" s="198" t="s">
        <v>252</v>
      </c>
      <c r="D118" s="199" t="s">
        <v>485</v>
      </c>
      <c r="E118" s="200" t="s">
        <v>486</v>
      </c>
      <c r="F118" s="201" t="s">
        <v>122</v>
      </c>
      <c r="G118" s="202">
        <v>2</v>
      </c>
      <c r="H118" s="203"/>
      <c r="I118" s="204">
        <f>ROUND(H118*G118,2)</f>
        <v>0</v>
      </c>
      <c r="J118" s="200" t="s">
        <v>1</v>
      </c>
      <c r="K118" s="205"/>
      <c r="L118" s="206" t="s">
        <v>1</v>
      </c>
      <c r="M118" s="207" t="s">
        <v>37</v>
      </c>
      <c r="N118" s="169">
        <v>0</v>
      </c>
      <c r="O118" s="169">
        <f>N118*G118</f>
        <v>0</v>
      </c>
      <c r="P118" s="169">
        <v>5E-05</v>
      </c>
      <c r="Q118" s="169">
        <f>P118*G118</f>
        <v>0.0001</v>
      </c>
      <c r="R118" s="169">
        <v>0</v>
      </c>
      <c r="S118" s="170">
        <f>R118*G118</f>
        <v>0</v>
      </c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Q118" s="171" t="s">
        <v>358</v>
      </c>
      <c r="AS118" s="171" t="s">
        <v>252</v>
      </c>
      <c r="AT118" s="171" t="s">
        <v>76</v>
      </c>
      <c r="AX118" s="81" t="s">
        <v>117</v>
      </c>
      <c r="BD118" s="172">
        <f>IF(M118="základní",I118,0)</f>
        <v>0</v>
      </c>
      <c r="BE118" s="172">
        <f>IF(M118="snížená",I118,0)</f>
        <v>0</v>
      </c>
      <c r="BF118" s="172">
        <f>IF(M118="zákl. přenesená",I118,0)</f>
        <v>0</v>
      </c>
      <c r="BG118" s="172">
        <f>IF(M118="sníž. přenesená",I118,0)</f>
        <v>0</v>
      </c>
      <c r="BH118" s="172">
        <f>IF(M118="nulová",I118,0)</f>
        <v>0</v>
      </c>
      <c r="BI118" s="81" t="s">
        <v>74</v>
      </c>
      <c r="BJ118" s="172">
        <f>ROUND(H118*G118,2)</f>
        <v>0</v>
      </c>
      <c r="BK118" s="81" t="s">
        <v>355</v>
      </c>
      <c r="BL118" s="171" t="s">
        <v>487</v>
      </c>
    </row>
    <row r="119" spans="2:62" s="147" customFormat="1" ht="22.9" customHeight="1">
      <c r="B119" s="148"/>
      <c r="C119" s="149" t="s">
        <v>65</v>
      </c>
      <c r="D119" s="158" t="s">
        <v>488</v>
      </c>
      <c r="E119" s="158" t="s">
        <v>489</v>
      </c>
      <c r="I119" s="159">
        <f>SUM(I120:I125)</f>
        <v>0</v>
      </c>
      <c r="K119" s="148"/>
      <c r="L119" s="152"/>
      <c r="M119" s="153"/>
      <c r="N119" s="153"/>
      <c r="O119" s="154">
        <f>SUM(O120:O126)</f>
        <v>0</v>
      </c>
      <c r="P119" s="153"/>
      <c r="Q119" s="154">
        <f>SUM(Q120:Q126)</f>
        <v>0</v>
      </c>
      <c r="R119" s="153"/>
      <c r="S119" s="155">
        <f>SUM(S120:S126)</f>
        <v>0</v>
      </c>
      <c r="AQ119" s="149" t="s">
        <v>131</v>
      </c>
      <c r="AS119" s="156" t="s">
        <v>65</v>
      </c>
      <c r="AT119" s="156" t="s">
        <v>74</v>
      </c>
      <c r="AX119" s="149" t="s">
        <v>117</v>
      </c>
      <c r="BJ119" s="157">
        <f>SUM(BJ120:BJ126)</f>
        <v>0</v>
      </c>
    </row>
    <row r="120" spans="1:64" s="91" customFormat="1" ht="16.5" customHeight="1">
      <c r="A120" s="88"/>
      <c r="B120" s="89"/>
      <c r="C120" s="160" t="s">
        <v>120</v>
      </c>
      <c r="D120" s="161" t="s">
        <v>490</v>
      </c>
      <c r="E120" s="162" t="s">
        <v>491</v>
      </c>
      <c r="F120" s="163" t="s">
        <v>122</v>
      </c>
      <c r="G120" s="164">
        <v>1</v>
      </c>
      <c r="H120" s="165"/>
      <c r="I120" s="166">
        <f aca="true" t="shared" si="20" ref="I120:I125">ROUND(H120*G120,2)</f>
        <v>0</v>
      </c>
      <c r="J120" s="162" t="s">
        <v>1</v>
      </c>
      <c r="K120" s="89"/>
      <c r="L120" s="167" t="s">
        <v>1</v>
      </c>
      <c r="M120" s="168" t="s">
        <v>37</v>
      </c>
      <c r="N120" s="169">
        <v>0</v>
      </c>
      <c r="O120" s="169">
        <f aca="true" t="shared" si="21" ref="O120:O125">N120*G120</f>
        <v>0</v>
      </c>
      <c r="P120" s="169">
        <v>0</v>
      </c>
      <c r="Q120" s="169">
        <f aca="true" t="shared" si="22" ref="Q120:Q125">P120*G120</f>
        <v>0</v>
      </c>
      <c r="R120" s="169">
        <v>0</v>
      </c>
      <c r="S120" s="170">
        <f aca="true" t="shared" si="23" ref="S120:S125">R120*G120</f>
        <v>0</v>
      </c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Q120" s="171" t="s">
        <v>355</v>
      </c>
      <c r="AS120" s="171" t="s">
        <v>120</v>
      </c>
      <c r="AT120" s="171" t="s">
        <v>76</v>
      </c>
      <c r="AX120" s="81" t="s">
        <v>117</v>
      </c>
      <c r="BD120" s="172">
        <f aca="true" t="shared" si="24" ref="BD120:BD125">IF(M120="základní",I120,0)</f>
        <v>0</v>
      </c>
      <c r="BE120" s="172">
        <f aca="true" t="shared" si="25" ref="BE120:BE125">IF(M120="snížená",I120,0)</f>
        <v>0</v>
      </c>
      <c r="BF120" s="172">
        <f aca="true" t="shared" si="26" ref="BF120:BF125">IF(M120="zákl. přenesená",I120,0)</f>
        <v>0</v>
      </c>
      <c r="BG120" s="172">
        <f aca="true" t="shared" si="27" ref="BG120:BG125">IF(M120="sníž. přenesená",I120,0)</f>
        <v>0</v>
      </c>
      <c r="BH120" s="172">
        <f aca="true" t="shared" si="28" ref="BH120:BH125">IF(M120="nulová",I120,0)</f>
        <v>0</v>
      </c>
      <c r="BI120" s="81" t="s">
        <v>74</v>
      </c>
      <c r="BJ120" s="172">
        <f aca="true" t="shared" si="29" ref="BJ120:BJ125">ROUND(H120*G120,2)</f>
        <v>0</v>
      </c>
      <c r="BK120" s="81" t="s">
        <v>355</v>
      </c>
      <c r="BL120" s="171" t="s">
        <v>492</v>
      </c>
    </row>
    <row r="121" spans="1:64" s="91" customFormat="1" ht="16.5" customHeight="1">
      <c r="A121" s="88"/>
      <c r="B121" s="89"/>
      <c r="C121" s="160" t="s">
        <v>120</v>
      </c>
      <c r="D121" s="161" t="s">
        <v>493</v>
      </c>
      <c r="E121" s="162" t="s">
        <v>494</v>
      </c>
      <c r="F121" s="163" t="s">
        <v>122</v>
      </c>
      <c r="G121" s="164">
        <v>1</v>
      </c>
      <c r="H121" s="165"/>
      <c r="I121" s="166">
        <f t="shared" si="20"/>
        <v>0</v>
      </c>
      <c r="J121" s="162" t="s">
        <v>1</v>
      </c>
      <c r="K121" s="89"/>
      <c r="L121" s="167" t="s">
        <v>1</v>
      </c>
      <c r="M121" s="168" t="s">
        <v>37</v>
      </c>
      <c r="N121" s="169">
        <v>0</v>
      </c>
      <c r="O121" s="169">
        <f t="shared" si="21"/>
        <v>0</v>
      </c>
      <c r="P121" s="169">
        <v>0</v>
      </c>
      <c r="Q121" s="169">
        <f t="shared" si="22"/>
        <v>0</v>
      </c>
      <c r="R121" s="169">
        <v>0</v>
      </c>
      <c r="S121" s="170">
        <f t="shared" si="23"/>
        <v>0</v>
      </c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Q121" s="171" t="s">
        <v>355</v>
      </c>
      <c r="AS121" s="171" t="s">
        <v>120</v>
      </c>
      <c r="AT121" s="171" t="s">
        <v>76</v>
      </c>
      <c r="AX121" s="81" t="s">
        <v>117</v>
      </c>
      <c r="BD121" s="172">
        <f t="shared" si="24"/>
        <v>0</v>
      </c>
      <c r="BE121" s="172">
        <f t="shared" si="25"/>
        <v>0</v>
      </c>
      <c r="BF121" s="172">
        <f t="shared" si="26"/>
        <v>0</v>
      </c>
      <c r="BG121" s="172">
        <f t="shared" si="27"/>
        <v>0</v>
      </c>
      <c r="BH121" s="172">
        <f t="shared" si="28"/>
        <v>0</v>
      </c>
      <c r="BI121" s="81" t="s">
        <v>74</v>
      </c>
      <c r="BJ121" s="172">
        <f t="shared" si="29"/>
        <v>0</v>
      </c>
      <c r="BK121" s="81" t="s">
        <v>355</v>
      </c>
      <c r="BL121" s="171" t="s">
        <v>495</v>
      </c>
    </row>
    <row r="122" spans="1:64" s="91" customFormat="1" ht="16.5" customHeight="1">
      <c r="A122" s="88"/>
      <c r="B122" s="89"/>
      <c r="C122" s="160" t="s">
        <v>120</v>
      </c>
      <c r="D122" s="161" t="s">
        <v>496</v>
      </c>
      <c r="E122" s="162" t="s">
        <v>497</v>
      </c>
      <c r="F122" s="163" t="s">
        <v>122</v>
      </c>
      <c r="G122" s="164">
        <v>1</v>
      </c>
      <c r="H122" s="165"/>
      <c r="I122" s="166">
        <f t="shared" si="20"/>
        <v>0</v>
      </c>
      <c r="J122" s="162" t="s">
        <v>1</v>
      </c>
      <c r="K122" s="89"/>
      <c r="L122" s="167" t="s">
        <v>1</v>
      </c>
      <c r="M122" s="168" t="s">
        <v>37</v>
      </c>
      <c r="N122" s="169">
        <v>0</v>
      </c>
      <c r="O122" s="169">
        <f t="shared" si="21"/>
        <v>0</v>
      </c>
      <c r="P122" s="169">
        <v>0</v>
      </c>
      <c r="Q122" s="169">
        <f t="shared" si="22"/>
        <v>0</v>
      </c>
      <c r="R122" s="169">
        <v>0</v>
      </c>
      <c r="S122" s="170">
        <f t="shared" si="23"/>
        <v>0</v>
      </c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Q122" s="171" t="s">
        <v>355</v>
      </c>
      <c r="AS122" s="171" t="s">
        <v>120</v>
      </c>
      <c r="AT122" s="171" t="s">
        <v>76</v>
      </c>
      <c r="AX122" s="81" t="s">
        <v>117</v>
      </c>
      <c r="BD122" s="172">
        <f t="shared" si="24"/>
        <v>0</v>
      </c>
      <c r="BE122" s="172">
        <f t="shared" si="25"/>
        <v>0</v>
      </c>
      <c r="BF122" s="172">
        <f t="shared" si="26"/>
        <v>0</v>
      </c>
      <c r="BG122" s="172">
        <f t="shared" si="27"/>
        <v>0</v>
      </c>
      <c r="BH122" s="172">
        <f t="shared" si="28"/>
        <v>0</v>
      </c>
      <c r="BI122" s="81" t="s">
        <v>74</v>
      </c>
      <c r="BJ122" s="172">
        <f t="shared" si="29"/>
        <v>0</v>
      </c>
      <c r="BK122" s="81" t="s">
        <v>355</v>
      </c>
      <c r="BL122" s="171" t="s">
        <v>498</v>
      </c>
    </row>
    <row r="123" spans="1:64" s="91" customFormat="1" ht="16.5" customHeight="1">
      <c r="A123" s="88"/>
      <c r="B123" s="89"/>
      <c r="C123" s="160" t="s">
        <v>120</v>
      </c>
      <c r="D123" s="161" t="s">
        <v>499</v>
      </c>
      <c r="E123" s="162" t="s">
        <v>500</v>
      </c>
      <c r="F123" s="163" t="s">
        <v>122</v>
      </c>
      <c r="G123" s="164">
        <v>1</v>
      </c>
      <c r="H123" s="165"/>
      <c r="I123" s="166">
        <f t="shared" si="20"/>
        <v>0</v>
      </c>
      <c r="J123" s="162" t="s">
        <v>1</v>
      </c>
      <c r="K123" s="89"/>
      <c r="L123" s="167" t="s">
        <v>1</v>
      </c>
      <c r="M123" s="168" t="s">
        <v>37</v>
      </c>
      <c r="N123" s="169">
        <v>0</v>
      </c>
      <c r="O123" s="169">
        <f t="shared" si="21"/>
        <v>0</v>
      </c>
      <c r="P123" s="169">
        <v>0</v>
      </c>
      <c r="Q123" s="169">
        <f t="shared" si="22"/>
        <v>0</v>
      </c>
      <c r="R123" s="169">
        <v>0</v>
      </c>
      <c r="S123" s="170">
        <f t="shared" si="23"/>
        <v>0</v>
      </c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Q123" s="171" t="s">
        <v>355</v>
      </c>
      <c r="AS123" s="171" t="s">
        <v>120</v>
      </c>
      <c r="AT123" s="171" t="s">
        <v>76</v>
      </c>
      <c r="AX123" s="81" t="s">
        <v>117</v>
      </c>
      <c r="BD123" s="172">
        <f t="shared" si="24"/>
        <v>0</v>
      </c>
      <c r="BE123" s="172">
        <f t="shared" si="25"/>
        <v>0</v>
      </c>
      <c r="BF123" s="172">
        <f t="shared" si="26"/>
        <v>0</v>
      </c>
      <c r="BG123" s="172">
        <f t="shared" si="27"/>
        <v>0</v>
      </c>
      <c r="BH123" s="172">
        <f t="shared" si="28"/>
        <v>0</v>
      </c>
      <c r="BI123" s="81" t="s">
        <v>74</v>
      </c>
      <c r="BJ123" s="172">
        <f t="shared" si="29"/>
        <v>0</v>
      </c>
      <c r="BK123" s="81" t="s">
        <v>355</v>
      </c>
      <c r="BL123" s="171" t="s">
        <v>501</v>
      </c>
    </row>
    <row r="124" spans="1:64" s="91" customFormat="1" ht="16.5" customHeight="1">
      <c r="A124" s="88"/>
      <c r="B124" s="89"/>
      <c r="C124" s="160" t="s">
        <v>120</v>
      </c>
      <c r="D124" s="161" t="s">
        <v>502</v>
      </c>
      <c r="E124" s="162" t="s">
        <v>385</v>
      </c>
      <c r="F124" s="163" t="s">
        <v>122</v>
      </c>
      <c r="G124" s="164">
        <v>1</v>
      </c>
      <c r="H124" s="165"/>
      <c r="I124" s="166">
        <f t="shared" si="20"/>
        <v>0</v>
      </c>
      <c r="J124" s="162" t="s">
        <v>1</v>
      </c>
      <c r="K124" s="89"/>
      <c r="L124" s="167" t="s">
        <v>1</v>
      </c>
      <c r="M124" s="168" t="s">
        <v>37</v>
      </c>
      <c r="N124" s="169">
        <v>0</v>
      </c>
      <c r="O124" s="169">
        <f t="shared" si="21"/>
        <v>0</v>
      </c>
      <c r="P124" s="169">
        <v>0</v>
      </c>
      <c r="Q124" s="169">
        <f t="shared" si="22"/>
        <v>0</v>
      </c>
      <c r="R124" s="169">
        <v>0</v>
      </c>
      <c r="S124" s="170">
        <f t="shared" si="23"/>
        <v>0</v>
      </c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Q124" s="171" t="s">
        <v>355</v>
      </c>
      <c r="AS124" s="171" t="s">
        <v>120</v>
      </c>
      <c r="AT124" s="171" t="s">
        <v>76</v>
      </c>
      <c r="AX124" s="81" t="s">
        <v>117</v>
      </c>
      <c r="BD124" s="172">
        <f t="shared" si="24"/>
        <v>0</v>
      </c>
      <c r="BE124" s="172">
        <f t="shared" si="25"/>
        <v>0</v>
      </c>
      <c r="BF124" s="172">
        <f t="shared" si="26"/>
        <v>0</v>
      </c>
      <c r="BG124" s="172">
        <f t="shared" si="27"/>
        <v>0</v>
      </c>
      <c r="BH124" s="172">
        <f t="shared" si="28"/>
        <v>0</v>
      </c>
      <c r="BI124" s="81" t="s">
        <v>74</v>
      </c>
      <c r="BJ124" s="172">
        <f t="shared" si="29"/>
        <v>0</v>
      </c>
      <c r="BK124" s="81" t="s">
        <v>355</v>
      </c>
      <c r="BL124" s="171" t="s">
        <v>503</v>
      </c>
    </row>
    <row r="125" spans="1:64" s="91" customFormat="1" ht="16.5" customHeight="1">
      <c r="A125" s="88"/>
      <c r="B125" s="89"/>
      <c r="C125" s="160" t="s">
        <v>120</v>
      </c>
      <c r="D125" s="161" t="s">
        <v>504</v>
      </c>
      <c r="E125" s="162" t="s">
        <v>387</v>
      </c>
      <c r="F125" s="163" t="s">
        <v>122</v>
      </c>
      <c r="G125" s="164">
        <v>1</v>
      </c>
      <c r="H125" s="165"/>
      <c r="I125" s="166">
        <f t="shared" si="20"/>
        <v>0</v>
      </c>
      <c r="J125" s="162" t="s">
        <v>1</v>
      </c>
      <c r="K125" s="89"/>
      <c r="L125" s="167" t="s">
        <v>1</v>
      </c>
      <c r="M125" s="168" t="s">
        <v>37</v>
      </c>
      <c r="N125" s="169">
        <v>0</v>
      </c>
      <c r="O125" s="169">
        <f t="shared" si="21"/>
        <v>0</v>
      </c>
      <c r="P125" s="169">
        <v>0</v>
      </c>
      <c r="Q125" s="169">
        <f t="shared" si="22"/>
        <v>0</v>
      </c>
      <c r="R125" s="169">
        <v>0</v>
      </c>
      <c r="S125" s="170">
        <f t="shared" si="23"/>
        <v>0</v>
      </c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Q125" s="171" t="s">
        <v>355</v>
      </c>
      <c r="AS125" s="171" t="s">
        <v>120</v>
      </c>
      <c r="AT125" s="171" t="s">
        <v>76</v>
      </c>
      <c r="AX125" s="81" t="s">
        <v>117</v>
      </c>
      <c r="BD125" s="172">
        <f t="shared" si="24"/>
        <v>0</v>
      </c>
      <c r="BE125" s="172">
        <f t="shared" si="25"/>
        <v>0</v>
      </c>
      <c r="BF125" s="172">
        <f t="shared" si="26"/>
        <v>0</v>
      </c>
      <c r="BG125" s="172">
        <f t="shared" si="27"/>
        <v>0</v>
      </c>
      <c r="BH125" s="172">
        <f t="shared" si="28"/>
        <v>0</v>
      </c>
      <c r="BI125" s="81" t="s">
        <v>74</v>
      </c>
      <c r="BJ125" s="172">
        <f t="shared" si="29"/>
        <v>0</v>
      </c>
      <c r="BK125" s="81" t="s">
        <v>355</v>
      </c>
      <c r="BL125" s="171" t="s">
        <v>505</v>
      </c>
    </row>
    <row r="126" spans="1:46" s="91" customFormat="1" ht="19.5">
      <c r="A126" s="88"/>
      <c r="B126" s="89"/>
      <c r="C126" s="181" t="s">
        <v>197</v>
      </c>
      <c r="D126" s="88"/>
      <c r="E126" s="182" t="s">
        <v>389</v>
      </c>
      <c r="F126" s="88"/>
      <c r="G126" s="88"/>
      <c r="H126" s="88"/>
      <c r="I126" s="88"/>
      <c r="J126" s="88"/>
      <c r="K126" s="89"/>
      <c r="L126" s="216"/>
      <c r="M126" s="217"/>
      <c r="N126" s="218"/>
      <c r="O126" s="218"/>
      <c r="P126" s="218"/>
      <c r="Q126" s="218"/>
      <c r="R126" s="218"/>
      <c r="S126" s="219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S126" s="81" t="s">
        <v>197</v>
      </c>
      <c r="AT126" s="81" t="s">
        <v>76</v>
      </c>
    </row>
    <row r="127" spans="1:30" s="91" customFormat="1" ht="6.95" customHeight="1">
      <c r="A127" s="88"/>
      <c r="B127" s="112"/>
      <c r="C127" s="113"/>
      <c r="D127" s="113"/>
      <c r="E127" s="113"/>
      <c r="F127" s="113"/>
      <c r="G127" s="113"/>
      <c r="H127" s="113"/>
      <c r="I127" s="113"/>
      <c r="J127" s="113"/>
      <c r="K127" s="89"/>
      <c r="L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</row>
  </sheetData>
  <sheetProtection algorithmName="SHA-512" hashValue="OQcyyV6l92yohGYgfUbfgh7pq7Eom1KeLyNUQskyc94IBw6x2DM06owiQrHtPguj43XzLAaeDa+WAeZCN/ZnlQ==" saltValue="Bl7c5Gr8HsJqXshabWKQ3Q==" spinCount="100000" sheet="1" objects="1" scenarios="1"/>
  <protectedRanges>
    <protectedRange sqref="H88:H95 H125 H124 H123 H122 H121 H120 H118 H117 H116 H114 H113 H112 H111 H110 H109 H108 H107 H106 H105 H104 H103 H102 H101 H100 H99 H98 H97" name="Oblast1"/>
  </protectedRanges>
  <autoFilter ref="C84:J126"/>
  <mergeCells count="9">
    <mergeCell ref="D51:G51"/>
    <mergeCell ref="D75:G75"/>
    <mergeCell ref="D77:G77"/>
    <mergeCell ref="K2:U2"/>
    <mergeCell ref="D7:G7"/>
    <mergeCell ref="D9:G9"/>
    <mergeCell ref="D18:G18"/>
    <mergeCell ref="D27:G27"/>
    <mergeCell ref="D49:G49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76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VM\Vladimír</dc:creator>
  <cp:keywords/>
  <dc:description/>
  <cp:lastModifiedBy>Silvie Opltová</cp:lastModifiedBy>
  <dcterms:created xsi:type="dcterms:W3CDTF">2020-08-15T12:22:19Z</dcterms:created>
  <dcterms:modified xsi:type="dcterms:W3CDTF">2020-10-21T06:36:59Z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1985172601</vt:i4>
  </property>
  <property fmtid="{D5CDD505-2E9C-101B-9397-08002B2CF9AE}" pid="3" name="_NewReviewCycle">
    <vt:lpwstr/>
  </property>
  <property fmtid="{D5CDD505-2E9C-101B-9397-08002B2CF9AE}" pid="4" name="_EmailSubject">
    <vt:lpwstr>PP305</vt:lpwstr>
  </property>
  <property fmtid="{D5CDD505-2E9C-101B-9397-08002B2CF9AE}" pid="5" name="_AuthorEmail">
    <vt:lpwstr>Jakub.Janak@cnb.cz</vt:lpwstr>
  </property>
  <property fmtid="{D5CDD505-2E9C-101B-9397-08002B2CF9AE}" pid="6" name="_AuthorEmailDisplayName">
    <vt:lpwstr>Janák Jakub</vt:lpwstr>
  </property>
  <property fmtid="{D5CDD505-2E9C-101B-9397-08002B2CF9AE}" pid="7" name="_PreviousAdHocReviewCycleID">
    <vt:i4>1985172601</vt:i4>
  </property>
  <property fmtid="{D5CDD505-2E9C-101B-9397-08002B2CF9AE}" pid="8" name="_ReviewingToolsShownOnce">
    <vt:lpwstr/>
  </property>
</Properties>
</file>