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8555" windowHeight="9405" activeTab="0"/>
  </bookViews>
  <sheets>
    <sheet name="REKAPITULACE" sheetId="11" r:id="rId1"/>
    <sheet name="VRN" sheetId="15" r:id="rId2"/>
    <sheet name="HSV,PSV" sheetId="5" r:id="rId3"/>
    <sheet name="ZTI" sheetId="6" r:id="rId4"/>
    <sheet name="ÚT" sheetId="7" r:id="rId5"/>
    <sheet name="VZT" sheetId="13" r:id="rId6"/>
    <sheet name="CHLAZENÍ" sheetId="10" r:id="rId7"/>
    <sheet name="SILNOPROUD" sheetId="9" r:id="rId8"/>
    <sheet name="SLABOPROUD" sheetId="8" r:id="rId9"/>
    <sheet name="MaR" sheetId="12" r:id="rId10"/>
  </sheets>
  <externalReferences>
    <externalReference r:id="rId13"/>
    <externalReference r:id="rId14"/>
  </externalReferences>
  <definedNames>
    <definedName name="_">"$#REF!.$A$2:$L$263"</definedName>
    <definedName name="_5_5">#REF!</definedName>
    <definedName name="_sk10">#REF!</definedName>
    <definedName name="_sk11">#REF!</definedName>
    <definedName name="Akce">#REF!</definedName>
    <definedName name="AXA_4097">#REF!</definedName>
    <definedName name="AXA_4097_10">#REF!</definedName>
    <definedName name="AXA_4097_5">#REF!</definedName>
    <definedName name="AXA_4097_6">#REF!</definedName>
    <definedName name="AXA_4097_7">#REF!</definedName>
    <definedName name="AXA_4097_9">#REF!</definedName>
    <definedName name="AXA_8193">#REF!</definedName>
    <definedName name="AXA_8193_10">#REF!</definedName>
    <definedName name="AXA_8193_5">#REF!</definedName>
    <definedName name="AXA_8193_6">#REF!</definedName>
    <definedName name="AXA_8193_7">#REF!</definedName>
    <definedName name="AXA_8193_9">#REF!</definedName>
    <definedName name="AXA_8194">#REF!</definedName>
    <definedName name="AXA_8194_10">#REF!</definedName>
    <definedName name="AXA_8194_5">#REF!</definedName>
    <definedName name="AXA_8194_6">#REF!</definedName>
    <definedName name="AXA_8194_7">#REF!</definedName>
    <definedName name="AXA_8194_9">#REF!</definedName>
    <definedName name="AXA_8195">#REF!</definedName>
    <definedName name="AXA_8195_10">#REF!</definedName>
    <definedName name="AXA_8195_5">#REF!</definedName>
    <definedName name="AXA_8195_6">#REF!</definedName>
    <definedName name="AXA_8195_7">#REF!</definedName>
    <definedName name="AXA_8195_9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enaCelkemVcetneDPH">#REF!</definedName>
    <definedName name="CenaCelkemVcetneDPH_10">#REF!</definedName>
    <definedName name="CenaCelkemVcetneDPH_11">#REF!</definedName>
    <definedName name="CenaCelkemVcetneDPH_12">#REF!</definedName>
    <definedName name="CenaCelkemVcetneDPH_3">#REF!</definedName>
    <definedName name="CenaCelkemVcetneDPH_3_10">#REF!</definedName>
    <definedName name="CenaCelkemVcetneDPH_3_11">#REF!</definedName>
    <definedName name="CenaCelkemVcetneDPH_3_12">#REF!</definedName>
    <definedName name="CenaCelkemVcetneDPH_3_4">#REF!</definedName>
    <definedName name="CenaCelkemVcetneDPH_3_5">#REF!</definedName>
    <definedName name="CenaCelkemVcetneDPH_3_6">#REF!</definedName>
    <definedName name="CenaCelkemVcetneDPH_3_7">#REF!</definedName>
    <definedName name="CenaCelkemVcetneDPH_3_9">#REF!</definedName>
    <definedName name="CenaCelkemVcetneDPH_4">#REF!</definedName>
    <definedName name="CenaCelkemVcetneDPH_4_10">#REF!</definedName>
    <definedName name="CenaCelkemVcetneDPH_4_11">#REF!</definedName>
    <definedName name="CenaCelkemVcetneDPH_4_12">#REF!</definedName>
    <definedName name="CenaCelkemVcetneDPH_4_4">#REF!</definedName>
    <definedName name="CenaCelkemVcetneDPH_4_5">#REF!</definedName>
    <definedName name="CenaCelkemVcetneDPH_4_6">#REF!</definedName>
    <definedName name="CenaCelkemVcetneDPH_4_7">#REF!</definedName>
    <definedName name="CenaCelkemVcetneDPH_4_9">#REF!</definedName>
    <definedName name="CenaCelkemVcetneDPH_5">#REF!</definedName>
    <definedName name="CenaCelkemVcetneDPH_5_10">#REF!</definedName>
    <definedName name="CenaCelkemVcetneDPH_5_11">#REF!</definedName>
    <definedName name="CenaCelkemVcetneDPH_5_12">#REF!</definedName>
    <definedName name="CenaCelkemVcetneDPH_5_4">#REF!</definedName>
    <definedName name="CenaCelkemVcetneDPH_5_5">#REF!</definedName>
    <definedName name="CenaCelkemVcetneDPH_5_6">#REF!</definedName>
    <definedName name="CenaCelkemVcetneDPH_5_7">#REF!</definedName>
    <definedName name="CenaCelkemVcetneDPH_5_9">#REF!</definedName>
    <definedName name="CenaCelkemVcetneDPH_6">#REF!</definedName>
    <definedName name="CenaCelkemVcetneDPH_7">#REF!</definedName>
    <definedName name="CenaCelkemVcetneDPH_9">#REF!</definedName>
    <definedName name="CisloNabidky">#REF!</definedName>
    <definedName name="CisloNabidky_10">#REF!</definedName>
    <definedName name="CisloNabidky_11">#REF!</definedName>
    <definedName name="CisloNabidky_12">#REF!</definedName>
    <definedName name="CisloNabidky_3">#REF!</definedName>
    <definedName name="CisloNabidky_3_10">#REF!</definedName>
    <definedName name="CisloNabidky_3_11">#REF!</definedName>
    <definedName name="CisloNabidky_3_12">#REF!</definedName>
    <definedName name="CisloNabidky_3_4">#REF!</definedName>
    <definedName name="CisloNabidky_3_5">#REF!</definedName>
    <definedName name="CisloNabidky_3_6">#REF!</definedName>
    <definedName name="CisloNabidky_3_7">#REF!</definedName>
    <definedName name="CisloNabidky_3_9">#REF!</definedName>
    <definedName name="CisloNabidky_4">#REF!</definedName>
    <definedName name="CisloNabidky_4_10">#REF!</definedName>
    <definedName name="CisloNabidky_4_11">#REF!</definedName>
    <definedName name="CisloNabidky_4_12">#REF!</definedName>
    <definedName name="CisloNabidky_4_4">#REF!</definedName>
    <definedName name="CisloNabidky_4_5">#REF!</definedName>
    <definedName name="CisloNabidky_4_6">#REF!</definedName>
    <definedName name="CisloNabidky_4_7">#REF!</definedName>
    <definedName name="CisloNabidky_4_9">#REF!</definedName>
    <definedName name="CisloNabidky_5">#REF!</definedName>
    <definedName name="CisloNabidky_5_10">#REF!</definedName>
    <definedName name="CisloNabidky_5_11">#REF!</definedName>
    <definedName name="CisloNabidky_5_12">#REF!</definedName>
    <definedName name="CisloNabidky_5_4">#REF!</definedName>
    <definedName name="CisloNabidky_5_5">#REF!</definedName>
    <definedName name="CisloNabidky_5_6">#REF!</definedName>
    <definedName name="CisloNabidky_5_7">#REF!</definedName>
    <definedName name="CisloNabidky_5_9">#REF!</definedName>
    <definedName name="CisloNabidky_6">#REF!</definedName>
    <definedName name="CisloNabidky_7">#REF!</definedName>
    <definedName name="CisloNabidky_9">#REF!</definedName>
    <definedName name="Datum">#REF!</definedName>
    <definedName name="Dodatek">#REF!</definedName>
    <definedName name="Dodatek_10">#REF!</definedName>
    <definedName name="Dodatek_11">#REF!</definedName>
    <definedName name="Dodatek_12">#REF!</definedName>
    <definedName name="Dodatek_3">#REF!</definedName>
    <definedName name="Dodatek_3_10">#REF!</definedName>
    <definedName name="Dodatek_3_11">#REF!</definedName>
    <definedName name="Dodatek_3_12">#REF!</definedName>
    <definedName name="Dodatek_3_4">#REF!</definedName>
    <definedName name="Dodatek_3_5">#REF!</definedName>
    <definedName name="Dodatek_3_6">#REF!</definedName>
    <definedName name="Dodatek_3_7">#REF!</definedName>
    <definedName name="Dodatek_3_9">#REF!</definedName>
    <definedName name="Dodatek_4">#REF!</definedName>
    <definedName name="Dodatek_4_10">#REF!</definedName>
    <definedName name="Dodatek_4_11">#REF!</definedName>
    <definedName name="Dodatek_4_12">#REF!</definedName>
    <definedName name="Dodatek_4_4">#REF!</definedName>
    <definedName name="Dodatek_4_5">#REF!</definedName>
    <definedName name="Dodatek_4_6">#REF!</definedName>
    <definedName name="Dodatek_4_7">#REF!</definedName>
    <definedName name="Dodatek_4_9">#REF!</definedName>
    <definedName name="Dodatek_5">#REF!</definedName>
    <definedName name="Dodatek_5_10">#REF!</definedName>
    <definedName name="Dodatek_5_11">#REF!</definedName>
    <definedName name="Dodatek_5_12">#REF!</definedName>
    <definedName name="Dodatek_5_4">#REF!</definedName>
    <definedName name="Dodatek_5_5">#REF!</definedName>
    <definedName name="Dodatek_5_6">#REF!</definedName>
    <definedName name="Dodatek_5_7">#REF!</definedName>
    <definedName name="Dodatek_5_9">#REF!</definedName>
    <definedName name="Dodatek_6">#REF!</definedName>
    <definedName name="Dodatek_7">#REF!</definedName>
    <definedName name="Dodatek_9">#REF!</definedName>
    <definedName name="Dopočet_Al">#REF!</definedName>
    <definedName name="Dopočet_Cu">#REF!</definedName>
    <definedName name="Dopočet_EUR">#REF!</definedName>
    <definedName name="DPHSS">#REF!</definedName>
    <definedName name="DPHSS_10">#REF!</definedName>
    <definedName name="DPHSS_11">#REF!</definedName>
    <definedName name="DPHSS_12">#REF!</definedName>
    <definedName name="DPHSS_3">#REF!</definedName>
    <definedName name="DPHSS_3_10">#REF!</definedName>
    <definedName name="DPHSS_3_11">#REF!</definedName>
    <definedName name="DPHSS_3_12">#REF!</definedName>
    <definedName name="DPHSS_3_4">#REF!</definedName>
    <definedName name="DPHSS_3_5">#REF!</definedName>
    <definedName name="DPHSS_3_6">#REF!</definedName>
    <definedName name="DPHSS_3_7">#REF!</definedName>
    <definedName name="DPHSS_3_9">#REF!</definedName>
    <definedName name="DPHSS_4">#REF!</definedName>
    <definedName name="DPHSS_4_10">#REF!</definedName>
    <definedName name="DPHSS_4_11">#REF!</definedName>
    <definedName name="DPHSS_4_12">#REF!</definedName>
    <definedName name="DPHSS_4_4">#REF!</definedName>
    <definedName name="DPHSS_4_5">#REF!</definedName>
    <definedName name="DPHSS_4_6">#REF!</definedName>
    <definedName name="DPHSS_4_7">#REF!</definedName>
    <definedName name="DPHSS_4_9">#REF!</definedName>
    <definedName name="DPHSS_5">#REF!</definedName>
    <definedName name="DPHSS_5_10">#REF!</definedName>
    <definedName name="DPHSS_5_11">#REF!</definedName>
    <definedName name="DPHSS_5_12">#REF!</definedName>
    <definedName name="DPHSS_5_4">#REF!</definedName>
    <definedName name="DPHSS_5_5">#REF!</definedName>
    <definedName name="DPHSS_5_6">#REF!</definedName>
    <definedName name="DPHSS_5_7">#REF!</definedName>
    <definedName name="DPHSS_5_9">#REF!</definedName>
    <definedName name="DPHSS_6">#REF!</definedName>
    <definedName name="DPHSS_7">#REF!</definedName>
    <definedName name="DPHSS_9">#REF!</definedName>
    <definedName name="DPHZS">#REF!</definedName>
    <definedName name="DPHZS_10">#REF!</definedName>
    <definedName name="DPHZS_11">#REF!</definedName>
    <definedName name="DPHZS_12">#REF!</definedName>
    <definedName name="DPHZS_3">#REF!</definedName>
    <definedName name="DPHZS_3_10">#REF!</definedName>
    <definedName name="DPHZS_3_11">#REF!</definedName>
    <definedName name="DPHZS_3_12">#REF!</definedName>
    <definedName name="DPHZS_3_4">#REF!</definedName>
    <definedName name="DPHZS_3_5">#REF!</definedName>
    <definedName name="DPHZS_3_6">#REF!</definedName>
    <definedName name="DPHZS_3_7">#REF!</definedName>
    <definedName name="DPHZS_3_9">#REF!</definedName>
    <definedName name="DPHZS_4">#REF!</definedName>
    <definedName name="DPHZS_4_10">#REF!</definedName>
    <definedName name="DPHZS_4_11">#REF!</definedName>
    <definedName name="DPHZS_4_12">#REF!</definedName>
    <definedName name="DPHZS_4_4">#REF!</definedName>
    <definedName name="DPHZS_4_5">#REF!</definedName>
    <definedName name="DPHZS_4_6">#REF!</definedName>
    <definedName name="DPHZS_4_7">#REF!</definedName>
    <definedName name="DPHZS_4_9">#REF!</definedName>
    <definedName name="DPHZS_5">#REF!</definedName>
    <definedName name="DPHZS_5_10">#REF!</definedName>
    <definedName name="DPHZS_5_11">#REF!</definedName>
    <definedName name="DPHZS_5_12">#REF!</definedName>
    <definedName name="DPHZS_5_4">#REF!</definedName>
    <definedName name="DPHZS_5_5">#REF!</definedName>
    <definedName name="DPHZS_5_6">#REF!</definedName>
    <definedName name="DPHZS_5_7">#REF!</definedName>
    <definedName name="DPHZS_5_9">#REF!</definedName>
    <definedName name="DPHZS_6">#REF!</definedName>
    <definedName name="DPHZS_7">#REF!</definedName>
    <definedName name="DPHZS_9">#REF!</definedName>
    <definedName name="Elektro">#REF!</definedName>
    <definedName name="Elektro_10">#REF!</definedName>
    <definedName name="Elektro_11">#REF!</definedName>
    <definedName name="Elektro_12">#REF!</definedName>
    <definedName name="Elektro_3">#REF!</definedName>
    <definedName name="Elektro_3_10">#REF!</definedName>
    <definedName name="Elektro_3_11">#REF!</definedName>
    <definedName name="Elektro_3_12">#REF!</definedName>
    <definedName name="Elektro_3_4">#REF!</definedName>
    <definedName name="Elektro_3_5">#REF!</definedName>
    <definedName name="Elektro_3_6">#REF!</definedName>
    <definedName name="Elektro_3_7">#REF!</definedName>
    <definedName name="Elektro_3_9">#REF!</definedName>
    <definedName name="Elektro_4">#REF!</definedName>
    <definedName name="Elektro_4_10">#REF!</definedName>
    <definedName name="Elektro_4_11">#REF!</definedName>
    <definedName name="Elektro_4_12">#REF!</definedName>
    <definedName name="Elektro_4_4">#REF!</definedName>
    <definedName name="Elektro_4_5">#REF!</definedName>
    <definedName name="Elektro_4_6">#REF!</definedName>
    <definedName name="Elektro_4_7">#REF!</definedName>
    <definedName name="Elektro_4_9">#REF!</definedName>
    <definedName name="Elektro_5">#REF!</definedName>
    <definedName name="Elektro_5_10">#REF!</definedName>
    <definedName name="Elektro_5_11">#REF!</definedName>
    <definedName name="Elektro_5_12">#REF!</definedName>
    <definedName name="Elektro_5_4">#REF!</definedName>
    <definedName name="Elektro_5_5">#REF!</definedName>
    <definedName name="Elektro_5_6">#REF!</definedName>
    <definedName name="Elektro_5_7">#REF!</definedName>
    <definedName name="Elektro_5_9">#REF!</definedName>
    <definedName name="Elektro_6">#REF!</definedName>
    <definedName name="Elektro_7">#REF!</definedName>
    <definedName name="Elektro_9">#REF!</definedName>
    <definedName name="EmailZpracovatele">#REF!</definedName>
    <definedName name="EmailZpracovatele_10">#REF!</definedName>
    <definedName name="EmailZpracovatele_11">#REF!</definedName>
    <definedName name="EmailZpracovatele_12">#REF!</definedName>
    <definedName name="EmailZpracovatele_3">#REF!</definedName>
    <definedName name="EmailZpracovatele_3_10">#REF!</definedName>
    <definedName name="EmailZpracovatele_3_11">#REF!</definedName>
    <definedName name="EmailZpracovatele_3_12">#REF!</definedName>
    <definedName name="EmailZpracovatele_3_4">#REF!</definedName>
    <definedName name="EmailZpracovatele_3_5">#REF!</definedName>
    <definedName name="EmailZpracovatele_3_6">#REF!</definedName>
    <definedName name="EmailZpracovatele_3_7">#REF!</definedName>
    <definedName name="EmailZpracovatele_3_9">#REF!</definedName>
    <definedName name="EmailZpracovatele_4">#REF!</definedName>
    <definedName name="EmailZpracovatele_4_10">#REF!</definedName>
    <definedName name="EmailZpracovatele_4_11">#REF!</definedName>
    <definedName name="EmailZpracovatele_4_12">#REF!</definedName>
    <definedName name="EmailZpracovatele_4_4">#REF!</definedName>
    <definedName name="EmailZpracovatele_4_5">#REF!</definedName>
    <definedName name="EmailZpracovatele_4_6">#REF!</definedName>
    <definedName name="EmailZpracovatele_4_7">#REF!</definedName>
    <definedName name="EmailZpracovatele_4_9">#REF!</definedName>
    <definedName name="EmailZpracovatele_5">#REF!</definedName>
    <definedName name="EmailZpracovatele_5_10">#REF!</definedName>
    <definedName name="EmailZpracovatele_5_11">#REF!</definedName>
    <definedName name="EmailZpracovatele_5_12">#REF!</definedName>
    <definedName name="EmailZpracovatele_5_4">#REF!</definedName>
    <definedName name="EmailZpracovatele_5_5">#REF!</definedName>
    <definedName name="EmailZpracovatele_5_6">#REF!</definedName>
    <definedName name="EmailZpracovatele_5_7">#REF!</definedName>
    <definedName name="EmailZpracovatele_5_9">#REF!</definedName>
    <definedName name="EmailZpracovatele_6">#REF!</definedName>
    <definedName name="EmailZpracovatele_7">#REF!</definedName>
    <definedName name="EmailZpracovatele_9">#REF!</definedName>
    <definedName name="EUR">#REF!</definedName>
    <definedName name="Excel_BuiltIn__FilterDatabase_1">#REF!</definedName>
    <definedName name="Excel_BuiltIn__FilterDatabase_1_1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>#REF!</definedName>
    <definedName name="Excel_BuiltIn__FilterDatabase_2_1_10">#REF!</definedName>
    <definedName name="Excel_BuiltIn__FilterDatabase_2_1_11">#REF!</definedName>
    <definedName name="Excel_BuiltIn__FilterDatabase_2_1_12">#REF!</definedName>
    <definedName name="Excel_BuiltIn__FilterDatabase_2_1_4">#REF!</definedName>
    <definedName name="Excel_BuiltIn__FilterDatabase_2_1_5">#REF!</definedName>
    <definedName name="Excel_BuiltIn__FilterDatabase_2_1_6">#REF!</definedName>
    <definedName name="Excel_BuiltIn__FilterDatabase_2_1_7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_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_1_1">"$#REF!.$A$1:$O$173"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HodVyroba">'[1]Parametry'!$D$25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izolac">#REF!</definedName>
    <definedName name="Izolace">#REF!</definedName>
    <definedName name="Izolace_10">#REF!</definedName>
    <definedName name="Izolace_11">#REF!</definedName>
    <definedName name="Izolace_12">#REF!</definedName>
    <definedName name="Izolace_3">#REF!</definedName>
    <definedName name="Izolace_3_10">#REF!</definedName>
    <definedName name="Izolace_3_11">#REF!</definedName>
    <definedName name="Izolace_3_12">#REF!</definedName>
    <definedName name="Izolace_3_4">#REF!</definedName>
    <definedName name="Izolace_3_5">#REF!</definedName>
    <definedName name="Izolace_3_6">#REF!</definedName>
    <definedName name="Izolace_3_7">#REF!</definedName>
    <definedName name="Izolace_3_9">#REF!</definedName>
    <definedName name="Izolace_4">#REF!</definedName>
    <definedName name="Izolace_4_10">#REF!</definedName>
    <definedName name="Izolace_4_11">#REF!</definedName>
    <definedName name="Izolace_4_12">#REF!</definedName>
    <definedName name="Izolace_4_4">#REF!</definedName>
    <definedName name="Izolace_4_5">#REF!</definedName>
    <definedName name="Izolace_4_6">#REF!</definedName>
    <definedName name="Izolace_4_7">#REF!</definedName>
    <definedName name="Izolace_4_9">#REF!</definedName>
    <definedName name="Izolace_5">#REF!</definedName>
    <definedName name="Izolace_5_10">#REF!</definedName>
    <definedName name="Izolace_5_11">#REF!</definedName>
    <definedName name="Izolace_5_12">#REF!</definedName>
    <definedName name="Izolace_5_4">#REF!</definedName>
    <definedName name="Izolace_5_5">#REF!</definedName>
    <definedName name="Izolace_5_6">#REF!</definedName>
    <definedName name="Izolace_5_7">#REF!</definedName>
    <definedName name="Izolace_5_9">#REF!</definedName>
    <definedName name="Izolace_6">#REF!</definedName>
    <definedName name="Izolace_7">#REF!</definedName>
    <definedName name="Izolace_9">#REF!</definedName>
    <definedName name="Jmeno">#REF!</definedName>
    <definedName name="Jmeno_10">#REF!</definedName>
    <definedName name="Jmeno_11">#REF!</definedName>
    <definedName name="Jmeno_12">#REF!</definedName>
    <definedName name="Jmeno_3">#REF!</definedName>
    <definedName name="Jmeno_3_10">#REF!</definedName>
    <definedName name="Jmeno_3_11">#REF!</definedName>
    <definedName name="Jmeno_3_12">#REF!</definedName>
    <definedName name="Jmeno_3_4">#REF!</definedName>
    <definedName name="Jmeno_3_5">#REF!</definedName>
    <definedName name="Jmeno_3_6">#REF!</definedName>
    <definedName name="Jmeno_3_7">#REF!</definedName>
    <definedName name="Jmeno_3_9">#REF!</definedName>
    <definedName name="Jmeno_4">#REF!</definedName>
    <definedName name="Jmeno_4_10">#REF!</definedName>
    <definedName name="Jmeno_4_11">#REF!</definedName>
    <definedName name="Jmeno_4_12">#REF!</definedName>
    <definedName name="Jmeno_4_4">#REF!</definedName>
    <definedName name="Jmeno_4_5">#REF!</definedName>
    <definedName name="Jmeno_4_6">#REF!</definedName>
    <definedName name="Jmeno_4_7">#REF!</definedName>
    <definedName name="Jmeno_4_9">#REF!</definedName>
    <definedName name="Jmeno_5">#REF!</definedName>
    <definedName name="Jmeno_5_10">#REF!</definedName>
    <definedName name="Jmeno_5_11">#REF!</definedName>
    <definedName name="Jmeno_5_12">#REF!</definedName>
    <definedName name="Jmeno_5_4">#REF!</definedName>
    <definedName name="Jmeno_5_5">#REF!</definedName>
    <definedName name="Jmeno_5_6">#REF!</definedName>
    <definedName name="Jmeno_5_7">#REF!</definedName>
    <definedName name="Jmeno_5_9">#REF!</definedName>
    <definedName name="Jmeno_6">#REF!</definedName>
    <definedName name="Jmeno_7">#REF!</definedName>
    <definedName name="Jmeno_9">#REF!</definedName>
    <definedName name="Kod">#REF!</definedName>
    <definedName name="Kod1PP">#REF!</definedName>
    <definedName name="Montaz">#REF!</definedName>
    <definedName name="Montaz_10">#REF!</definedName>
    <definedName name="Montaz_11">#REF!</definedName>
    <definedName name="Montaz_12">#REF!</definedName>
    <definedName name="Montaz_3">#REF!</definedName>
    <definedName name="Montaz_3_10">#REF!</definedName>
    <definedName name="Montaz_3_11">#REF!</definedName>
    <definedName name="Montaz_3_12">#REF!</definedName>
    <definedName name="Montaz_3_4">#REF!</definedName>
    <definedName name="Montaz_3_5">#REF!</definedName>
    <definedName name="Montaz_3_6">#REF!</definedName>
    <definedName name="Montaz_3_7">#REF!</definedName>
    <definedName name="Montaz_3_9">#REF!</definedName>
    <definedName name="Montaz_4">#REF!</definedName>
    <definedName name="Montaz_4_10">#REF!</definedName>
    <definedName name="Montaz_4_11">#REF!</definedName>
    <definedName name="Montaz_4_12">#REF!</definedName>
    <definedName name="Montaz_4_4">#REF!</definedName>
    <definedName name="Montaz_4_5">#REF!</definedName>
    <definedName name="Montaz_4_6">#REF!</definedName>
    <definedName name="Montaz_4_7">#REF!</definedName>
    <definedName name="Montaz_4_9">#REF!</definedName>
    <definedName name="Montaz_5">#REF!</definedName>
    <definedName name="Montaz_5_10">#REF!</definedName>
    <definedName name="Montaz_5_11">#REF!</definedName>
    <definedName name="Montaz_5_12">#REF!</definedName>
    <definedName name="Montaz_5_4">#REF!</definedName>
    <definedName name="Montaz_5_5">#REF!</definedName>
    <definedName name="Montaz_5_6">#REF!</definedName>
    <definedName name="Montaz_5_7">#REF!</definedName>
    <definedName name="Montaz_5_9">#REF!</definedName>
    <definedName name="Montaz_6">#REF!</definedName>
    <definedName name="Montaz_7">#REF!</definedName>
    <definedName name="Montaz_9">#REF!</definedName>
    <definedName name="Nabytek">#REF!</definedName>
    <definedName name="Nábytek">#REF!</definedName>
    <definedName name="Nabytek_10">#REF!</definedName>
    <definedName name="Nabytek_11">#REF!</definedName>
    <definedName name="Nabytek_12">#REF!</definedName>
    <definedName name="Nabytek_3">#REF!</definedName>
    <definedName name="Nabytek_3_10">#REF!</definedName>
    <definedName name="Nabytek_3_11">#REF!</definedName>
    <definedName name="Nabytek_3_12">#REF!</definedName>
    <definedName name="Nabytek_3_4">#REF!</definedName>
    <definedName name="Nabytek_3_5">#REF!</definedName>
    <definedName name="Nabytek_3_6">#REF!</definedName>
    <definedName name="Nabytek_3_7">#REF!</definedName>
    <definedName name="Nabytek_3_9">#REF!</definedName>
    <definedName name="Nabytek_4">#REF!</definedName>
    <definedName name="Nabytek_4_10">#REF!</definedName>
    <definedName name="Nabytek_4_11">#REF!</definedName>
    <definedName name="Nabytek_4_12">#REF!</definedName>
    <definedName name="Nabytek_4_4">#REF!</definedName>
    <definedName name="Nabytek_4_5">#REF!</definedName>
    <definedName name="Nabytek_4_6">#REF!</definedName>
    <definedName name="Nabytek_4_7">#REF!</definedName>
    <definedName name="Nabytek_4_9">#REF!</definedName>
    <definedName name="Nabytek_5">#REF!</definedName>
    <definedName name="Nabytek_5_10">#REF!</definedName>
    <definedName name="Nabytek_5_11">#REF!</definedName>
    <definedName name="Nabytek_5_12">#REF!</definedName>
    <definedName name="Nabytek_5_4">#REF!</definedName>
    <definedName name="Nabytek_5_5">#REF!</definedName>
    <definedName name="Nabytek_5_6">#REF!</definedName>
    <definedName name="Nabytek_5_7">#REF!</definedName>
    <definedName name="Nabytek_5_9">#REF!</definedName>
    <definedName name="Nabytek_6">#REF!</definedName>
    <definedName name="Nabytek_7">#REF!</definedName>
    <definedName name="Nabytek_9">#REF!</definedName>
    <definedName name="_xlnm.Print_Area" localSheetId="2">'HSV,PSV'!$A$2:$Q$138</definedName>
    <definedName name="_xlnm.Print_Area" localSheetId="6">'CHLAZENÍ'!$A$2:$P$115</definedName>
    <definedName name="_xlnm.Print_Area" localSheetId="9">'MaR'!$A$2:$Q$105</definedName>
    <definedName name="_xlnm.Print_Area" localSheetId="0">'REKAPITULACE'!$A$2:$Q$27</definedName>
    <definedName name="_xlnm.Print_Area" localSheetId="7">'SILNOPROUD'!$A$2:$Q$86</definedName>
    <definedName name="_xlnm.Print_Area" localSheetId="8">'SLABOPROUD'!$B$2:$R$59</definedName>
    <definedName name="_xlnm.Print_Area" localSheetId="4">'ÚT'!$A$2:$Q$24</definedName>
    <definedName name="_xlnm.Print_Area" localSheetId="1">'VRN'!$A$2:$Q$38</definedName>
    <definedName name="_xlnm.Print_Area" localSheetId="5">'VZT'!$B$2:$R$286</definedName>
    <definedName name="_xlnm.Print_Area" localSheetId="3">'ZTI'!$A$2:$Q$27</definedName>
    <definedName name="okna_kotvy">#REF!</definedName>
    <definedName name="okna_kotvy_10">#REF!</definedName>
    <definedName name="okna_kotvy_11">#REF!</definedName>
    <definedName name="okna_kotvy_12">#REF!</definedName>
    <definedName name="okna_kotvy_4">#REF!</definedName>
    <definedName name="okna_kotvy_5">#REF!</definedName>
    <definedName name="okna_kotvy_6">#REF!</definedName>
    <definedName name="okna_kotvy_7">#REF!</definedName>
    <definedName name="okna_kotvy_9">#REF!</definedName>
    <definedName name="okna_montaz">#REF!</definedName>
    <definedName name="okna_montaz_10">#REF!</definedName>
    <definedName name="okna_montaz_11">#REF!</definedName>
    <definedName name="okna_montaz_12">#REF!</definedName>
    <definedName name="okna_montaz_4">#REF!</definedName>
    <definedName name="okna_montaz_5">#REF!</definedName>
    <definedName name="okna_montaz_6">#REF!</definedName>
    <definedName name="okna_montaz_7">#REF!</definedName>
    <definedName name="okna_montaz_9">#REF!</definedName>
    <definedName name="Ostatni">#REF!</definedName>
    <definedName name="Ostatni_10">#REF!</definedName>
    <definedName name="Ostatni_11">#REF!</definedName>
    <definedName name="Ostatni_12">#REF!</definedName>
    <definedName name="Ostatni_3">#REF!</definedName>
    <definedName name="Ostatni_3_10">#REF!</definedName>
    <definedName name="Ostatni_3_11">#REF!</definedName>
    <definedName name="Ostatni_3_12">#REF!</definedName>
    <definedName name="Ostatni_3_4">#REF!</definedName>
    <definedName name="Ostatni_3_5">#REF!</definedName>
    <definedName name="Ostatni_3_6">#REF!</definedName>
    <definedName name="Ostatni_3_7">#REF!</definedName>
    <definedName name="Ostatni_3_9">#REF!</definedName>
    <definedName name="Ostatni_4">#REF!</definedName>
    <definedName name="Ostatni_4_10">#REF!</definedName>
    <definedName name="Ostatni_4_11">#REF!</definedName>
    <definedName name="Ostatni_4_12">#REF!</definedName>
    <definedName name="Ostatni_4_4">#REF!</definedName>
    <definedName name="Ostatni_4_5">#REF!</definedName>
    <definedName name="Ostatni_4_6">#REF!</definedName>
    <definedName name="Ostatni_4_7">#REF!</definedName>
    <definedName name="Ostatni_4_9">#REF!</definedName>
    <definedName name="Ostatni_5">#REF!</definedName>
    <definedName name="Ostatni_5_10">#REF!</definedName>
    <definedName name="Ostatni_5_11">#REF!</definedName>
    <definedName name="Ostatni_5_12">#REF!</definedName>
    <definedName name="Ostatni_5_4">#REF!</definedName>
    <definedName name="Ostatni_5_5">#REF!</definedName>
    <definedName name="Ostatni_5_6">#REF!</definedName>
    <definedName name="Ostatni_5_7">#REF!</definedName>
    <definedName name="Ostatni_5_9">#REF!</definedName>
    <definedName name="Ostatni_6">#REF!</definedName>
    <definedName name="Ostatni_7">#REF!</definedName>
    <definedName name="Ostatni_9">#REF!</definedName>
    <definedName name="PlatebniPodminkyAJ">#REF!</definedName>
    <definedName name="PlatebniPodminkyAJ_10">#REF!</definedName>
    <definedName name="PlatebniPodminkyAJ_11">#REF!</definedName>
    <definedName name="PlatebniPodminkyAJ_12">#REF!</definedName>
    <definedName name="PlatebniPodminkyAJ_3">#REF!</definedName>
    <definedName name="PlatebniPodminkyAJ_3_10">#REF!</definedName>
    <definedName name="PlatebniPodminkyAJ_3_11">#REF!</definedName>
    <definedName name="PlatebniPodminkyAJ_3_12">#REF!</definedName>
    <definedName name="PlatebniPodminkyAJ_3_4">#REF!</definedName>
    <definedName name="PlatebniPodminkyAJ_3_5">#REF!</definedName>
    <definedName name="PlatebniPodminkyAJ_3_6">#REF!</definedName>
    <definedName name="PlatebniPodminkyAJ_3_7">#REF!</definedName>
    <definedName name="PlatebniPodminkyAJ_3_9">#REF!</definedName>
    <definedName name="PlatebniPodminkyAJ_4">#REF!</definedName>
    <definedName name="PlatebniPodminkyAJ_4_10">#REF!</definedName>
    <definedName name="PlatebniPodminkyAJ_4_11">#REF!</definedName>
    <definedName name="PlatebniPodminkyAJ_4_12">#REF!</definedName>
    <definedName name="PlatebniPodminkyAJ_4_4">#REF!</definedName>
    <definedName name="PlatebniPodminkyAJ_4_5">#REF!</definedName>
    <definedName name="PlatebniPodminkyAJ_4_6">#REF!</definedName>
    <definedName name="PlatebniPodminkyAJ_4_7">#REF!</definedName>
    <definedName name="PlatebniPodminkyAJ_4_9">#REF!</definedName>
    <definedName name="PlatebniPodminkyAJ_5">#REF!</definedName>
    <definedName name="PlatebniPodminkyAJ_5_10">#REF!</definedName>
    <definedName name="PlatebniPodminkyAJ_5_11">#REF!</definedName>
    <definedName name="PlatebniPodminkyAJ_5_12">#REF!</definedName>
    <definedName name="PlatebniPodminkyAJ_5_4">#REF!</definedName>
    <definedName name="PlatebniPodminkyAJ_5_5">#REF!</definedName>
    <definedName name="PlatebniPodminkyAJ_5_6">#REF!</definedName>
    <definedName name="PlatebniPodminkyAJ_5_7">#REF!</definedName>
    <definedName name="PlatebniPodminkyAJ_5_9">#REF!</definedName>
    <definedName name="PlatebniPodminkyAJ_6">#REF!</definedName>
    <definedName name="PlatebniPodminkyAJ_7">#REF!</definedName>
    <definedName name="PlatebniPodminkyAJ_9">#REF!</definedName>
    <definedName name="PlatebniPodminkyCZ">#REF!</definedName>
    <definedName name="PlatebniPodminkyCZ_10">#REF!</definedName>
    <definedName name="PlatebniPodminkyCZ_11">#REF!</definedName>
    <definedName name="PlatebniPodminkyCZ_12">#REF!</definedName>
    <definedName name="PlatebniPodminkyCZ_3">#REF!</definedName>
    <definedName name="PlatebniPodminkyCZ_3_10">#REF!</definedName>
    <definedName name="PlatebniPodminkyCZ_3_11">#REF!</definedName>
    <definedName name="PlatebniPodminkyCZ_3_12">#REF!</definedName>
    <definedName name="PlatebniPodminkyCZ_3_4">#REF!</definedName>
    <definedName name="PlatebniPodminkyCZ_3_5">#REF!</definedName>
    <definedName name="PlatebniPodminkyCZ_3_6">#REF!</definedName>
    <definedName name="PlatebniPodminkyCZ_3_7">#REF!</definedName>
    <definedName name="PlatebniPodminkyCZ_3_9">#REF!</definedName>
    <definedName name="PlatebniPodminkyCZ_4">#REF!</definedName>
    <definedName name="PlatebniPodminkyCZ_4_10">#REF!</definedName>
    <definedName name="PlatebniPodminkyCZ_4_11">#REF!</definedName>
    <definedName name="PlatebniPodminkyCZ_4_12">#REF!</definedName>
    <definedName name="PlatebniPodminkyCZ_4_4">#REF!</definedName>
    <definedName name="PlatebniPodminkyCZ_4_5">#REF!</definedName>
    <definedName name="PlatebniPodminkyCZ_4_6">#REF!</definedName>
    <definedName name="PlatebniPodminkyCZ_4_7">#REF!</definedName>
    <definedName name="PlatebniPodminkyCZ_4_9">#REF!</definedName>
    <definedName name="PlatebniPodminkyCZ_5">#REF!</definedName>
    <definedName name="PlatebniPodminkyCZ_5_10">#REF!</definedName>
    <definedName name="PlatebniPodminkyCZ_5_11">#REF!</definedName>
    <definedName name="PlatebniPodminkyCZ_5_12">#REF!</definedName>
    <definedName name="PlatebniPodminkyCZ_5_4">#REF!</definedName>
    <definedName name="PlatebniPodminkyCZ_5_5">#REF!</definedName>
    <definedName name="PlatebniPodminkyCZ_5_6">#REF!</definedName>
    <definedName name="PlatebniPodminkyCZ_5_7">#REF!</definedName>
    <definedName name="PlatebniPodminkyCZ_5_9">#REF!</definedName>
    <definedName name="PlatebniPodminkyCZ_6">#REF!</definedName>
    <definedName name="PlatebniPodminkyCZ_7">#REF!</definedName>
    <definedName name="PlatebniPodminkyCZ_9">#REF!</definedName>
    <definedName name="PlatnostNabidky">#REF!</definedName>
    <definedName name="PlatnostNabidky_10">#REF!</definedName>
    <definedName name="PlatnostNabidky_11">#REF!</definedName>
    <definedName name="PlatnostNabidky_12">#REF!</definedName>
    <definedName name="PlatnostNabidky_3">#REF!</definedName>
    <definedName name="PlatnostNabidky_3_10">#REF!</definedName>
    <definedName name="PlatnostNabidky_3_11">#REF!</definedName>
    <definedName name="PlatnostNabidky_3_12">#REF!</definedName>
    <definedName name="PlatnostNabidky_3_4">#REF!</definedName>
    <definedName name="PlatnostNabidky_3_5">#REF!</definedName>
    <definedName name="PlatnostNabidky_3_6">#REF!</definedName>
    <definedName name="PlatnostNabidky_3_7">#REF!</definedName>
    <definedName name="PlatnostNabidky_3_9">#REF!</definedName>
    <definedName name="PlatnostNabidky_4">#REF!</definedName>
    <definedName name="PlatnostNabidky_4_10">#REF!</definedName>
    <definedName name="PlatnostNabidky_4_11">#REF!</definedName>
    <definedName name="PlatnostNabidky_4_12">#REF!</definedName>
    <definedName name="PlatnostNabidky_4_4">#REF!</definedName>
    <definedName name="PlatnostNabidky_4_5">#REF!</definedName>
    <definedName name="PlatnostNabidky_4_6">#REF!</definedName>
    <definedName name="PlatnostNabidky_4_7">#REF!</definedName>
    <definedName name="PlatnostNabidky_4_9">#REF!</definedName>
    <definedName name="PlatnostNabidky_5">#REF!</definedName>
    <definedName name="PlatnostNabidky_5_10">#REF!</definedName>
    <definedName name="PlatnostNabidky_5_11">#REF!</definedName>
    <definedName name="PlatnostNabidky_5_12">#REF!</definedName>
    <definedName name="PlatnostNabidky_5_4">#REF!</definedName>
    <definedName name="PlatnostNabidky_5_5">#REF!</definedName>
    <definedName name="PlatnostNabidky_5_6">#REF!</definedName>
    <definedName name="PlatnostNabidky_5_7">#REF!</definedName>
    <definedName name="PlatnostNabidky_5_9">#REF!</definedName>
    <definedName name="PlatnostNabidky_6">#REF!</definedName>
    <definedName name="PlatnostNabidky_7">#REF!</definedName>
    <definedName name="PlatnostNabidky_9">#REF!</definedName>
    <definedName name="Polozky1PP">#REF!</definedName>
    <definedName name="_xlnm.Print_Area">"$#REF!.$A$1:$L$260"</definedName>
    <definedName name="_xlnm.Print_Titles">"$#REF!.$A$1:$IV$2"</definedName>
    <definedName name="Přehled">#REF!</definedName>
    <definedName name="RecyklaceRemove">#REF!</definedName>
    <definedName name="Rekapitulace">#REF!</definedName>
    <definedName name="Rekapitulace_10">#REF!</definedName>
    <definedName name="Rekapitulace_11">#REF!</definedName>
    <definedName name="Rekapitulace_12">#REF!</definedName>
    <definedName name="Rekapitulace_3">#REF!</definedName>
    <definedName name="Rekapitulace_3_10">#REF!</definedName>
    <definedName name="Rekapitulace_3_11">#REF!</definedName>
    <definedName name="Rekapitulace_3_12">#REF!</definedName>
    <definedName name="Rekapitulace_3_4">#REF!</definedName>
    <definedName name="Rekapitulace_3_5">#REF!</definedName>
    <definedName name="Rekapitulace_3_6">#REF!</definedName>
    <definedName name="Rekapitulace_3_7">#REF!</definedName>
    <definedName name="Rekapitulace_3_9">#REF!</definedName>
    <definedName name="Rekapitulace_4">#REF!</definedName>
    <definedName name="Rekapitulace_4_10">#REF!</definedName>
    <definedName name="Rekapitulace_4_11">#REF!</definedName>
    <definedName name="Rekapitulace_4_12">#REF!</definedName>
    <definedName name="Rekapitulace_4_4">#REF!</definedName>
    <definedName name="Rekapitulace_4_5">#REF!</definedName>
    <definedName name="Rekapitulace_4_6">#REF!</definedName>
    <definedName name="Rekapitulace_4_7">#REF!</definedName>
    <definedName name="Rekapitulace_4_9">#REF!</definedName>
    <definedName name="Rekapitulace_5">#REF!</definedName>
    <definedName name="Rekapitulace_5_10">#REF!</definedName>
    <definedName name="Rekapitulace_5_11">#REF!</definedName>
    <definedName name="Rekapitulace_5_12">#REF!</definedName>
    <definedName name="Rekapitulace_5_4">#REF!</definedName>
    <definedName name="Rekapitulace_5_5">#REF!</definedName>
    <definedName name="Rekapitulace_5_6">#REF!</definedName>
    <definedName name="Rekapitulace_5_7">#REF!</definedName>
    <definedName name="Rekapitulace_5_9">#REF!</definedName>
    <definedName name="Rekapitulace_6">#REF!</definedName>
    <definedName name="Rekapitulace_7">#REF!</definedName>
    <definedName name="Rekapitulace_9">#REF!</definedName>
    <definedName name="Rok_nabídky">#REF!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mlouva">#REF!</definedName>
    <definedName name="Smlouva_10">#REF!</definedName>
    <definedName name="Smlouva_11">#REF!</definedName>
    <definedName name="Smlouva_12">#REF!</definedName>
    <definedName name="Smlouva_3">#REF!</definedName>
    <definedName name="Smlouva_3_10">#REF!</definedName>
    <definedName name="Smlouva_3_11">#REF!</definedName>
    <definedName name="Smlouva_3_12">#REF!</definedName>
    <definedName name="Smlouva_3_4">#REF!</definedName>
    <definedName name="Smlouva_3_5">#REF!</definedName>
    <definedName name="Smlouva_3_6">#REF!</definedName>
    <definedName name="Smlouva_3_7">#REF!</definedName>
    <definedName name="Smlouva_3_9">#REF!</definedName>
    <definedName name="Smlouva_4">#REF!</definedName>
    <definedName name="Smlouva_4_10">#REF!</definedName>
    <definedName name="Smlouva_4_11">#REF!</definedName>
    <definedName name="Smlouva_4_12">#REF!</definedName>
    <definedName name="Smlouva_4_4">#REF!</definedName>
    <definedName name="Smlouva_4_5">#REF!</definedName>
    <definedName name="Smlouva_4_6">#REF!</definedName>
    <definedName name="Smlouva_4_7">#REF!</definedName>
    <definedName name="Smlouva_4_9">#REF!</definedName>
    <definedName name="Smlouva_5">#REF!</definedName>
    <definedName name="Smlouva_5_10">#REF!</definedName>
    <definedName name="Smlouva_5_11">#REF!</definedName>
    <definedName name="Smlouva_5_12">#REF!</definedName>
    <definedName name="Smlouva_5_4">#REF!</definedName>
    <definedName name="Smlouva_5_5">#REF!</definedName>
    <definedName name="Smlouva_5_6">#REF!</definedName>
    <definedName name="Smlouva_5_7">#REF!</definedName>
    <definedName name="Smlouva_5_9">#REF!</definedName>
    <definedName name="Smlouva_6">#REF!</definedName>
    <definedName name="Smlouva_7">#REF!</definedName>
    <definedName name="Smlouva_9">#REF!</definedName>
    <definedName name="Soucet1PP">#REF!</definedName>
    <definedName name="Specifikace">#REF!</definedName>
    <definedName name="Stredisko">#REF!</definedName>
    <definedName name="Stredisko_10">#REF!</definedName>
    <definedName name="Stredisko_11">#REF!</definedName>
    <definedName name="Stredisko_12">#REF!</definedName>
    <definedName name="Stredisko_3">#REF!</definedName>
    <definedName name="Stredisko_3_10">#REF!</definedName>
    <definedName name="Stredisko_3_11">#REF!</definedName>
    <definedName name="Stredisko_3_12">#REF!</definedName>
    <definedName name="Stredisko_3_4">#REF!</definedName>
    <definedName name="Stredisko_3_5">#REF!</definedName>
    <definedName name="Stredisko_3_6">#REF!</definedName>
    <definedName name="Stredisko_3_7">#REF!</definedName>
    <definedName name="Stredisko_3_9">#REF!</definedName>
    <definedName name="Stredisko_4">#REF!</definedName>
    <definedName name="Stredisko_4_10">#REF!</definedName>
    <definedName name="Stredisko_4_11">#REF!</definedName>
    <definedName name="Stredisko_4_12">#REF!</definedName>
    <definedName name="Stredisko_4_4">#REF!</definedName>
    <definedName name="Stredisko_4_5">#REF!</definedName>
    <definedName name="Stredisko_4_6">#REF!</definedName>
    <definedName name="Stredisko_4_7">#REF!</definedName>
    <definedName name="Stredisko_4_9">#REF!</definedName>
    <definedName name="Stredisko_5">#REF!</definedName>
    <definedName name="Stredisko_5_10">#REF!</definedName>
    <definedName name="Stredisko_5_11">#REF!</definedName>
    <definedName name="Stredisko_5_12">#REF!</definedName>
    <definedName name="Stredisko_5_4">#REF!</definedName>
    <definedName name="Stredisko_5_5">#REF!</definedName>
    <definedName name="Stredisko_5_6">#REF!</definedName>
    <definedName name="Stredisko_5_7">#REF!</definedName>
    <definedName name="Stredisko_5_9">#REF!</definedName>
    <definedName name="Stredisko_6">#REF!</definedName>
    <definedName name="Stredisko_7">#REF!</definedName>
    <definedName name="Stredisko_9">#REF!</definedName>
    <definedName name="Svitidla">#REF!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Telefon">#REF!</definedName>
    <definedName name="Telefon_10">#REF!</definedName>
    <definedName name="Telefon_11">#REF!</definedName>
    <definedName name="Telefon_12">#REF!</definedName>
    <definedName name="Telefon_3">#REF!</definedName>
    <definedName name="Telefon_3_10">#REF!</definedName>
    <definedName name="Telefon_3_11">#REF!</definedName>
    <definedName name="Telefon_3_12">#REF!</definedName>
    <definedName name="Telefon_3_4">#REF!</definedName>
    <definedName name="Telefon_3_5">#REF!</definedName>
    <definedName name="Telefon_3_6">#REF!</definedName>
    <definedName name="Telefon_3_7">#REF!</definedName>
    <definedName name="Telefon_3_9">#REF!</definedName>
    <definedName name="Telefon_4">#REF!</definedName>
    <definedName name="Telefon_4_10">#REF!</definedName>
    <definedName name="Telefon_4_11">#REF!</definedName>
    <definedName name="Telefon_4_12">#REF!</definedName>
    <definedName name="Telefon_4_4">#REF!</definedName>
    <definedName name="Telefon_4_5">#REF!</definedName>
    <definedName name="Telefon_4_6">#REF!</definedName>
    <definedName name="Telefon_4_7">#REF!</definedName>
    <definedName name="Telefon_4_9">#REF!</definedName>
    <definedName name="Telefon_5">#REF!</definedName>
    <definedName name="Telefon_5_10">#REF!</definedName>
    <definedName name="Telefon_5_11">#REF!</definedName>
    <definedName name="Telefon_5_12">#REF!</definedName>
    <definedName name="Telefon_5_4">#REF!</definedName>
    <definedName name="Telefon_5_5">#REF!</definedName>
    <definedName name="Telefon_5_6">#REF!</definedName>
    <definedName name="Telefon_5_7">#REF!</definedName>
    <definedName name="Telefon_5_9">#REF!</definedName>
    <definedName name="Telefon_6">#REF!</definedName>
    <definedName name="Telefon_7">#REF!</definedName>
    <definedName name="Telefon_9">#REF!</definedName>
    <definedName name="TerminDodani">#REF!</definedName>
    <definedName name="TerminDodani_10">#REF!</definedName>
    <definedName name="TerminDodani_11">#REF!</definedName>
    <definedName name="TerminDodani_12">#REF!</definedName>
    <definedName name="TerminDodani_3">#REF!</definedName>
    <definedName name="TerminDodani_3_10">#REF!</definedName>
    <definedName name="TerminDodani_3_11">#REF!</definedName>
    <definedName name="TerminDodani_3_12">#REF!</definedName>
    <definedName name="TerminDodani_3_4">#REF!</definedName>
    <definedName name="TerminDodani_3_5">#REF!</definedName>
    <definedName name="TerminDodani_3_6">#REF!</definedName>
    <definedName name="TerminDodani_3_7">#REF!</definedName>
    <definedName name="TerminDodani_3_9">#REF!</definedName>
    <definedName name="TerminDodani_4">#REF!</definedName>
    <definedName name="TerminDodani_4_10">#REF!</definedName>
    <definedName name="TerminDodani_4_11">#REF!</definedName>
    <definedName name="TerminDodani_4_12">#REF!</definedName>
    <definedName name="TerminDodani_4_4">#REF!</definedName>
    <definedName name="TerminDodani_4_5">#REF!</definedName>
    <definedName name="TerminDodani_4_6">#REF!</definedName>
    <definedName name="TerminDodani_4_7">#REF!</definedName>
    <definedName name="TerminDodani_4_9">#REF!</definedName>
    <definedName name="TerminDodani_5">#REF!</definedName>
    <definedName name="TerminDodani_5_10">#REF!</definedName>
    <definedName name="TerminDodani_5_11">#REF!</definedName>
    <definedName name="TerminDodani_5_12">#REF!</definedName>
    <definedName name="TerminDodani_5_4">#REF!</definedName>
    <definedName name="TerminDodani_5_5">#REF!</definedName>
    <definedName name="TerminDodani_5_6">#REF!</definedName>
    <definedName name="TerminDodani_5_7">#REF!</definedName>
    <definedName name="TerminDodani_5_9">#REF!</definedName>
    <definedName name="TerminDodani_6">#REF!</definedName>
    <definedName name="TerminDodani_7">#REF!</definedName>
    <definedName name="TerminDodani_9">#REF!</definedName>
    <definedName name="TextVlastniAJ">#REF!</definedName>
    <definedName name="TextVlastniAJ_10">#REF!</definedName>
    <definedName name="TextVlastniAJ_11">#REF!</definedName>
    <definedName name="TextVlastniAJ_12">#REF!</definedName>
    <definedName name="TextVlastniAJ_3">#REF!</definedName>
    <definedName name="TextVlastniAJ_3_10">#REF!</definedName>
    <definedName name="TextVlastniAJ_3_11">#REF!</definedName>
    <definedName name="TextVlastniAJ_3_12">#REF!</definedName>
    <definedName name="TextVlastniAJ_3_4">#REF!</definedName>
    <definedName name="TextVlastniAJ_3_5">#REF!</definedName>
    <definedName name="TextVlastniAJ_3_6">#REF!</definedName>
    <definedName name="TextVlastniAJ_3_7">#REF!</definedName>
    <definedName name="TextVlastniAJ_3_9">#REF!</definedName>
    <definedName name="TextVlastniAJ_4">#REF!</definedName>
    <definedName name="TextVlastniAJ_4_10">#REF!</definedName>
    <definedName name="TextVlastniAJ_4_11">#REF!</definedName>
    <definedName name="TextVlastniAJ_4_12">#REF!</definedName>
    <definedName name="TextVlastniAJ_4_4">#REF!</definedName>
    <definedName name="TextVlastniAJ_4_5">#REF!</definedName>
    <definedName name="TextVlastniAJ_4_6">#REF!</definedName>
    <definedName name="TextVlastniAJ_4_7">#REF!</definedName>
    <definedName name="TextVlastniAJ_4_9">#REF!</definedName>
    <definedName name="TextVlastniAJ_5">#REF!</definedName>
    <definedName name="TextVlastniAJ_5_10">#REF!</definedName>
    <definedName name="TextVlastniAJ_5_11">#REF!</definedName>
    <definedName name="TextVlastniAJ_5_12">#REF!</definedName>
    <definedName name="TextVlastniAJ_5_4">#REF!</definedName>
    <definedName name="TextVlastniAJ_5_5">#REF!</definedName>
    <definedName name="TextVlastniAJ_5_6">#REF!</definedName>
    <definedName name="TextVlastniAJ_5_7">#REF!</definedName>
    <definedName name="TextVlastniAJ_5_9">#REF!</definedName>
    <definedName name="TextVlastniAJ_6">#REF!</definedName>
    <definedName name="TextVlastniAJ_7">#REF!</definedName>
    <definedName name="TextVlastniAJ_9">#REF!</definedName>
    <definedName name="TextVlastniCZ">#REF!</definedName>
    <definedName name="TextVlastniCZ_10">#REF!</definedName>
    <definedName name="TextVlastniCZ_11">#REF!</definedName>
    <definedName name="TextVlastniCZ_12">#REF!</definedName>
    <definedName name="TextVlastniCZ_3">#REF!</definedName>
    <definedName name="TextVlastniCZ_3_10">#REF!</definedName>
    <definedName name="TextVlastniCZ_3_11">#REF!</definedName>
    <definedName name="TextVlastniCZ_3_12">#REF!</definedName>
    <definedName name="TextVlastniCZ_3_4">#REF!</definedName>
    <definedName name="TextVlastniCZ_3_5">#REF!</definedName>
    <definedName name="TextVlastniCZ_3_6">#REF!</definedName>
    <definedName name="TextVlastniCZ_3_7">#REF!</definedName>
    <definedName name="TextVlastniCZ_3_9">#REF!</definedName>
    <definedName name="TextVlastniCZ_4">#REF!</definedName>
    <definedName name="TextVlastniCZ_4_10">#REF!</definedName>
    <definedName name="TextVlastniCZ_4_11">#REF!</definedName>
    <definedName name="TextVlastniCZ_4_12">#REF!</definedName>
    <definedName name="TextVlastniCZ_4_4">#REF!</definedName>
    <definedName name="TextVlastniCZ_4_5">#REF!</definedName>
    <definedName name="TextVlastniCZ_4_6">#REF!</definedName>
    <definedName name="TextVlastniCZ_4_7">#REF!</definedName>
    <definedName name="TextVlastniCZ_4_9">#REF!</definedName>
    <definedName name="TextVlastniCZ_5">#REF!</definedName>
    <definedName name="TextVlastniCZ_5_10">#REF!</definedName>
    <definedName name="TextVlastniCZ_5_11">#REF!</definedName>
    <definedName name="TextVlastniCZ_5_12">#REF!</definedName>
    <definedName name="TextVlastniCZ_5_4">#REF!</definedName>
    <definedName name="TextVlastniCZ_5_5">#REF!</definedName>
    <definedName name="TextVlastniCZ_5_6">#REF!</definedName>
    <definedName name="TextVlastniCZ_5_7">#REF!</definedName>
    <definedName name="TextVlastniCZ_5_9">#REF!</definedName>
    <definedName name="TextVlastniCZ_6">#REF!</definedName>
    <definedName name="TextVlastniCZ_7">#REF!</definedName>
    <definedName name="TextVlastniCZ_9">#REF!</definedName>
    <definedName name="Typ">('[2]MAR'!$C$257:$C$300,'[2]MAR'!$C$63:$C$248)</definedName>
    <definedName name="Zakaznik">#REF!</definedName>
    <definedName name="Zakaznik_10">#REF!</definedName>
    <definedName name="Zakaznik_11">#REF!</definedName>
    <definedName name="Zakaznik_12">#REF!</definedName>
    <definedName name="Zakaznik_3">#REF!</definedName>
    <definedName name="Zakaznik_3_10">#REF!</definedName>
    <definedName name="Zakaznik_3_11">#REF!</definedName>
    <definedName name="Zakaznik_3_12">#REF!</definedName>
    <definedName name="Zakaznik_3_4">#REF!</definedName>
    <definedName name="Zakaznik_3_5">#REF!</definedName>
    <definedName name="Zakaznik_3_6">#REF!</definedName>
    <definedName name="Zakaznik_3_7">#REF!</definedName>
    <definedName name="Zakaznik_3_9">#REF!</definedName>
    <definedName name="Zakaznik_4">#REF!</definedName>
    <definedName name="Zakaznik_4_10">#REF!</definedName>
    <definedName name="Zakaznik_4_11">#REF!</definedName>
    <definedName name="Zakaznik_4_12">#REF!</definedName>
    <definedName name="Zakaznik_4_4">#REF!</definedName>
    <definedName name="Zakaznik_4_5">#REF!</definedName>
    <definedName name="Zakaznik_4_6">#REF!</definedName>
    <definedName name="Zakaznik_4_7">#REF!</definedName>
    <definedName name="Zakaznik_4_9">#REF!</definedName>
    <definedName name="Zakaznik_5">#REF!</definedName>
    <definedName name="Zakaznik_5_10">#REF!</definedName>
    <definedName name="Zakaznik_5_11">#REF!</definedName>
    <definedName name="Zakaznik_5_12">#REF!</definedName>
    <definedName name="Zakaznik_5_4">#REF!</definedName>
    <definedName name="Zakaznik_5_5">#REF!</definedName>
    <definedName name="Zakaznik_5_6">#REF!</definedName>
    <definedName name="Zakaznik_5_7">#REF!</definedName>
    <definedName name="Zakaznik_5_9">#REF!</definedName>
    <definedName name="Zakaznik_6">#REF!</definedName>
    <definedName name="Zakaznik_7">#REF!</definedName>
    <definedName name="Zakaznik_9">#REF!</definedName>
    <definedName name="Zaloha">#REF!</definedName>
    <definedName name="Zaloha_10">#REF!</definedName>
    <definedName name="Zaloha_11">#REF!</definedName>
    <definedName name="Zaloha_12">#REF!</definedName>
    <definedName name="Zaloha_3">#REF!</definedName>
    <definedName name="Zaloha_3_10">#REF!</definedName>
    <definedName name="Zaloha_3_11">#REF!</definedName>
    <definedName name="Zaloha_3_12">#REF!</definedName>
    <definedName name="Zaloha_3_4">#REF!</definedName>
    <definedName name="Zaloha_3_5">#REF!</definedName>
    <definedName name="Zaloha_3_6">#REF!</definedName>
    <definedName name="Zaloha_3_7">#REF!</definedName>
    <definedName name="Zaloha_3_9">#REF!</definedName>
    <definedName name="Zaloha_4">#REF!</definedName>
    <definedName name="Zaloha_4_10">#REF!</definedName>
    <definedName name="Zaloha_4_11">#REF!</definedName>
    <definedName name="Zaloha_4_12">#REF!</definedName>
    <definedName name="Zaloha_4_4">#REF!</definedName>
    <definedName name="Zaloha_4_5">#REF!</definedName>
    <definedName name="Zaloha_4_6">#REF!</definedName>
    <definedName name="Zaloha_4_7">#REF!</definedName>
    <definedName name="Zaloha_4_9">#REF!</definedName>
    <definedName name="Zaloha_5">#REF!</definedName>
    <definedName name="Zaloha_5_10">#REF!</definedName>
    <definedName name="Zaloha_5_11">#REF!</definedName>
    <definedName name="Zaloha_5_12">#REF!</definedName>
    <definedName name="Zaloha_5_4">#REF!</definedName>
    <definedName name="Zaloha_5_5">#REF!</definedName>
    <definedName name="Zaloha_5_6">#REF!</definedName>
    <definedName name="Zaloha_5_7">#REF!</definedName>
    <definedName name="Zaloha_5_9">#REF!</definedName>
    <definedName name="Zaloha_6">#REF!</definedName>
    <definedName name="Zaloha_7">#REF!</definedName>
    <definedName name="Zaloha_9">#REF!</definedName>
    <definedName name="ZalohaCelkem">#REF!</definedName>
    <definedName name="ZalohaCelkem_10">#REF!</definedName>
    <definedName name="ZalohaCelkem_11">#REF!</definedName>
    <definedName name="ZalohaCelkem_12">#REF!</definedName>
    <definedName name="ZalohaCelkem_3">#REF!</definedName>
    <definedName name="ZalohaCelkem_3_10">#REF!</definedName>
    <definedName name="ZalohaCelkem_3_11">#REF!</definedName>
    <definedName name="ZalohaCelkem_3_12">#REF!</definedName>
    <definedName name="ZalohaCelkem_3_4">#REF!</definedName>
    <definedName name="ZalohaCelkem_3_5">#REF!</definedName>
    <definedName name="ZalohaCelkem_3_6">#REF!</definedName>
    <definedName name="ZalohaCelkem_3_7">#REF!</definedName>
    <definedName name="ZalohaCelkem_3_9">#REF!</definedName>
    <definedName name="ZalohaCelkem_4">#REF!</definedName>
    <definedName name="ZalohaCelkem_4_10">#REF!</definedName>
    <definedName name="ZalohaCelkem_4_11">#REF!</definedName>
    <definedName name="ZalohaCelkem_4_12">#REF!</definedName>
    <definedName name="ZalohaCelkem_4_4">#REF!</definedName>
    <definedName name="ZalohaCelkem_4_5">#REF!</definedName>
    <definedName name="ZalohaCelkem_4_6">#REF!</definedName>
    <definedName name="ZalohaCelkem_4_7">#REF!</definedName>
    <definedName name="ZalohaCelkem_4_9">#REF!</definedName>
    <definedName name="ZalohaCelkem_5">#REF!</definedName>
    <definedName name="ZalohaCelkem_5_10">#REF!</definedName>
    <definedName name="ZalohaCelkem_5_11">#REF!</definedName>
    <definedName name="ZalohaCelkem_5_12">#REF!</definedName>
    <definedName name="ZalohaCelkem_5_4">#REF!</definedName>
    <definedName name="ZalohaCelkem_5_5">#REF!</definedName>
    <definedName name="ZalohaCelkem_5_6">#REF!</definedName>
    <definedName name="ZalohaCelkem_5_7">#REF!</definedName>
    <definedName name="ZalohaCelkem_5_9">#REF!</definedName>
    <definedName name="ZalohaCelkem_6">#REF!</definedName>
    <definedName name="ZalohaCelkem_7">#REF!</definedName>
    <definedName name="ZalohaCelkem_9">#REF!</definedName>
    <definedName name="ZalohaRemove">#REF!</definedName>
    <definedName name="ZalohaRemove_10">#REF!</definedName>
    <definedName name="ZalohaRemove_11">#REF!</definedName>
    <definedName name="ZalohaRemove_12">#REF!</definedName>
    <definedName name="ZalohaRemove_3">#REF!</definedName>
    <definedName name="ZalohaRemove_3_10">#REF!</definedName>
    <definedName name="ZalohaRemove_3_11">#REF!</definedName>
    <definedName name="ZalohaRemove_3_12">#REF!</definedName>
    <definedName name="ZalohaRemove_3_4">#REF!</definedName>
    <definedName name="ZalohaRemove_3_5">#REF!</definedName>
    <definedName name="ZalohaRemove_3_6">#REF!</definedName>
    <definedName name="ZalohaRemove_3_7">#REF!</definedName>
    <definedName name="ZalohaRemove_3_9">#REF!</definedName>
    <definedName name="ZalohaRemove_4">#REF!</definedName>
    <definedName name="ZalohaRemove_4_10">#REF!</definedName>
    <definedName name="ZalohaRemove_4_11">#REF!</definedName>
    <definedName name="ZalohaRemove_4_12">#REF!</definedName>
    <definedName name="ZalohaRemove_4_4">#REF!</definedName>
    <definedName name="ZalohaRemove_4_5">#REF!</definedName>
    <definedName name="ZalohaRemove_4_6">#REF!</definedName>
    <definedName name="ZalohaRemove_4_7">#REF!</definedName>
    <definedName name="ZalohaRemove_4_9">#REF!</definedName>
    <definedName name="ZalohaRemove_5">#REF!</definedName>
    <definedName name="ZalohaRemove_5_10">#REF!</definedName>
    <definedName name="ZalohaRemove_5_11">#REF!</definedName>
    <definedName name="ZalohaRemove_5_12">#REF!</definedName>
    <definedName name="ZalohaRemove_5_4">#REF!</definedName>
    <definedName name="ZalohaRemove_5_5">#REF!</definedName>
    <definedName name="ZalohaRemove_5_6">#REF!</definedName>
    <definedName name="ZalohaRemove_5_7">#REF!</definedName>
    <definedName name="ZalohaRemove_5_9">#REF!</definedName>
    <definedName name="ZalohaRemove_6">#REF!</definedName>
    <definedName name="ZalohaRemove_7">#REF!</definedName>
    <definedName name="ZalohaRemove_9">#REF!</definedName>
    <definedName name="ZarucniLhuta">#REF!</definedName>
    <definedName name="ZarucniLhuta_10">#REF!</definedName>
    <definedName name="ZarucniLhuta_11">#REF!</definedName>
    <definedName name="ZarucniLhuta_12">#REF!</definedName>
    <definedName name="ZarucniLhuta_3">#REF!</definedName>
    <definedName name="ZarucniLhuta_3_10">#REF!</definedName>
    <definedName name="ZarucniLhuta_3_11">#REF!</definedName>
    <definedName name="ZarucniLhuta_3_12">#REF!</definedName>
    <definedName name="ZarucniLhuta_3_4">#REF!</definedName>
    <definedName name="ZarucniLhuta_3_5">#REF!</definedName>
    <definedName name="ZarucniLhuta_3_6">#REF!</definedName>
    <definedName name="ZarucniLhuta_3_7">#REF!</definedName>
    <definedName name="ZarucniLhuta_3_9">#REF!</definedName>
    <definedName name="ZarucniLhuta_4">#REF!</definedName>
    <definedName name="ZarucniLhuta_4_10">#REF!</definedName>
    <definedName name="ZarucniLhuta_4_11">#REF!</definedName>
    <definedName name="ZarucniLhuta_4_12">#REF!</definedName>
    <definedName name="ZarucniLhuta_4_4">#REF!</definedName>
    <definedName name="ZarucniLhuta_4_5">#REF!</definedName>
    <definedName name="ZarucniLhuta_4_6">#REF!</definedName>
    <definedName name="ZarucniLhuta_4_7">#REF!</definedName>
    <definedName name="ZarucniLhuta_4_9">#REF!</definedName>
    <definedName name="ZarucniLhuta_5">#REF!</definedName>
    <definedName name="ZarucniLhuta_5_10">#REF!</definedName>
    <definedName name="ZarucniLhuta_5_11">#REF!</definedName>
    <definedName name="ZarucniLhuta_5_12">#REF!</definedName>
    <definedName name="ZarucniLhuta_5_4">#REF!</definedName>
    <definedName name="ZarucniLhuta_5_5">#REF!</definedName>
    <definedName name="ZarucniLhuta_5_6">#REF!</definedName>
    <definedName name="ZarucniLhuta_5_7">#REF!</definedName>
    <definedName name="ZarucniLhuta_5_9">#REF!</definedName>
    <definedName name="ZarucniLhuta_6">#REF!</definedName>
    <definedName name="ZarucniLhuta_7">#REF!</definedName>
    <definedName name="ZarucniLhuta_9">#REF!</definedName>
    <definedName name="zavazani_zdiva">#REF!</definedName>
    <definedName name="Zdroje">#REF!</definedName>
  </definedNames>
  <calcPr calcId="145621"/>
  <extLst/>
</workbook>
</file>

<file path=xl/sharedStrings.xml><?xml version="1.0" encoding="utf-8"?>
<sst xmlns="http://schemas.openxmlformats.org/spreadsheetml/2006/main" count="2937" uniqueCount="935">
  <si>
    <t>Popis</t>
  </si>
  <si>
    <t>MJ</t>
  </si>
  <si>
    <t>Množství</t>
  </si>
  <si>
    <t xml:space="preserve"> </t>
  </si>
  <si>
    <t>kpl</t>
  </si>
  <si>
    <t>ks</t>
  </si>
  <si>
    <t>m</t>
  </si>
  <si>
    <t>Stavba:</t>
  </si>
  <si>
    <t>Místo:</t>
  </si>
  <si>
    <t>Datum:</t>
  </si>
  <si>
    <t>Objednavatel:</t>
  </si>
  <si>
    <t>Česká Národní Banka</t>
  </si>
  <si>
    <t>Projektant:</t>
  </si>
  <si>
    <t>Zhotovitel:</t>
  </si>
  <si>
    <t>Zpracovatel:</t>
  </si>
  <si>
    <t>PČ</t>
  </si>
  <si>
    <t>J.cena [CZK]</t>
  </si>
  <si>
    <t>Cena celkem
[CZK]</t>
  </si>
  <si>
    <t>Stavební přípomoce</t>
  </si>
  <si>
    <t>1.</t>
  </si>
  <si>
    <t>2.</t>
  </si>
  <si>
    <t>Silnoproudé instalace</t>
  </si>
  <si>
    <t>dodávky a montáž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</si>
  <si>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</si>
  <si>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</si>
  <si>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</si>
  <si>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</si>
  <si>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</si>
  <si>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</si>
  <si>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</si>
  <si>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</si>
  <si>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</si>
  <si>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</si>
  <si>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</si>
  <si>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</si>
  <si>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</si>
  <si>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</si>
  <si>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</si>
  <si>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</si>
  <si>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</si>
  <si>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</si>
  <si>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</si>
  <si>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</si>
  <si>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</si>
  <si>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</si>
  <si>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</si>
  <si>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</si>
  <si>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</si>
  <si>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</si>
  <si>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</si>
  <si>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</si>
  <si>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</si>
  <si>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</si>
  <si>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</si>
  <si>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</si>
  <si>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</si>
  <si>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Výchozí revize elektro</t>
  </si>
  <si>
    <t>35.</t>
  </si>
  <si>
    <t>Stavební úpravy dealingu v 1. patře Hlavní budovy ústředí ČNB</t>
  </si>
  <si>
    <t>Na Příkopě 28, Praha 1</t>
  </si>
  <si>
    <t>03/2020</t>
  </si>
  <si>
    <t>Ing. František Krása</t>
  </si>
  <si>
    <t>Demontáž stávajících zapuštěných zářivkových svítidel</t>
  </si>
  <si>
    <t>demontáž a odpojení</t>
  </si>
  <si>
    <t>Demontáž nouzových svítidel přisazených</t>
  </si>
  <si>
    <t>dodávka a montáž</t>
  </si>
  <si>
    <t>LED svítidlo kancelářské s nanoprizmatickým krytem, ~54W, 5800lm, 3800K, přisazené na SDK podhled, rozměry 1200x300x60mm, IP40</t>
  </si>
  <si>
    <t>LED svítidlo kancelářské s nanoprizmatickým krytem, ~54W, 5800lm, 3800K, přisazené na SDK podhled, rozměry 600x600x60mm, IP40</t>
  </si>
  <si>
    <t>LED svítidlo kancelářské s nanoprizmatickým krytem, ~54W, 5800lm, 3800K, digitálně stmívatelné DALI, přisazené na SDK podhled, rozměry 1200x300x60mm, IP40</t>
  </si>
  <si>
    <t>Více kanálový digitální ovladač osvětlení LUXMATE ZT-TE-EG, pro tři scény</t>
  </si>
  <si>
    <t>LED osvětlení kuuchyněk pod hor. skříňkami (cca 12m pásku)</t>
  </si>
  <si>
    <t>Vypínač Tango bílý, do krabice pod omítku</t>
  </si>
  <si>
    <t>Tlačítkový ovladač se signálkou Tango, bílý, do krabice pod omítku</t>
  </si>
  <si>
    <t>Nouzové svítidlo přisazená na SDK podhled, LED, se záložním zdrojem na 3hod. Provozu</t>
  </si>
  <si>
    <t>Kabel CYKY 2-5 x 1,5 volně uložený (rozvody osvětlení)</t>
  </si>
  <si>
    <t>Zásuvka dvojitá 230V/16A, bílá Tango</t>
  </si>
  <si>
    <t>Zásuvka dvojitá 230V/16A, barevná Tango</t>
  </si>
  <si>
    <t>Krabice přístrojová pod omítku pro vypínače)</t>
  </si>
  <si>
    <t>Zásuvka dvojitá 230V/16A, barevná Tango, přepěťová ochrana</t>
  </si>
  <si>
    <t>Žaluziové dvojtlačítko Tango, bílé, do krabice pod omítku</t>
  </si>
  <si>
    <t>Krabice přístrojová do obkladu</t>
  </si>
  <si>
    <t>Pohybové čidlo LUXMATE</t>
  </si>
  <si>
    <t>Zásuvka jednoduchá Tango, bílá do krabice pod omítku</t>
  </si>
  <si>
    <t>Zásuvka bílá Mozaik 45, pro montáž do podlahové krabice</t>
  </si>
  <si>
    <t>Podlahová zásuvková krabice  do zdvojené podlahy, pro 10 zásuvek Mozaik, včetně boxů pro zásuvky</t>
  </si>
  <si>
    <t>Zásuvka barevná Mozaik, pro montáž do podlahové krabice</t>
  </si>
  <si>
    <t>Demontáž stávajících zásuvek na stolech, vč. odpojení vodičů a zaizolování</t>
  </si>
  <si>
    <t>demontáž</t>
  </si>
  <si>
    <t xml:space="preserve">Kabel CYKY 3Jx2,5mm2, volně </t>
  </si>
  <si>
    <t xml:space="preserve">Krabice odbočná (nad podhled a pod podlahu) </t>
  </si>
  <si>
    <t>Ukončení kabelu CYKY 3x2,5 smršťovací záklopkou</t>
  </si>
  <si>
    <t>Dozbrojení rozváděčů Rdl jističi 13A, char. C, odolnost 10kA</t>
  </si>
  <si>
    <t>Dozbrojení rozváděčů Rdl stykačovým jednfázovým vývodem k čerpadlu</t>
  </si>
  <si>
    <t xml:space="preserve">Přezbrojení rozváděče Rvzt8.7  viz. technická zpráva </t>
  </si>
  <si>
    <t xml:space="preserve">Přezbrojení rozváděče Rvzt8.9  viz. technická zpráva </t>
  </si>
  <si>
    <t>Krabice s přístorji a svorkami pro ovládání žaluzií - náplň viz technická zpr.</t>
  </si>
  <si>
    <t xml:space="preserve">Trubka elektroinstalační PVC M25 (rezervní) </t>
  </si>
  <si>
    <t>Zapojení kabelu na svorkovnici motoru</t>
  </si>
  <si>
    <t>36.</t>
  </si>
  <si>
    <t>Ing. arch. Michal Vondra</t>
  </si>
  <si>
    <t>Přípravné a demontážní práce</t>
  </si>
  <si>
    <t>Bourací práce</t>
  </si>
  <si>
    <t>Převoz suti a likvidace odpadu</t>
  </si>
  <si>
    <t>m2</t>
  </si>
  <si>
    <t>Demontáž ochrany nákladního výtahu obedněhého OSB deskami</t>
  </si>
  <si>
    <t>D+M  ochrany vertikálních žaluzií v místnosti 1P405 a 1P405A PVC fólií</t>
  </si>
  <si>
    <t>Demontáž  ochrany vertikálních žaluzií v místnosti 1P405 a 1P405A PVC fólií</t>
  </si>
  <si>
    <t>D+M  ochrany oken a nábytkových parapetů olepením PVC fólií</t>
  </si>
  <si>
    <t>Demontáž  ochrany oken a nábytkových parapetů olepením PVC fólií</t>
  </si>
  <si>
    <t>Demontáž a zpětná montáž svislých částí zákrytů instalací z laminovaných DTD pod stropem v 1P403, 1P403A, 1P403B, 1P404 a 1P404A</t>
  </si>
  <si>
    <t>Demontáž a zpětná montáž vodorovných částí zákrytů instalací z laminovaných DTD pod stropem v 1P403, 1P403A, 1P403B, 1P404 a 1P404A</t>
  </si>
  <si>
    <t>D+M  ochrany vodorovných částí zákrytů instalací z laminovaných DTD olepením PVC fólií</t>
  </si>
  <si>
    <t>Demontáž  ochrany vodorovných částí zákrytů instalací z laminovaných DTD olepením PVC fólií</t>
  </si>
  <si>
    <t>D+M  ochrany vestavných skříní olepením PVC fólií</t>
  </si>
  <si>
    <t>Demontáž ochrany vestavných skříní olepením PVC fólií</t>
  </si>
  <si>
    <t>D+M  ochrany prosklených zámečnických příček olepením PVC fólií</t>
  </si>
  <si>
    <t>Demontáž  ochrany prosklených zámečnických příček olepením PVC fólií</t>
  </si>
  <si>
    <t xml:space="preserve">D+M  ochrany ponechávaných dřevěných jednokřídlových dveří olepením PVC fólií </t>
  </si>
  <si>
    <t xml:space="preserve">Demontáž  ochrany ponechávaných dřevěných jednokřídlových dveří olepením PVC fólií </t>
  </si>
  <si>
    <t xml:space="preserve">D+M  ochrany ponechávaných dřevěných dvoukřídlových dveří olepením PVC fólií </t>
  </si>
  <si>
    <t xml:space="preserve">Demontáž  ochrany ponechávaných dřevěných dvoukřídlových dveří olepením PVC fólií </t>
  </si>
  <si>
    <t xml:space="preserve">D+M  ochrany ponechávaných zámečnických prosklených dveří olepením PVC fólií </t>
  </si>
  <si>
    <t xml:space="preserve">Demontáž  ochrany ponechávaných zámečnických prosklených dveří olepením PVC fólií </t>
  </si>
  <si>
    <t>Přesun hmot pro přípravné a demontážní práce</t>
  </si>
  <si>
    <t>Truhlářské konstrukce</t>
  </si>
  <si>
    <t>Vybourání sádrokartonové příčky W112 tl.150mm mezi 1P809/1P809A od zdvojené podlahy po podhled na výšku 2450mm</t>
  </si>
  <si>
    <t>Vybourání zděných cihelných příček z příčkovek Porotherm oboustranně omítnutých 1P326/1P403 (tl.135) od nosné konstrukce podlah po nosnou konstrukci stropu na výšku 3450mm. Veškerý vybouraný materiál bude odvezen na skládku</t>
  </si>
  <si>
    <t>Vybourání zděných cihelných příček z příčkovek Porotherm oboustranně omítnutých 1P326/1P301 (tl.150) od nosné konstrukce podlah po nosnou konstrukci stropu na výšku 3450mm. Veškerý vybouraný materiál bude odvezen na skládku</t>
  </si>
  <si>
    <t>Vybourání zděných cihelných příček z příčkovek Porotherm oboustranně omítnutých 1P322/1P322A (tl.160) od nosné konstrukce podlah po nosnou konstrukci stropu na výšku 3450mm. Veškerý vybouraný materiál bude odvezen na skládku</t>
  </si>
  <si>
    <t>Vybourání zděných cihelných příček z příčkovek Porotherm oboustranně omítnutých 1P307/1P308 (tl.200mm) od nosné konstrukce podlah po nosnou konstrukci stropu na výšku 3450mm. Veškerý vybouraný materiál bude odvezen na skládku</t>
  </si>
  <si>
    <t>Odsekání keramického obkledu z příčky 1P326/1P325A+D. Veškerý vybouraný materiál bude odvezen na skládku</t>
  </si>
  <si>
    <t>Převoz odpadu včetně uložení na skládku</t>
  </si>
  <si>
    <t>Konstrukce suché výstavby</t>
  </si>
  <si>
    <t>Vybourání jednostranně omítnutých obezdívek instalačních jader z příčkovek Porotherm 80. Obezdívky jsou na výšku od nosné podlahy pod spodní líc žeber stropu na výšku 3130mm</t>
  </si>
  <si>
    <t>Vybourání zámečnických prosklených příček a ekologická likvidace</t>
  </si>
  <si>
    <t>Vybourání nosné kovové konstrukce podlahy v 1P322A a části 1P308 a ekologická likvidace</t>
  </si>
  <si>
    <t>Demontáž a zpětná montáž desek zdvojené podlahy Mero</t>
  </si>
  <si>
    <t>Vybourání souvrství podlahy vč. povlakové krytiny v 1P326 až na nosnou konstrukci, jedná se o betonovou mazaninu pravděpodobně na vrstvě podlahového polystyrenu</t>
  </si>
  <si>
    <t>Ostatní konstrukce a práce</t>
  </si>
  <si>
    <t>Nové opláštění instalací  z profilů CW50 nebo 75 s opláštěním 1x12,5mm White</t>
  </si>
  <si>
    <t>Zámečnické konstrukce</t>
  </si>
  <si>
    <t>D+M sádrokartonové příčky v provedení W111 v celkové tl.125mm s nosnými profily CW100 a vloženou minerální izolací tl. 60mm</t>
  </si>
  <si>
    <t>D+M sádrokartonové příčky  v provedení W112 v celkové tl.150mm s nosnými profily CW100 a vloženou minerální izolací tl.60mm, oboustranně dvojnásobně opláštěna 2x12,5mm deskami White, vzduchová neprůzvučnost 54dB</t>
  </si>
  <si>
    <t>D+M sádrokartonové příčky  v provedení jako instalační W116 v celkové tl.200mm s dvojitými nosnými profily CW50 a vloženou minerální izolací tl.40mm, dvojnásobně opláštěna 2x12,5mm deskami Green. Požadovaná požární odolnost příčky je EI45. V příčce bude provedena výdřeva pro zavěšení horních kuchyňských skříněk</t>
  </si>
  <si>
    <t>D+M sádrokartonová instalační předstěny z profilů CW50 kotvených do zděných příček s opláštěním 1x12,5mm Green. Pro zavěšení horních kuchyňských skříněk v 1P307 bude do předstěny osazena výdřeva</t>
  </si>
  <si>
    <t>Kotvení zámečnické příčky Z4 přes pomocné kotvy z ocelových jaklů. Bude možno využít upravené kotevní prvky z demontovaných stávající příček, které jsou z jaklů 60/60/4 (délka jaklů 4x355mm, 2x405mm)</t>
  </si>
  <si>
    <t>Přesun hmot pro konstrukce suché výstavby</t>
  </si>
  <si>
    <t>Přesun hmot pro zámečnické konstrukce</t>
  </si>
  <si>
    <t>Přesun hmot pro truhlářské konstrukce</t>
  </si>
  <si>
    <t>Podlahové konstrukce</t>
  </si>
  <si>
    <t>Odstranění stávajícího linolea a vyčičtění podlahy v místnosti 1P307</t>
  </si>
  <si>
    <t>Samonivelační stěrka v nové 1P307</t>
  </si>
  <si>
    <t>Lištování objektové dilatace</t>
  </si>
  <si>
    <t>Přesun hmot pro podlahové konstrukce</t>
  </si>
  <si>
    <t xml:space="preserve">Demontáž rastrů podhledu. Drátěné závěsy budou v celém rozsahu ponechány pro zpětnou montáž rastrových podhledů nebo pro zavěšení konstrukcí nových SDK podhledů. Díly konstrukcí rastrů budou uskladněny pro zpětnou montáž. </t>
  </si>
  <si>
    <t>Rozšíření sádrokartonového opláštění nové VZT v místnosti 1P322</t>
  </si>
  <si>
    <t>Provedení úpravy stávajících obkladových desek u nové SDK příčky mezi 1P403B a 1P403D</t>
  </si>
  <si>
    <t>Provedení revizních dvířek (400x400mm) ve vodorovných deskách podhledu z laminovaných DTD desek</t>
  </si>
  <si>
    <t>Úprava povrchů</t>
  </si>
  <si>
    <t>Opravy omítek po osazení nových zásuvek na zděných příčkách – ze zdvojené podlahy do výšky cca 600mm nad podlahu, celkem 4 místa v 1P322</t>
  </si>
  <si>
    <t>Podhledy</t>
  </si>
  <si>
    <t>Opravy omítek po osazení nových zásuvek a vypínačů na zděných příčkách v kuchyňce 1P326</t>
  </si>
  <si>
    <t xml:space="preserve">Dvojnásobné malby vč. přípravy / vyspravení podkladu, odstín lomená bílá </t>
  </si>
  <si>
    <t>Demontáž a zpětná montáž dveří D1 - dvoukřídlové otevíravé dveře 1450/2400, aktivní křídlo pravé, bez požární odolnosti, do otvoru 2350/2450 v nové sádrokartonové příčce. Dveře jsou celoprosklené z Al profilů v systému Reynolds RT72, odstín RAL9003. Přemístění včetně stávajícího kování, stávající lištový samozavírač  s aretací při 90°</t>
  </si>
  <si>
    <t>Demontáž a zpětná montáž dveří D2 - dvoukřídlové otevíravé dveře asymetrické 1300/2200, aktivní křídlo pravé, bez požární odolnosti, do otvoru 1500/2350 v nové sádrokartonové příčce. Dveře jsou celoprosklené z Al profilů v systému Reynolds RT72, odstín RAL9003. Přemístění včetně stávajícího kování, stávající lištový samozavírač  s aretací při 90°.</t>
  </si>
  <si>
    <t>Vnitřní kanalizace</t>
  </si>
  <si>
    <t>Vnitřní vodovod</t>
  </si>
  <si>
    <t>Potrubí</t>
  </si>
  <si>
    <t>Armatury</t>
  </si>
  <si>
    <t>D+M akustického sádrokartonového podhledu ve stávající výšce podhledu (děrované akustické desky s nakašírovaným textilním rounem z rubové strany – standard Knauf Celaneo, případně s rozptýlenými nepravidelnými kruhovými otvory)</t>
  </si>
  <si>
    <t>D+M akustického sádrokartonového podhledu ve snížené výšce podhledu (děrované akustické desky s nakašírovaným textilním rounem z rubové strany – standard Knauf Celaneo, případně s rozptýlenými nepravidelnými kruhovými otvory)</t>
  </si>
  <si>
    <t>D+M sádrokartonového podhledu s použitím plnoplošného sádrokartonu (desky Green s parotěsnou zábranou)</t>
  </si>
  <si>
    <t>D+M sádrokartonového podhledu s použitím plnoplošného sádrokartonu (desky White bez parotěsné zábrany)</t>
  </si>
  <si>
    <t>Přesun hmot pro podhledy</t>
  </si>
  <si>
    <t>Montáž rastrového podhledu ve stávající výšce (nosná konstrukce+kazety)</t>
  </si>
  <si>
    <t>Montáž rastrového podhledu ve snížené výšce v místnostech 1P310 a 1P311 (nosná konstrukce+kazety)</t>
  </si>
  <si>
    <t>Slaboproudé elektroinstalace</t>
  </si>
  <si>
    <t>Slaboproudé instalace -MR + JČ</t>
  </si>
  <si>
    <t>Demontáž podhledového reproduktoru evakuačního rozhlasu</t>
  </si>
  <si>
    <t>Opětná montáž demontovaného reproduktoru</t>
  </si>
  <si>
    <t>Demontáž digitálních hodin</t>
  </si>
  <si>
    <t>Opětná montáž demontovaných digitálních hodin</t>
  </si>
  <si>
    <t>Nový podhledový reproduktor 5W, s transformátorem 100V, dodávka, montáž a zapojení</t>
  </si>
  <si>
    <t>Kabel CHKE-V O 4x1,5, ohni odolný, uložený v trubce</t>
  </si>
  <si>
    <t>Trubka M 23, uložená pevně nad podhledem</t>
  </si>
  <si>
    <t xml:space="preserve">Kabel CYKY O 2x1,5, uložený volně </t>
  </si>
  <si>
    <t>Ukončení a zapojení kabelu CHKE-V 4x1,5 v krabici nebo v reproduktoru</t>
  </si>
  <si>
    <t>Ukončení a zapojení kabelu CYKY 2x1,2 v krabici nebo v hodinách</t>
  </si>
  <si>
    <t>Slaboproudé instalace - EPS</t>
  </si>
  <si>
    <t xml:space="preserve">21. </t>
  </si>
  <si>
    <t>Demontáž stávajících hlásičů přisazených k podhledu</t>
  </si>
  <si>
    <t>Přemístění stávajících hlásičů na stropě, překážejících při montáži VZT(odhad)</t>
  </si>
  <si>
    <t xml:space="preserve">23. </t>
  </si>
  <si>
    <t>Provizorní zprovoznění EPS na dobu rekonstrukce pouze se stávajícími hlásiči na stropní konstrukci a ve dvojité podlaze</t>
  </si>
  <si>
    <t xml:space="preserve">24. </t>
  </si>
  <si>
    <t>Oživení provizorního systému po úpravách</t>
  </si>
  <si>
    <t xml:space="preserve">25. </t>
  </si>
  <si>
    <t>Úprava vizualizace a přeprogramování ústředny EPS vzhledem k provizorním dispozičním změnám</t>
  </si>
  <si>
    <t xml:space="preserve">26. </t>
  </si>
  <si>
    <t>Dodávka a montáž nových automatických 3D hlásičů, opticko-kouřových, teplotně diferenciálních, montáž na podhled, vč. zapojení</t>
  </si>
  <si>
    <t xml:space="preserve">27. </t>
  </si>
  <si>
    <t>Opětná montáž demontovaných stávajících automatických hlásičů na podhled, vč. zapojení</t>
  </si>
  <si>
    <t xml:space="preserve">28. </t>
  </si>
  <si>
    <t>Kabel JE-H(St)H 2x2x0,8 v tr M23 uložený pevně, D+M</t>
  </si>
  <si>
    <t xml:space="preserve">29. </t>
  </si>
  <si>
    <t>Oživení definitivního systému</t>
  </si>
  <si>
    <t xml:space="preserve">30. </t>
  </si>
  <si>
    <t>Úprava vizualizace a přeprogramování ústředny EPS podle ke konečných dispozičních změn</t>
  </si>
  <si>
    <t xml:space="preserve">31. </t>
  </si>
  <si>
    <t>Slaboproudé instalace - DATOVÉ ROZVODY</t>
  </si>
  <si>
    <t>51.</t>
  </si>
  <si>
    <t>Přemístění (demontáž + montáž) pole stávajícího dat rozváděče RD-DEA</t>
  </si>
  <si>
    <t>52.</t>
  </si>
  <si>
    <t>53.</t>
  </si>
  <si>
    <t>Demontáž stávajících kabelů FTP, připojených z rozváděče RD-DEA</t>
  </si>
  <si>
    <t>54.</t>
  </si>
  <si>
    <t>Demontáž stávajících petch panelů (á 24 portů) z rozváděče (odhad)</t>
  </si>
  <si>
    <t>55.</t>
  </si>
  <si>
    <t>Dodávka a montáž nových kabelů FTP4PC6, jako náhrada za stávající</t>
  </si>
  <si>
    <t>56.</t>
  </si>
  <si>
    <t>Dodávka a montáž nových kabelů FTP4PC6, k novým zásuvkám a podlah. krabicím</t>
  </si>
  <si>
    <t>57.</t>
  </si>
  <si>
    <t>58.</t>
  </si>
  <si>
    <t>59.</t>
  </si>
  <si>
    <t>60.</t>
  </si>
  <si>
    <t>Dodávka a montáž jednoduché datové zásuvky Tango (stíněné), C6, do krabice na povrch, vč. krabice</t>
  </si>
  <si>
    <t>61.</t>
  </si>
  <si>
    <t>Dodávka a montáž datové dvojzásuvky Tango (stíněné), C6, do krabice do obkladu, vč. krabice</t>
  </si>
  <si>
    <t>62.</t>
  </si>
  <si>
    <t>Dodávka a montáž podlahové krabice do dvojité podlahy, vyzbrojené 6x datovou zásuvkou Mozaik 45 se stíněnou zásuvkou C6</t>
  </si>
  <si>
    <t>63.</t>
  </si>
  <si>
    <t>Dodávka a montáž podlahové krabice do dvojité podlahy, vyzbrojené 18x datovou zásuvkou Mozaik 45 se stíněnou zásuvkou C6</t>
  </si>
  <si>
    <t>64.</t>
  </si>
  <si>
    <t>Ukončení a zapojení stíněného datového kabelu FTP4PC6 v zásuvce, nebo na petch panelu</t>
  </si>
  <si>
    <t>65.</t>
  </si>
  <si>
    <t>Elektroinstalační trubka PVC M23</t>
  </si>
  <si>
    <t>66.</t>
  </si>
  <si>
    <t>Přezbrojení rozváděče RD-DEA stíněnými petch panely C6, á 24 porty, vč. montáže do rozváděče</t>
  </si>
  <si>
    <t>67.</t>
  </si>
  <si>
    <t>Popis portu Patch panelu</t>
  </si>
  <si>
    <t>68.</t>
  </si>
  <si>
    <t>Měření metalických portů vč. protokolu - kabel FTP4PC6 (za kabel)</t>
  </si>
  <si>
    <t>Stavební úpravy  Dealingu v 1.patře hlavní budovy ústředí ČNB</t>
  </si>
  <si>
    <t>3/2020</t>
  </si>
  <si>
    <t>Chlazení</t>
  </si>
  <si>
    <t>1. Demontáže</t>
  </si>
  <si>
    <t>1</t>
  </si>
  <si>
    <t>Demontáž třícestn. regulačních armatur u stávajících FCU  DN 15-DN25</t>
  </si>
  <si>
    <t>2</t>
  </si>
  <si>
    <t xml:space="preserve">Demontáž dvoucestn. regulačních armatury  DN20 (KK20) </t>
  </si>
  <si>
    <t>3</t>
  </si>
  <si>
    <t xml:space="preserve">Demontáž dvoucestn. regulačních armatury  DN50 (KK50) </t>
  </si>
  <si>
    <t>4</t>
  </si>
  <si>
    <t>Demontáž vyvažovacích a uzavíracích armatur u stávajících FCU DN15-DN25 regulačních radiátorových ventilů DN 15, přímý</t>
  </si>
  <si>
    <t>5</t>
  </si>
  <si>
    <t>Demontáž stávajících kazetových FCU vč. odvozu a ekolog. likvidace</t>
  </si>
  <si>
    <t>6</t>
  </si>
  <si>
    <t>Demontáž stávajících jednotky přesné klimatizace VZA 1606 1P403B vč. demontáže uzavíracích armatur, zaslepení přípojek,  odvozu a ekolog. likvidace</t>
  </si>
  <si>
    <t>7</t>
  </si>
  <si>
    <t xml:space="preserve">Demontáž potrubního dopojení DN65 stávajícího VZT výměníku chlazení VZT jednotky 38 v 1P339 v nezbytném rozsahu pro vyjmutí VZT výměníku vč. likvidace kaučukové tepelné izolace, oplechování  </t>
  </si>
  <si>
    <t>8</t>
  </si>
  <si>
    <t>Demontáž ocelového potrubí DN20-DN32 + kaučukové teplené izolace tl. 19mm, vč. odvozu a ekolog. likvidace</t>
  </si>
  <si>
    <t>9</t>
  </si>
  <si>
    <t>Demontáž a zaslepení odvodů  kondenzátu (na stoupacích trasách) od stávajících FCU vč. odvozu a ekol. likvidace</t>
  </si>
  <si>
    <t>10</t>
  </si>
  <si>
    <t xml:space="preserve">Lešení pro demontáže </t>
  </si>
  <si>
    <t>11</t>
  </si>
  <si>
    <t>2. Čerpadla pro směšovací sestavy</t>
  </si>
  <si>
    <t>12</t>
  </si>
  <si>
    <t>Oběhové elektronické mokroběžné čerpadlo q=5.2m3/h, H=7.5m, s možností nastavení konst./prop. tlaku, účinnost čerp.+motoru &gt; 40%, 1x230V, Pel.=180W, vč. komunik. rozhraní BACnet (přídavná karta-modul), externí vstup ZAP/VYP, spínací/rozpínací kontaky CHOD, PORUCHA, nastavení požad.hodnot na displeji čerpadla. 
L=180mm, G2", vč. 2x šroubení, těsnění a montáže</t>
  </si>
  <si>
    <t>13</t>
  </si>
  <si>
    <t>Oběhové elektronické mokroběžné čerpadlo q=4m3/h, H=8m, s možností nastavení konst./prop. tlaku, účinnost čerp.+motoru &gt; 40%, 1x230V, Pel.=150W, vč. komunik. rozhraní BACnet (přídavná karta-modul), externí vstup ZAP/VYP, spínací/rozpínací kontaky CHOD, PORUCHA, nastavení požad.hodnot na displeji čerpadla. 
L=180mm, G6/4", vč. 2x šroubení, těsnění a montáže</t>
  </si>
  <si>
    <t>14</t>
  </si>
  <si>
    <t>Orientační štítky</t>
  </si>
  <si>
    <t>15</t>
  </si>
  <si>
    <t xml:space="preserve">3. Armatury pro směšovací sestavy </t>
  </si>
  <si>
    <t>16</t>
  </si>
  <si>
    <t>Montáž vč. dodávky šroubení a přechodů pro  tlakově nezávislý regulační ventil s měřícími vsuvkami  DN 20 (armatura dodávkou  MaR)</t>
  </si>
  <si>
    <t>17</t>
  </si>
  <si>
    <t>Montáž vč. dodávky šroubení a přechodů pro  tlakově nezávislý regulační ventil s měřícími vsuvkami  DN 25(armatura dodávkou  MaR)</t>
  </si>
  <si>
    <t>18</t>
  </si>
  <si>
    <t>Kulový kohout s páčkou - DN 50 vč. mont.</t>
  </si>
  <si>
    <t>19</t>
  </si>
  <si>
    <t>Kulový kohout s páčkou - DN 40 vč. mont.</t>
  </si>
  <si>
    <t>20</t>
  </si>
  <si>
    <t>Kulový kohout s páčkou - DN 32 vč. mont.</t>
  </si>
  <si>
    <t>21</t>
  </si>
  <si>
    <t>Kulový kohout s páčkou - DN 25 vč. mont.</t>
  </si>
  <si>
    <t>22</t>
  </si>
  <si>
    <t>Kulový kohout s páčkou - DN 20 vč. mont.</t>
  </si>
  <si>
    <t>23</t>
  </si>
  <si>
    <t>Kulový kohout s filtrem a páčkou - DN 32 vč. mont.</t>
  </si>
  <si>
    <t>24</t>
  </si>
  <si>
    <t>Kulový kohout s filtrem a páčkou - DN 25 vč. mont.</t>
  </si>
  <si>
    <t>25</t>
  </si>
  <si>
    <t>Kulový kohout s filtrem a páčkou - DN 20 vč. mont.</t>
  </si>
  <si>
    <t>26</t>
  </si>
  <si>
    <t>Zpětná klapka mosazná těžká - DN 50 vč. mont.</t>
  </si>
  <si>
    <t>27</t>
  </si>
  <si>
    <t>Zpětná klapka mosazná těžká - DN 40 vč. mont.</t>
  </si>
  <si>
    <t>28</t>
  </si>
  <si>
    <t>Zpětná klapka mosazná těžká - DN 32 vč. mont.</t>
  </si>
  <si>
    <t>29</t>
  </si>
  <si>
    <t>Vypouštěcí kulový kohout - DN 15 vč. mont.</t>
  </si>
  <si>
    <t>30</t>
  </si>
  <si>
    <t>Odvětrávací souprava - vysazení odbočky +  AOV  3/8", PN 10 vč. mont.</t>
  </si>
  <si>
    <t>31</t>
  </si>
  <si>
    <t>Orientační štítky - směr proudění</t>
  </si>
  <si>
    <t>32</t>
  </si>
  <si>
    <t>4. Armatury připojení pro indukční trámy</t>
  </si>
  <si>
    <t>33</t>
  </si>
  <si>
    <t>Kulový kohout s páčkou - DN 15 FF vč. montáže</t>
  </si>
  <si>
    <t>34</t>
  </si>
  <si>
    <t>Montáž vč. dodávky šroubení a přechodů pro  tlakově nezávislý regulační ventil s měřícími vsuvkami  DN 15 (armatura dodávkou  MaR)</t>
  </si>
  <si>
    <t>35</t>
  </si>
  <si>
    <t>Vlnitá trubka z nerez oceli s 2x převlečnou maticí, průměr DN 15  matice G3/4" Lmax=0.7m vč. montáže</t>
  </si>
  <si>
    <t>36</t>
  </si>
  <si>
    <t>Vsuvka   3/4" / 1/2" vč. montáže</t>
  </si>
  <si>
    <t>37</t>
  </si>
  <si>
    <t>Vsuvka  red. G3/4" / G1/2" pro ploché těsnění vč. montáže</t>
  </si>
  <si>
    <t>38</t>
  </si>
  <si>
    <t>Redukce G3/4" / R1/2" vč. montáže</t>
  </si>
  <si>
    <t>39</t>
  </si>
  <si>
    <t>Koleno mosaz MF 1/2"  vč. montáže</t>
  </si>
  <si>
    <t>40</t>
  </si>
  <si>
    <t>41</t>
  </si>
  <si>
    <t>5. Armatury připojení pro stávající VZT 38  v místnosti 5P339</t>
  </si>
  <si>
    <t>42</t>
  </si>
  <si>
    <t>Kulový kohout s páčkou - DN 65 FF vč. montáže</t>
  </si>
  <si>
    <t>43</t>
  </si>
  <si>
    <t>Montáž vč. dodávky šroubení a přechodů pro  tlakově nezávislý regulační ventil s měřícími vsuvkami  DN 50 (armatura dodávkou  MaR)</t>
  </si>
  <si>
    <t>44</t>
  </si>
  <si>
    <t>6. Armatury  - úprava sekčních uzávěrů rozvodů chladu</t>
  </si>
  <si>
    <t>45</t>
  </si>
  <si>
    <t xml:space="preserve">Kulový kohout KK40 se servopohonem - montáž původní armatury vč. servopohonu v nové pozici </t>
  </si>
  <si>
    <t>46</t>
  </si>
  <si>
    <t xml:space="preserve">Kulový kohout KK50 ON/OFF- dodávka a montáž nové armatury vč. servopohonu v nové pozici </t>
  </si>
  <si>
    <t>47</t>
  </si>
  <si>
    <t>Orientační štítky - označení armatur</t>
  </si>
  <si>
    <t>48</t>
  </si>
  <si>
    <t xml:space="preserve">7. Potrubí </t>
  </si>
  <si>
    <t>49</t>
  </si>
  <si>
    <t>Potrubí měděné spojované lisováním</t>
  </si>
  <si>
    <t>50</t>
  </si>
  <si>
    <t>Potrubí CU 18x1 vč. tvarovek, izolačních pouzder, závěsného systému a montáže</t>
  </si>
  <si>
    <t>51</t>
  </si>
  <si>
    <t>Potrubí CU 22x1 vč. tvarovek, izolačních pouzder a závěsného systému a montáže</t>
  </si>
  <si>
    <t>52</t>
  </si>
  <si>
    <t>Potrubí CU 28x1.5 vč. tvarovek, izolačních pouzder a závěsného systému a montáže</t>
  </si>
  <si>
    <t>53</t>
  </si>
  <si>
    <t>Potrubí CU 35x1.5 vč. tvarovek, izolačních pouzder a závěsného systému a montáže</t>
  </si>
  <si>
    <t>54</t>
  </si>
  <si>
    <t>Potrubí CU 42x1.5 vč. tvarovek, izolačních pouzder a závěsného systému a montáže</t>
  </si>
  <si>
    <t>55</t>
  </si>
  <si>
    <t>Potrubí CU 54x2 vč. tvarovek, izolačních pouzder a závěsného systému a montáže</t>
  </si>
  <si>
    <t>56</t>
  </si>
  <si>
    <t>Potrubí ocelové spojované svařováním</t>
  </si>
  <si>
    <t>57</t>
  </si>
  <si>
    <t>Potrubí ocelové DN15 vč. tvarovek, izolačních pouzder, závěsného systému a montáže</t>
  </si>
  <si>
    <t>58</t>
  </si>
  <si>
    <t>Potrubí ocelové DN20vč. tvarovek, izolačních pouzder, závěsného systému a montáže</t>
  </si>
  <si>
    <t>59</t>
  </si>
  <si>
    <t>Potrubí ocelové DN25 vč. tvarovek, izolačních pouzder, závěsného systému a montáže</t>
  </si>
  <si>
    <t>60</t>
  </si>
  <si>
    <t>Potrubí ocelové DN32 vč. tvarovek, izolačních pouzder, závěsného systému a montáže</t>
  </si>
  <si>
    <t>61</t>
  </si>
  <si>
    <t>Potrubí ocelové DN40 vč. tvarovek, izolačních pouzder, závěsného systému a montáže</t>
  </si>
  <si>
    <t>62</t>
  </si>
  <si>
    <t>Potrubí ocelové DN50vč. tvarovek, izolačních pouzder, závěsného systému a montáže</t>
  </si>
  <si>
    <t>63</t>
  </si>
  <si>
    <t>Potrubí ocelové DN65vč. tvarovek, izolačních pouzder, závěsného systému a montáže</t>
  </si>
  <si>
    <t>64</t>
  </si>
  <si>
    <t>8. Tepelné izolace</t>
  </si>
  <si>
    <t>65</t>
  </si>
  <si>
    <t>Kaučuková izolace - chlazení</t>
  </si>
  <si>
    <t>66</t>
  </si>
  <si>
    <t>tl. 13 mm - potrubí 18x1 vč. montáže</t>
  </si>
  <si>
    <t>67</t>
  </si>
  <si>
    <t>tl. 13 mm - potrubí 22x1 vč. montáže</t>
  </si>
  <si>
    <t>68</t>
  </si>
  <si>
    <t>tl. 13 mm - potrubí 28x1.5 vč. montáže</t>
  </si>
  <si>
    <t>69</t>
  </si>
  <si>
    <t>tl. 19 mm - potrubí 35x1.5 vč. montáže</t>
  </si>
  <si>
    <t>70</t>
  </si>
  <si>
    <t>tl. 19mm - potrubí  42x1.5 vč. montáže</t>
  </si>
  <si>
    <t>71</t>
  </si>
  <si>
    <t>tl. 19mm - potrubí 54x2 vč. montáže</t>
  </si>
  <si>
    <t>72</t>
  </si>
  <si>
    <t>tl. 13 mm - potrubí ocel. DN15 vč. montáže</t>
  </si>
  <si>
    <t>73</t>
  </si>
  <si>
    <t>tl. 13 mm - potrubí ocel. DN20 vč. montáže</t>
  </si>
  <si>
    <t>74</t>
  </si>
  <si>
    <t>tl. 13 mm - potrubí ocel. DN25 vč. montáže</t>
  </si>
  <si>
    <t>75</t>
  </si>
  <si>
    <t>tl. 19 mm - potrubí ocel. DN32 vč. montáže</t>
  </si>
  <si>
    <t>76</t>
  </si>
  <si>
    <t>tl. 19mm - potrubí ocel. DN40 vč. montáže</t>
  </si>
  <si>
    <t>77</t>
  </si>
  <si>
    <t>tl. 19mm - potrubí ocel. DN50 vč. montáže</t>
  </si>
  <si>
    <t>78</t>
  </si>
  <si>
    <t>tl. 19mm - potrubí ocel. DN65 + oplechování AL plechem 0.6mm vč. montáže  ( dopojení VZT jednotka 38)</t>
  </si>
  <si>
    <t>79</t>
  </si>
  <si>
    <t>Desková tepelná izolace na bázi syntetického kaučuku, parotěsná - pro armatury chladu a čerpadla,  tl.19 mm, a pro opravy stávajícího páteřního rozvodu vč. montáže</t>
  </si>
  <si>
    <t>80</t>
  </si>
  <si>
    <t>Oplechování tepelně izolovaných armatur DN50-DN65 AL plechem tl. 0.6mm vč. rozebíratelných spon (snímaček) (dopojení VZT jednotka 38), vč. montáže</t>
  </si>
  <si>
    <t>81</t>
  </si>
  <si>
    <t>82</t>
  </si>
  <si>
    <t>9. Nátěry</t>
  </si>
  <si>
    <t>83</t>
  </si>
  <si>
    <t>Nátěry dopňkových konstrukcí základní jednojnásobné s 2x emailováním</t>
  </si>
  <si>
    <t>84</t>
  </si>
  <si>
    <t>Nátěry potrubí ocelových DN15-DN50  základní jednojnásobné s 2x emailováním</t>
  </si>
  <si>
    <t>85</t>
  </si>
  <si>
    <t>10. Ostatní</t>
  </si>
  <si>
    <t>86</t>
  </si>
  <si>
    <t>Odstavení a vypuštění stávajícího chladícího systému od hlavních stoupačkových uzávěrů po koncově spotřebiče v nezbytném rozsahu. ČERVENÁ ZONA</t>
  </si>
  <si>
    <t>87</t>
  </si>
  <si>
    <t>Odstavení a vypuštění stávajícího chladícího systému od hlavních stoupačkových uzávěrů po koncově spotřebiče v nezbytném rozsahu. ZELENÁ ZONA</t>
  </si>
  <si>
    <t>88</t>
  </si>
  <si>
    <t xml:space="preserve">Dílčí tlaková zkouška chladícího systému  od uzávěrů míchacích sestav (MS) ke koncovým spotřebičům dle   ČSN 06 0310 </t>
  </si>
  <si>
    <t>89</t>
  </si>
  <si>
    <t xml:space="preserve">Dílčí tlaková zkouška chladícího systému ČERVENÁ ZONA od hlavních stoupačkových uzávěrů směrem k uzávěrům míchacích sestav (MS)  dle                                          ČSN 06 0310 </t>
  </si>
  <si>
    <t>90</t>
  </si>
  <si>
    <t xml:space="preserve">Dílčí tlaková zkouška chladícího systému ZELENÁ ZONA od hlavních stoupačkových uzávěrů směrem k uzávěrům míchacích sestav (MS)  dle                                          ČSN 06 0310 </t>
  </si>
  <si>
    <t>91</t>
  </si>
  <si>
    <t xml:space="preserve">Proplach dotčené části potrubí - ČERVENÁ ZONA </t>
  </si>
  <si>
    <t>92</t>
  </si>
  <si>
    <t xml:space="preserve">Proplach dotčené části potrubí - ZELENÁ ZONA </t>
  </si>
  <si>
    <t>93</t>
  </si>
  <si>
    <t>Komplexní "chladící" zkouška dle ČSN 06 0310 - koordinace s VZT, MaR, EL a stavbou</t>
  </si>
  <si>
    <t>94</t>
  </si>
  <si>
    <t xml:space="preserve">Drobné stavební přípomoce </t>
  </si>
  <si>
    <t>hod</t>
  </si>
  <si>
    <t>95</t>
  </si>
  <si>
    <t>Těsnící materiál  a ostatní materiál nutný k úspěšnému a kompletnímu dokončení montáže</t>
  </si>
  <si>
    <t>96</t>
  </si>
  <si>
    <t>97</t>
  </si>
  <si>
    <t>Technické plyny (kyslík+acetylén)</t>
  </si>
  <si>
    <t>souprava
1+1</t>
  </si>
  <si>
    <t>98</t>
  </si>
  <si>
    <t>99</t>
  </si>
  <si>
    <t>Průběžný úklid staveniště za profesi CHLAZENÍ po celou dobu trvání stavby</t>
  </si>
  <si>
    <t>Finální úklid po ukončení prací profese CHLAZENÍ</t>
  </si>
  <si>
    <t>Ekologická likvidace všech odpadů v průběhu a po skončení stavby</t>
  </si>
  <si>
    <t>Kód položky</t>
  </si>
  <si>
    <t>Typ položky</t>
  </si>
  <si>
    <t>HSV</t>
  </si>
  <si>
    <t>Vyčištění budov bytové a občanské výstavby při výšce podlaží do 4 m</t>
  </si>
  <si>
    <t>PSV</t>
  </si>
  <si>
    <t xml:space="preserve">D+M požární ucpávky (EI45) na prostupech v místě jádrových vrtů </t>
  </si>
  <si>
    <t>Položka</t>
  </si>
  <si>
    <t>Cena celkem bez DPH
[CZK]</t>
  </si>
  <si>
    <t>ZTI</t>
  </si>
  <si>
    <t>Ústřední vytápění</t>
  </si>
  <si>
    <t>Silnoproud</t>
  </si>
  <si>
    <t>Slaboproud</t>
  </si>
  <si>
    <t>Celkem bez DPH</t>
  </si>
  <si>
    <t>DPH</t>
  </si>
  <si>
    <t>Celkem vč. DPH</t>
  </si>
  <si>
    <t>Vzduchotechnika</t>
  </si>
  <si>
    <t>Měření a regulace</t>
  </si>
  <si>
    <t>VRN</t>
  </si>
  <si>
    <t>Typ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</si>
  <si>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</si>
  <si>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</si>
  <si>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</si>
  <si>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</si>
  <si>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</si>
  <si>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</si>
  <si>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</si>
  <si>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 xml:space="preserve">    751 - Vzduchotechnika</t>
  </si>
  <si>
    <t>D</t>
  </si>
  <si>
    <t>ROZPOCET</t>
  </si>
  <si>
    <t>K</t>
  </si>
  <si>
    <t>základní</t>
  </si>
  <si>
    <t>M</t>
  </si>
  <si>
    <t>kus</t>
  </si>
  <si>
    <t>kpl.</t>
  </si>
  <si>
    <t>Vedlejší rozpočtové náklady</t>
  </si>
  <si>
    <t>VRN1</t>
  </si>
  <si>
    <t>Průzkumné, geodetické a projektové práce</t>
  </si>
  <si>
    <t>Projektové práce - kompletní dokumentace skutečného provedení</t>
  </si>
  <si>
    <t>…</t>
  </si>
  <si>
    <t>VRN2</t>
  </si>
  <si>
    <t>Příprava staveniště</t>
  </si>
  <si>
    <t>VRN3</t>
  </si>
  <si>
    <t>Zařízení staveniště</t>
  </si>
  <si>
    <t>VRN4</t>
  </si>
  <si>
    <t>Inženýrská činnost</t>
  </si>
  <si>
    <t>VRN5</t>
  </si>
  <si>
    <t>Finanční náklady</t>
  </si>
  <si>
    <t>VRN6</t>
  </si>
  <si>
    <t>Územní vlivy</t>
  </si>
  <si>
    <t>VRN7</t>
  </si>
  <si>
    <t>Provozní vlivy</t>
  </si>
  <si>
    <t>Ostatní náklady</t>
  </si>
  <si>
    <t>VRN8</t>
  </si>
  <si>
    <t>721-00004</t>
  </si>
  <si>
    <t>Zkouška těsnosti kanalizačního potrubí</t>
  </si>
  <si>
    <t>D+M potrubí HT odpadní připojovacího  DN 50 x 1,8</t>
  </si>
  <si>
    <t>721-00001</t>
  </si>
  <si>
    <t>Demontáž vodovodního potrubí včetně izolace, ekologická likvicace</t>
  </si>
  <si>
    <t>Demontáž odpadního protrubí DN 50x1,8, ekologická likvidace</t>
  </si>
  <si>
    <t>722-00001</t>
  </si>
  <si>
    <t>D+M Potrubí z plastů  PN 16, DN 20</t>
  </si>
  <si>
    <t>722-00002</t>
  </si>
  <si>
    <t>D+M Izolace potrubí Tubex 20 x 10 mm</t>
  </si>
  <si>
    <t>722-00003</t>
  </si>
  <si>
    <t>D+M rohových ventilů DN20</t>
  </si>
  <si>
    <t>722-00005</t>
  </si>
  <si>
    <t>Zkouška těsnosti vodovodního potrubí závitového do DN 50</t>
  </si>
  <si>
    <t>722-00006</t>
  </si>
  <si>
    <t>Otopná tělesa</t>
  </si>
  <si>
    <t>735 001</t>
  </si>
  <si>
    <t>735 003</t>
  </si>
  <si>
    <t>733 001</t>
  </si>
  <si>
    <t>Vypuštění větve topení, následné napuštění a zkouška těsnosti</t>
  </si>
  <si>
    <t>Zamražení připojovacího potrubí DN 15</t>
  </si>
  <si>
    <t>Vnitrostaveništní doprava suti a vyhouraných hmot pro budovy do 12m ručně</t>
  </si>
  <si>
    <t>Projektové práce - kompletní dokumentace pro provedení stavby</t>
  </si>
  <si>
    <t>Inženýrská činnost - zajištění pronájmu veřejného prostranství</t>
  </si>
  <si>
    <t>mb</t>
  </si>
  <si>
    <t>Systémový soklík z přírodního lina po obvodu místnosti 1P307</t>
  </si>
  <si>
    <t>D+M zámečnických příček Z1 až Z4. Do profilů budou osazena dvojskla v provedení oboustranný Connex</t>
  </si>
  <si>
    <t xml:space="preserve">Lehké pomocné lešení pro montáž podhledů a technologií nad podhledy </t>
  </si>
  <si>
    <t>Nová nosná kovová konstrukce zdvojené podlahy Mero ve stávající místnosti 1P322A, 1P326 a část 1P308</t>
  </si>
  <si>
    <t>Nové desky zdvojené podlahy do místnosti 1P320, osadit na ponechanou stáv.konstr.</t>
  </si>
  <si>
    <t>Samonivelační anhydritový potěr v 1P326 tl. cca 50mm</t>
  </si>
  <si>
    <t xml:space="preserve">D vnitřních vertikálních látkových žaluzií, provedení opona, vč.pojezdových lišt. Předpokládaná šíře jednotlivých šál žaluzie 127mm. Konkrétní typ vzor a barevnost látky bude vyvzorkován, barevnost vodících lišt bílá, samozhášivé, snadno čistitelné. </t>
  </si>
  <si>
    <t>Demontáž vertikálních žaluzií včetně pojezdů a ekologická likvidace - 346m2, 157mb</t>
  </si>
  <si>
    <t>D+M doplnění svislých čel výškových odskoků podhledu</t>
  </si>
  <si>
    <t>D+M revizních dvířek 400/400 do sádrokartonového podhledu</t>
  </si>
  <si>
    <t>D+M revizních dvířek 500/500 do sádrokartonového podhledu</t>
  </si>
  <si>
    <t>D+M revizních dvířek 600/600 do sádrokartonového podhledu</t>
  </si>
  <si>
    <t>Demontáž desek sádrokartonového podhledu bez poškození nosné konstr.podhledu</t>
  </si>
  <si>
    <t>M vnitřních vertikálních látkových žaluzií, pouze na 45ks oken</t>
  </si>
  <si>
    <t>Obklady</t>
  </si>
  <si>
    <t>Přesun hmot pro obklady</t>
  </si>
  <si>
    <t>D+M keramických obkladů za kuchyňskými linkami</t>
  </si>
  <si>
    <t>Demontáž stávajících kuchyňských linek 1P307, 1P308, 1P326, ekologická likvidace</t>
  </si>
  <si>
    <t xml:space="preserve">Demontáž dveří 1P326/1P301 včetně zárubně, předání ČNB </t>
  </si>
  <si>
    <t>D+M čajové kuchyňky 1P307, délky 2400 mm sestávající z dolních a horních skříněk vč. dřezu, sifonu, baterie a vestavěných spotřebičů.</t>
  </si>
  <si>
    <t>D+M čajové kuchyňky 1P308, délky 3300 mm sestávající z dolních a horních skříněk vč. dřezu, sifonu, baterie a vestavěných spotřebičů.</t>
  </si>
  <si>
    <t>D+M čajové kuchyňky 1P326, rohová s vnějším rohem délky 2800 + 2350 mm sestávající z dolních a horních skříněk, vč. dřezu, sifonu, baterie a vestavěných spotřebičů.</t>
  </si>
  <si>
    <t>Demontáž a zpětná montáž svislých desek parapetů, označení a uskladnění, vrtání děr pro instalaci zásuvek</t>
  </si>
  <si>
    <t>03/2019</t>
  </si>
  <si>
    <t>Řídící systém</t>
  </si>
  <si>
    <t>Univerzální regulátor místního řízení, volné programování, napájení 24 V AC 50 Hz, sběrnice pro ovladače s čidly, vlastní spotřeba max 8VA, min rozsah dat. bodů: 2UI, 2UO, 2DI, 5DO, komunikace po sběrnici BACnet</t>
  </si>
  <si>
    <t>Montáž regulátoru</t>
  </si>
  <si>
    <t>Univerzální regulátor místního řízení, volné programování, napájení 24 V AC 50 Hz, sběrnice pro ovladače s čidly, vlastní spotřeba max 8VA, min rozsah dat. bodů: 4UI, 3UO, 2DI, 6DO, komunikace po sběrnici BACnet</t>
  </si>
  <si>
    <t>Síťová automatizační jednotka, napájení 24 V AC, komunikační rozhraní BACnet, konfigurace přes RS232/ USB, kapacita 50 - 100 zařízení, 5 - 8.000 objektů</t>
  </si>
  <si>
    <t>Montáž jednotky</t>
  </si>
  <si>
    <t>Síťová integrační  jednotka pro integraci zařízení třetí strany pod stávající ŘS, napájení 24 V AC, komunikační rozhraní BACnet/ N2 bus, konfigurace přes RS232/ USB + další prvky nutné pro bezkonfliktní plnohodnotné zaintegrování zařízení vybraného dodavatele pod současný funkční řídící systém JCI</t>
  </si>
  <si>
    <t>Periferie</t>
  </si>
  <si>
    <t>Spojitě řízený proudový ventil (polovodičový regulátor výkonu), napájení řídící části 24 V AC, řízení 0...10 V DC, max 3x 27A (3x 400V AC/ 18 kW), ztrátový výkon cca 80 W</t>
  </si>
  <si>
    <t>Montáž, vč. připojení kabelu</t>
  </si>
  <si>
    <t>Snímací záplavová elektroda k regulátoru hladiny</t>
  </si>
  <si>
    <t>Snímač rosného bodu, napájení modulu 24V AC/ DC, výstup 1x přepínací kontakt, 90% Rv, hystereze 5% Rv</t>
  </si>
  <si>
    <t>Snímač tlakové diference - napájení 24 V AC, výstupní signál 0...10 V DC, vč. dodávky montážní sady a hadiček, rozsah 0...250 Pa,(0...500 Pa)</t>
  </si>
  <si>
    <t>Snímač teploty prostorový, provedení bez korekce žádané hodnoty, konektor pro propojení s regulátorem po sběrnici BACnet, rozsah měření 0…40 °C</t>
  </si>
  <si>
    <t>Snímač teploty prostorový, provedení s korekcí žádané hodnoty, konektor pro propojení s regulátorem po sběrnici BACnet, rozsah měření 0…40 °C, uživatelská korekce ž.h. ±3 K (… ±12K)</t>
  </si>
  <si>
    <t>Snímač teploty prostorový, provedení s korekcí žádané hodnoty a ruční předvolbou 0-1-2-3-AUT pro nastavení množství přívodního vzduchu, resp. přichlazování přívodním vzduchem, propojení s regulátorem po sběrnici BACnet, rozsah měřen 0…40 °C,±3 K (… ±12K)</t>
  </si>
  <si>
    <t>Snímač teploty ponorný, provedení do jímky, délka ponorné jímky 70 mm, připojovací závit G 1/2, rozsah 30...130 °C, Ni 1000</t>
  </si>
  <si>
    <t>Snímač teploty,provedení do VZT potrubí, délka stonku 300mm, rozsah -40...110 °C, Ni 1000</t>
  </si>
  <si>
    <t>Tlakově nezávislý regulační ventil s automatickou regulací průtoku, PN16, vč. elmot. pohonu, napájení 24 VAC, ovládání 0...10 V DC, vč. měřících koncovek a vč. připojovacího protišroubení, DN 20, Qmax=900 l/h,připojení - závit</t>
  </si>
  <si>
    <t>Tlakově nezávislý regulační ventil s automatickou regulací průtoku, PN16, vč. elmot. pohonu, napájení 24 VAC, ovládání 0...10 V DC, vč. měřících koncovek a vč. připojovacího protišroubení, DN 25, Qmax=1700 l/h,připojení - závit</t>
  </si>
  <si>
    <t>Tlakově nezávislý regulační ventil s automatickou regulací průtoku, PN16, vč. elmot. pohonu, napájení 24 VAC, ovládání 0...10 V DC, vč. měřících koncovek a vč. připojovacího protišroubení, DN 50, Qmax=10000l/h,připojení - závit</t>
  </si>
  <si>
    <t>37.</t>
  </si>
  <si>
    <t>Uzavírací plnoprůtočný kulový kohout KK50, PN16, vč. el. pohonu, napájení 230 V AC, ovládání On - Off, DN50</t>
  </si>
  <si>
    <t>38.</t>
  </si>
  <si>
    <t>39.</t>
  </si>
  <si>
    <t>Infračervené čidlo přítomnosti, napájení 24 V AC, výstup - 2x nezávislý, samostatně konfigurovatelný kontakt - 1x pro vytápění, 1x pro osvětlení</t>
  </si>
  <si>
    <t>40.</t>
  </si>
  <si>
    <t>41.</t>
  </si>
  <si>
    <t>Zesilovač výkonu pro pohony regulačních ventilů</t>
  </si>
  <si>
    <t>42.</t>
  </si>
  <si>
    <t xml:space="preserve">Rozvaděče, rozvodné skříňky, jejich náplň a příslušenství </t>
  </si>
  <si>
    <t>43.</t>
  </si>
  <si>
    <t>Nástěnná rozvodnicová skříňka s předním víčkem v průhledném provedení, minimální rozměry 300x1220, h125mm, vč. příslušenství (svorkovnice, svorky, vodiče, žlaby, lišty, apod.), IP55</t>
  </si>
  <si>
    <t>44.</t>
  </si>
  <si>
    <t>Vnitřní zapojení rozvaděče (prodrátování)</t>
  </si>
  <si>
    <t>45.</t>
  </si>
  <si>
    <t>Montáž rozvaděče na místo</t>
  </si>
  <si>
    <t>46.</t>
  </si>
  <si>
    <t>Jistič jednopólový, 2 A</t>
  </si>
  <si>
    <t>47.</t>
  </si>
  <si>
    <t>Bezpečnostní převodový transformátor, 230/ 24 V, 50 VA</t>
  </si>
  <si>
    <t>48.</t>
  </si>
  <si>
    <t>Bezpečnostní převodový transformátor, 230/ 24 V, 100 VA</t>
  </si>
  <si>
    <t>49.</t>
  </si>
  <si>
    <t>Spínací relé vč. patice, + přídavný modul, LED dioda, 24 V AC, 4x př. kontakt</t>
  </si>
  <si>
    <t>50.</t>
  </si>
  <si>
    <t>Dvoupolohový regulátor hladiny, 1x přepínací kontakt, provedení do rozvaděče</t>
  </si>
  <si>
    <t>Demontáže stávajících zařízení</t>
  </si>
  <si>
    <t>Odpojení a demontáž regulátoru TC9102</t>
  </si>
  <si>
    <t>Odpojení a demontáž ovladače TM91x0, RS9140</t>
  </si>
  <si>
    <t>Demontáž zbytných kabelů, vč. úložných konstrukcí</t>
  </si>
  <si>
    <t>Kabely, úložné konstrukce a prvky</t>
  </si>
  <si>
    <t>Kabel stíněný, bez funkční odolnosti, typ J-Y(St)Y 1x2x0,8, vč. prořezu, ztratného a příslušenství, tj. úložných konstrukcí, kotvení, pož. ucpávek apod.</t>
  </si>
  <si>
    <t>Kabel stíněný, bez funkční odolnosti, typ J-Y(St)Y 2x2x0,8, vč. prořezu, ztratného a příslušenství, tj. úložných konstrukcí, kotvení, pož. ucpávek apod.</t>
  </si>
  <si>
    <t>Kabel stíněný, bez funkční odolnosti, typ J-Y(St)Y 3x2x0,8, vč. prořezu, ztratného a příslušenství, tj. úložných konstrukcí, kotvení, pož. ucpávek apod.</t>
  </si>
  <si>
    <t>Kabel stíněný, bez funkční odolnosti, typ NYM(St)-J 5x1,5, vč. prořezu, ztratného a příslušenství, tj. úložných konstrukcí, kotvení, pož. ucpávek apod.</t>
  </si>
  <si>
    <t>69.</t>
  </si>
  <si>
    <t>Revize</t>
  </si>
  <si>
    <t>70.</t>
  </si>
  <si>
    <t>71.</t>
  </si>
  <si>
    <t>Školení</t>
  </si>
  <si>
    <t>72.</t>
  </si>
  <si>
    <t>Návody</t>
  </si>
  <si>
    <t>73.</t>
  </si>
  <si>
    <t>74.</t>
  </si>
  <si>
    <t>Odstranění zbytků zámečnických konstrukcí pod podhledem 1P301A/1P301 a 1P319/1P301 a ekologická likvidace</t>
  </si>
  <si>
    <t>Pronájem veřejného prostranství</t>
  </si>
  <si>
    <t xml:space="preserve">Ostatní náklady - komplexní zkoušky, zkušební provoz, ... </t>
  </si>
  <si>
    <t>Ostatní náklady - koordinační činnost</t>
  </si>
  <si>
    <t>Jádrový vrt DN100 stropní deskou mezi 1.patrem 1P321 a 2.patrem 2P327 pro trasu technicko-bezpečnostního systému (TBS) včetně požární ucpávky (EI45)</t>
  </si>
  <si>
    <t>D - Tlakově nezávislý regulační ventil s automatickou regulací průtoku, PN16, vč. elmot. pohonu, napájení 24 VAC, ovládání 0...10 V DC, vč. měřících koncovek a vč. připojovacího protišroubení, DN 15, Qmax=450 l/h, připojení - závit</t>
  </si>
  <si>
    <t>Stavební úpravy  ČNB Praha-Velký DEALING</t>
  </si>
  <si>
    <t>Na Příkopě 28, 115 03 Praha 1</t>
  </si>
  <si>
    <t>1) Úprava vzt jednotky zař.38</t>
  </si>
  <si>
    <t>Výměna stávajícího přívodního ventilátoru včetně motoru za nový Vp=6190 m3/h,pext=800 Pa, Instalace výkonnějšího chl. registru Qchl=70 kW (bude větší komora) záměnou za původní, Osazení komory elektrického ohřívače před přívodní ventilátor jednotky Qt=16 kW (Pro instalaci bude nutné vzt jednotku částečně rozebrat)</t>
  </si>
  <si>
    <t>Výměna stávajícího odvodního ventilátoru včetně motoru za nový , Vo=5260 m3/h, pext=281 Pa</t>
  </si>
  <si>
    <t>Regulátory proměnného průtoku na hlavních větvích P/O</t>
  </si>
  <si>
    <t>Demontáž vzt potrubí, včetně odstranění a likvidace tep. izolace</t>
  </si>
  <si>
    <t>Oc hranaté potrubí nové (dopojení), včetně Montáže</t>
  </si>
  <si>
    <t>Demontáž anemostatů, včetně ohebného potrubí, zaslepení odboček</t>
  </si>
  <si>
    <t>Demontáže vyustek, zaslepení</t>
  </si>
  <si>
    <t>Regulátor konstantního průtoku 300x150, Vp=695 m3/h,  včetně tlumiče 300x150-1000, (standard viz. tech. List, příloha č.7),  včetně Montáže</t>
  </si>
  <si>
    <t>Regulátor konstantního průtoku R160, Vp=695 m3/h, ( standard viz. tech. List, příloha č.10),   včetně Montáže</t>
  </si>
  <si>
    <t>Kruhový tlumič hluku pr. 160, L=900 mm,   včetně Montáže</t>
  </si>
  <si>
    <t>Oc hranaté potrubí nové (dopojení),  včetně Montáže</t>
  </si>
  <si>
    <t>Kaučuková tepelná izolace samolepicí s Al fólií,  tl. 12 mm,  včetně Montáže</t>
  </si>
  <si>
    <t>1,5</t>
  </si>
  <si>
    <t xml:space="preserve">Regulátor konstantního průtoku 300x150, Vp=Vo=750 m3/h, včetně tlumiče 300x150-1000, ( standard viz. tech. List, příloha č.7),   včetně Montáže </t>
  </si>
  <si>
    <t>Regulátor konstantního průtoku R125, Vp=290 m3/h, ( standard viz. tech. List, příloha č.10),   včetně Montáže</t>
  </si>
  <si>
    <t>Kruhový tlumič hluku pr. 125, L=900 mm,   včetně Montáže</t>
  </si>
  <si>
    <t>Oc hranaté potrubí nové (dopojení),   včetně Montáže</t>
  </si>
  <si>
    <t>Kaučuková tepelná izolace samolepicí s Al fólií,  tl. 12 mm,   včetně Montáže</t>
  </si>
  <si>
    <t>Stropní indukční vyúsť 2400x300, Qchl=713 W, Vp=50 m3/h, t vz=17 °C, t vody,=17 °C (standard viz. tech. List, příloha č.2),   včetně Montáže</t>
  </si>
  <si>
    <t>Regulátor konstantního průtoku R100, Vp=50 m3/h, ( standard viz. tech. List, příloha č.8),   včetně Montáže</t>
  </si>
  <si>
    <t>Kruhový tlumič hluku pr. 100, L=900 mm,   včetně Montáže</t>
  </si>
  <si>
    <t>Spiro potrubí do pr. 160, včetně tvarovek,   včetně Montáže</t>
  </si>
  <si>
    <t>Kaučuková tepelná izolace samolepicí s Al fólií,  tl. 10 mm,   včetně Montáže</t>
  </si>
  <si>
    <t>Odvodní anemostat, 300x300,  Vo=50 m3/h,  včetně Montáže</t>
  </si>
  <si>
    <t>Ohebné potrubí, zvukově izolované pr. 160,   včetně Montáže</t>
  </si>
  <si>
    <t>Stropní indukční vyúsť 2400x300, Qchl=713 W, Vp=50 m3/h, t vz=17 °C, t vody,=17 °C (standard viz. tech. List, příloha č.2),  včetně Montáže</t>
  </si>
  <si>
    <t>Regulátor konstantního průtoku R100, Vp=50 m3/h, ( standard viz. tech. List, příloha č.8),  včetně Montáže</t>
  </si>
  <si>
    <t>Regulátor konstantního průtoku R160, Vo=280 m3/h, ( standard viz. tech. List, příloha č.8),  včetně Montáže</t>
  </si>
  <si>
    <t>Kruhový tlumič hluku, pr. 160, L=900 mm,  včetně Montáže</t>
  </si>
  <si>
    <t>Ohebné potrubí, zvukově izolované pr. 200,  včetně Montáže</t>
  </si>
  <si>
    <t>Kruhový tlumič hluku, pr. 100, L=900 mm,  včetně Montáže</t>
  </si>
  <si>
    <t>Spiro potrubí do pr. 160, včetně tvarovek,  včetně Montáže</t>
  </si>
  <si>
    <t>Kaučuková tepelná izolace samolepicí s Al fólií,  tl. 10 mm,  včetně Montáže</t>
  </si>
  <si>
    <t>Mřížka 1000x100,  včetně Montáže</t>
  </si>
  <si>
    <t>Mřížka 600x600,  včetně Montáže</t>
  </si>
  <si>
    <t>Oc hranaté potrubí ,  včetně Montáže</t>
  </si>
  <si>
    <t>Stropní indukční vyúsť 2100x300, Qchl=643 W, Vp=45 m3/h, t vz=17 °C, t vody,=17 °C( standard viz. tech. List, příloha č.3),  včetně Montáže</t>
  </si>
  <si>
    <t>Regulátor konstantního průtoku R100, Vp=45 m3/h, ( standard viz. tech. List, příloha č.8),  včetně Montáže</t>
  </si>
  <si>
    <t>Stropní indukční vyúsť 1200x300, Qchl=445 W, Vp=40 m3/h, t vz=17 °C, t vody,=17 °C (standard viz. tech. List, příloha č.5),  včetně Montáže</t>
  </si>
  <si>
    <t>Regulátor konstantního průtoku R100, Vp=40 m3/h, ( standard viz. tech. List, příloha č.8),  včetně Montáže</t>
  </si>
  <si>
    <t>Oc. Hranaté potrubí bez přírub,  včetně Montáže</t>
  </si>
  <si>
    <t>Odvodní anemostat 500x24, Vo=315 m3/h ,  včetně Montáže</t>
  </si>
  <si>
    <t>Regulátor konstantního průtoku R200, Vp=315 m3/h, ( standard viz. tech. List, příloha č.8),  včetně Montáže</t>
  </si>
  <si>
    <t>Kruhový tlumič hluku, pr. 200, L=900 mm,  včetně Montáže</t>
  </si>
  <si>
    <t>Úprava - přeložení přívodního potrubí,  včetně Montáže</t>
  </si>
  <si>
    <t>Odstranění tepelné izolace, likvidace</t>
  </si>
  <si>
    <t>Spiro potrubí do pr. 200, včetně tvarovek,  včetně Montáže</t>
  </si>
  <si>
    <t>Odvodní anemostat, 500x24, Vo=350 m3/h ,  včetně Montáže</t>
  </si>
  <si>
    <t>Regulátor konstantního průtoku R200, Vp=350 m3/h, ( standard viz. tech. List, příloha č.8),  včetně Montáže</t>
  </si>
  <si>
    <t>Stropní indukční vyúsť 1500x300, Qchl=551 W, Vp=50 m3/h, t vz=17 °C, t vody,=17 °C  (standard viz. tech. List, příloha č.2),  včetně Montáže</t>
  </si>
  <si>
    <t>Odvodní mřížka 300x300,  Vo=550 m3/h ,  včetně Montáže</t>
  </si>
  <si>
    <t>Regulátor konstantního průtoku 300x100, Vo=550 m3/h,  včetně tlumiče 300x100-1000, (standard viz. tech. List, příloha č.7),  včetně Montáže</t>
  </si>
  <si>
    <t>Oc. Hranaté potrubí ,  včetně Montáže</t>
  </si>
  <si>
    <t>Odvodní anemostat 300x300, Vo=100 m3/h,  včetně Montáže</t>
  </si>
  <si>
    <t>Regulátor konstantního průtoku R125, Vo=100 m3/h, ( standard viz. tech. List, příloha č.8),  včetně Montáže</t>
  </si>
  <si>
    <t>Kruhový tlumič hluku, pr. 125, L=900 mm,  včetně Montáže</t>
  </si>
  <si>
    <t>Ohebné zvukově izolované potrubí pr. 160,  včetně Montáže</t>
  </si>
  <si>
    <t>Demontáž odvodního vzt potrubí</t>
  </si>
  <si>
    <t>Oc. Hranaté potrubí,  včetně Montáže</t>
  </si>
  <si>
    <t>Přívodní anemostat 400x400, Vp=220 m3/h,  včetně Montáže</t>
  </si>
  <si>
    <t>Regulátor proměnného průtoku RVP100, Vp=220 m3/h, ( standard viz. tech. List, příloha č.9),  včetně Montáže</t>
  </si>
  <si>
    <t>Regulátor proměnného průtoku RVP125, Vo=320 m3/h, ( standard viz. tech. List, příloha č.9),  včetně Montáže</t>
  </si>
  <si>
    <t>Odvodní vyustka 400x200, Vo=320 m3/h,  včetně Montáže</t>
  </si>
  <si>
    <t>Ohebné potrubí, zvukově izolované pr. 160,  včetně Montáže</t>
  </si>
  <si>
    <t>Odvodní anemostat, 300x300,  Vo=100 m3/h,  včetně Montáže</t>
  </si>
  <si>
    <t>Regulátor konstantního průtoku R100, Vo=90 m3/h, ( standard viz. tech. List, příloha č.8),  včetně Montáže</t>
  </si>
  <si>
    <t>Odvodní anemostat, 300x300,  Vo=90 m3/h,  včetně Montáže</t>
  </si>
  <si>
    <t>Kaučuková tepelná izolace samolepicí s Al fólií,  tl. 10 mm</t>
  </si>
  <si>
    <t>Regulátor konstantního průtoku R100, Vp=90 m3/h, ( standard viz. tech. List, příloha č.8),  včetně Montáže</t>
  </si>
  <si>
    <t>Odvodní anemostat, 300x300, Vo=90 m3/h,  včetně Montáže</t>
  </si>
  <si>
    <t>Oc. Hranaté potrubí bezpřírubové,  včetně Montáže</t>
  </si>
  <si>
    <t>Stěnový ventil tlumicí 1000x130,  včetně Montáže</t>
  </si>
  <si>
    <t>Odvodní anemostat, 300x300, Vo=135 m3/h,  včetně Montáže</t>
  </si>
  <si>
    <t>Regulátor konstantního průtoku R125, Vo=135 m3/h, ( standard viz. tech. List, příloha č.8),  včetně Montáže</t>
  </si>
  <si>
    <t>Úprava vzt potrubí pro m.č.405, 405A</t>
  </si>
  <si>
    <t>Regulátor proměnného průtoku RVP100, Vp=150 m3/h, ( standard viz. tech. List, příloha č.9),  včetně Montáže</t>
  </si>
  <si>
    <t>Regulátor proměnného průtoku RVP125, Vp=300 m3/h, ( standard viz. tech. List, příloha č.9),  včetně Montáže</t>
  </si>
  <si>
    <t>Odvodní anemostat, 300x300, Vo=150 m3/h,  včetně Montáže</t>
  </si>
  <si>
    <t>Odvodní anemostat, 500x500, Vo=300 m3/h,  včetně Montáže</t>
  </si>
  <si>
    <t>Ohebné potrubí, zvukově izolované pr. 100-160,  včetně Montáže</t>
  </si>
  <si>
    <t>Oprava izolace, Kaučuková tepelná izolace samolepicí s Al fólií,  tl. 12 mm,  včetně Montáže</t>
  </si>
  <si>
    <t>Regulátor konstantního průtoku R160, Vo=200 m3/h, ( standard viz. tech. List, příloha č.8),  včetně Montáže</t>
  </si>
  <si>
    <t>Demontáž odvodního potrubí</t>
  </si>
  <si>
    <t>Přívodní vyustka  400x100, Vp=200 m3/h,  včetně Montáže</t>
  </si>
  <si>
    <t xml:space="preserve">Kaučuková tepelná izolace samolepicí s Al fólií,  tl. 12 mm,  včetně Montáže </t>
  </si>
  <si>
    <t>Ostatní</t>
  </si>
  <si>
    <t>Protokol o měření vzt</t>
  </si>
  <si>
    <t>Komplexní zaregulování vzt</t>
  </si>
  <si>
    <t xml:space="preserve">Montážní, závěsný a těsnící materiál  </t>
  </si>
  <si>
    <t xml:space="preserve">Požární dozor po ukončení požárně nebezpečných prací </t>
  </si>
  <si>
    <t>Průběžný úklid</t>
  </si>
  <si>
    <t>Finální úklid</t>
  </si>
  <si>
    <t>Ekologická likvidace všech odpadů</t>
  </si>
  <si>
    <t>Ing. Tomáš Vlasák</t>
  </si>
  <si>
    <t>Demontáž potrubí ocelového závitového do DN 32 vč. ekologické likvidace</t>
  </si>
  <si>
    <t>733110806</t>
  </si>
  <si>
    <t>733140811</t>
  </si>
  <si>
    <t>734292727</t>
  </si>
  <si>
    <t>D+M vypouštěcích kohoutů DN 15 na konce odřezného potrubí</t>
  </si>
  <si>
    <t xml:space="preserve">Odřezání ocelového potrubí DN 15 </t>
  </si>
  <si>
    <t>Demontáž otopného článkového tělesa vč. ekologocké likvidace</t>
  </si>
  <si>
    <t>Celkem</t>
  </si>
  <si>
    <t>Osazení frekvenčního měniče u stávajícího ventilátoru Vp=6190 m3/h,pext=800 Pa, Instalace výkonnějšího chl. registru Qchl=70 kW (bude větší komora) záměnou za původní, Osazení komory elektrického ohřívače před přívodní ventilátor jednotky Qt=16 kW (Pro instalaci bude nutné vzt jednotku částečně rozebrat)</t>
  </si>
  <si>
    <t>Osazení frekvenčního měniče u stávajícího ventilátoru Vo=5260 m3/h, pext=281 Pa</t>
  </si>
  <si>
    <t>Možná úprava vzt rozvodů ve strojovně 339 v 5.p (Demontáže/montáže, výroba nového potrubí, oprava tepelné izolace)</t>
  </si>
  <si>
    <t>Regulátor variabilního průtoku, elektronická regulace, řízení 0-10 V, vzduchotěsná klapka, materiál skříň z pozink. Oceli, lamely a senzory tlaku z hliníku, ozubená kola plast ABS, rozsah dif. tlaku 20-1000 Pa,  Vp=2130 m3/h, 500x200, včetně tlumiče 500x200-1000 (standard viz. tech. List, příloha č.6), včetně Montáže</t>
  </si>
  <si>
    <t>Regulátor variabilního průtoku, elektronická regulace, řízení 0-10 V, vzduchotěsná klapka, materiál skříň z pozink. Oceli, lamely a senzory tlaku z hliníku, ozubená kola plast ABS, rozsah dif. tlaku 20-1000 Pa, Vp=2210 m3/h, 500x200, včetně tlumiče 500x200-1000 (standard viz. tech. List, příloha č.6), včetně Montáže</t>
  </si>
  <si>
    <t>Regulátor variabilního průtoku, elektronická regulace, řízení 0-10 V, vzduchotěsná klapka, materiál skříň z pozink. Oceli, lamely a senzory tlaku z hliníku, ozubená kola plast ABS, rozsah dif. tlaku 20-1000 Pa, Vp=1750 m3/h, 400x200, včetně tlumiče 400x200-1000 (standard viz. tech. List, příloha č.6), včetně Montáže</t>
  </si>
  <si>
    <t>Regulátor variabilního průtoku , elektronická regulace, řízení 0-10 V, vzduchotěsná klapka, materiál skříň z pozink. Oceli, lamely a senzory tlaku z hliníku, ozubená kola plast ABS, rozsah dif. tlaku 20-1000 Pa, Vo=1870 m3/h, 500x200, včetně tlumiče 500x200-1000 (standard viz. tech. List, příloha č.6), včetně Montáže</t>
  </si>
  <si>
    <t>Regulátor variabilního průtoku , elektronická regulace, řízení 0-10 V, vzduchotěsná klapka, materiál skříň z pozink. Oceli, lamely a senzory tlaku z hliníku, ozubená kola plast ABS, rozsah dif. tlaku 20-1000 Pa, Vo=1950 m3/h, 500x200, včetně tlumiče 500x200-1000 (standard viz. tech. List, příloha č.6), včetně Montáže</t>
  </si>
  <si>
    <t>Regulátor variabilního průtoku, elektronická regulace, řízení 0-10 V, vzduchotěsná klapka, materiál skříň z pozink. Oceli, lamely a senzory tlaku z hliníku, ozubená kola plast ABS, rozsah dif. tlaku 20-1000 Pa, Vo=1750 m3/h, 400x200, včetně tlumiče 400x200-1000 (standard viz. tech. List, příloha č.6), včetně Montáže</t>
  </si>
  <si>
    <t>Kaučuková tepelná izolace samolepicí s Al fólií,  tl. 12 mm, koeficient tepelné vodivisti  ƛ≤ 0,036 W/(m.K), součinitel difuzního odporu vodních par µ≥ 5000, včetně Montáže</t>
  </si>
  <si>
    <t>Regulátor konstantního průtoku 300x150, mechanický samočinný pro přívod i odvod, materiál skříně pozink. Ocel, listová pružina z nerez oceli, regulační měch z polyuretanu, rozsah dif. tlaku 50-1000 Pa,  Vp=695 m3/h,  včetně tlumiče 300x150-1000, (standard viz. tech. List, příloha č.7),  včetně Montáže</t>
  </si>
  <si>
    <t>Kruhový tlumič hluku pr. 160, L=900 mm, materiál oc. pozinkovaný plech, s vnitřním pouzdrem z perforovaného plechu, vložkované plátnem, vyplněné skelnou vatou tl. 50 mm,  včetně Montáže</t>
  </si>
  <si>
    <t xml:space="preserve">Regulátor konstantního průtoku 300x150,  mechanický samočinný pro přívod i odvod, materiál skříně pozink. Ocel, listová pružina z nerez oceli, regulační měch z polyuretanu, rozsah dif. tlaku 50-1000 Pa, Vp=Vo=750 m3/h, včetně tlumiče 300x150-1000, ( standard viz. tech. List, příloha č.7),   včetně Montáže </t>
  </si>
  <si>
    <t>Regulátor konstantního průtoku R125 pro malé rychlosti vzduchu,  mechanický samočinný pro přívod i odvod, materiál skříně pozink. Ocel, listová pružina z nerez oceli, regulační měch z polyuretanu, rozsah dif. tlaku 30-500 Pa,Vp=290 m3/h, ( standard viz. tech. List, příloha č.10),   včetně Montáže</t>
  </si>
  <si>
    <t xml:space="preserve">Kruhový tlumič hluku pr. 125, L=900 mm,    materiál oc. pozinkovaný plech, s vnitřním pouzdrem z perforovaného plechu, vložkované plátnem, vyplněné skelnou vatou tl. 50 mm, včetně Montáže </t>
  </si>
  <si>
    <t>Kaučuková tepelná izolace samolepicí s Al fólií,  tl. 12 mm,  koeficient tepelné vodivisti  ƛ≤ 0,036 W/(m.K), součinitel difuzního odporu vodních par µ≥ 5000, včetně Montáže</t>
  </si>
  <si>
    <t>Stropní indukční vyúsť 2400x300, trysky lisované z plechu, horizontální připojení, materiál pozinkovaný oc. Plech, výměník tepla z Cu trubky+hliníkové lamely, viditelné ploch v barvě RALL 9010, Qchl=713 W, Vp=50 m3/h, t vz=17 °C, t vody,=17 °C (standard viz. tech. List, příloha č.2),   včetně Montáže</t>
  </si>
  <si>
    <t>Regulátor konstantního průtoku R100 pro malé rychlosti vzduchu,  mechanický samočinný pro přívod i odvod, materiál skříně pozink. Ocel, listová pružina z nerez oceli, regulační měch z polyuretanu, rozsah dif. tlaku 30-500 Pa, Vp=50 m3/h, ( standard viz. tech. List, příloha č.8),   včetně Montáže</t>
  </si>
  <si>
    <t>Kruhový tlumič hluku pr. 100, L=900 mm,  materiál oc. pozinkovaný plech, s vnitřním pouzdrem z perforovaného plechu, vložkované plátnem, vyplněné skelnou vatou tl. 50 mm,   včetně Montáže</t>
  </si>
  <si>
    <t>Spiro potrubí do pr. 160, včetně tvarovek, provedení SAVE, materiál galvanicky pozink. Plech, třída těsnosti C, dvojité těsnění,   včetně Montáže</t>
  </si>
  <si>
    <t>Kaučuková tepelná izolace samolepicí s Al fólií,  tl. 10 mm,   koeficient tepelné vodivisti  ƛ≤ 0,036 W/(m.K), součinitel difuzního odporu vodních par µ≥ 5000,včetně Montáže</t>
  </si>
  <si>
    <t>Stropní indukční vyúsť 2400x300, trysky lisované z plechu, horizontální připojení, materiál pozinkovaný oc. Plech, výměník tepla z Cu trubky+hliníkové lamely, viditelné ploch v barvě RALL 9010, Qchl=713 W, Vp=50 m3/h, t vz=17 °C, t vody,=17 °C (standard viz. tech. List, příloha č.2),  včetně Montáže</t>
  </si>
  <si>
    <t>Regulátor konstantního průtoku R100, pro malé rychlosti vzduchu,  mechanický samočinný pro přívod i odvod, materiál skříně pozink. Ocel, listová pružina z nerez oceli, regulační měch z polyuretanu, rozsah dif. tlaku 30-500 Pa, Vp=50 m3/h, ( standard viz. tech. List, příloha č.8),  včetně Montáže</t>
  </si>
  <si>
    <t>Kruhový tlumič hluku, pr. 160, L=900 mm,  materiál oc. pozinkovaný plech, s vnitřním pouzdrem z perforovaného plechu, vložkované plátnem, vyplněné skelnou vatou tl. 50 mm,  včetně Montáže</t>
  </si>
  <si>
    <t>Ohebné potrubí, zvukově izolované dvouvrstvé, vyztužené spirálovitě vinutým drátem pr. 200,  včetně Montáže</t>
  </si>
  <si>
    <t>Kruhový tlumič hluku, pr. 100, L=900 mm,  materiál oc. pozinkovaný plech, s vnitřním pouzdrem z perforovaného plechu, vložkované plátnem, vyplněné skelnou vatou tl. 50 mm,  včetně Montáže</t>
  </si>
  <si>
    <t>Kaučuková tepelná izolace samolepicí s Al fólií,  tl. 10 mm,  koeficient tepelné vodivisti  ƛ≤ 0,036 W/(m.K), součinitel difuzního odporu vodních par µ≥ 5000,včetně Montáže</t>
  </si>
  <si>
    <t>Mřížka 1000x100,  pevné lamely, materiál Al, včetně Montáže</t>
  </si>
  <si>
    <t>Mřížka 600x600,  pevné lamely, materiál Al, včetně Montáže</t>
  </si>
  <si>
    <t>Stropní indukční vyúsť 2100x300, trysky lisované z plechu, horizontální připojení, materiál pozinkovaný oc. Plech, výměník tepla z Cu trubky+hliníkové lamely, viditelné ploch v barvě RALL 9010, Qchl=643 W, Vp=45 m3/h, t vz=17 °C, t vody,=17 °C( standard viz. tech. List, příloha č.3),  včetně Montáže</t>
  </si>
  <si>
    <t>Kruhový tlumič hluku, pr. 100, L=900 mm,   materiál oc. pozinkovaný plech, s vnitřním pouzdrem z perforovaného plechu, vložkované plátnem, vyplněné skelnou vatou tl. 50 mm, včetně Montáže</t>
  </si>
  <si>
    <t>Spiro potrubí do pr. 160, včetně tvarovek,  provedení SAVE, materiál galvanicky pozink. Plech, třída těsnosti C, dvojité těsnění,    včetně Montáže</t>
  </si>
  <si>
    <t>Stropní indukční vyúsť 2400x300, trysky lisované z plechu, horizontální připojení, materiál pozinkovaný oc. Plech, výměník tepla z Cu trubky+hliníkové lamely, viditelné ploch v barvě RALL 9010,  Qchl=713 W, Vp=50 m3/h, t vz=17 °C, t vody,=17 °C (standard viz. tech. List, příloha č.2),  včetně Montáže</t>
  </si>
  <si>
    <t>Stropní indukční vyúsť 1200x300, trysky lisované z plechu, horizontální připojení, materiál pozinkovaný oc. Plech, výměník tepla z Cu trubky+hliníkové lamely, viditelné ploch v barvě RALL 9010, Qchl=445 W, Vp=40 m3/h, t vz=17 °C, t vody,=17 °C (standard viz. tech. List, příloha č.5),  včetně Montáže</t>
  </si>
  <si>
    <t>Oc. Pozinkované Hranaté potrubí bez přírub, třída těsnosti C,  včetně Montáže</t>
  </si>
  <si>
    <t>Regulátor konstantního průtoku R200, pro malé rychlosti vzduchu,  mechanický samočinný pro přívod i odvod, materiál skříně pozink. Ocel, listová pružina z nerez oceli, regulační měch z polyuretanu, rozsah dif. tlaku 30-500 Pa, Vp=315 m3/h, ( standard viz. tech. List, příloha č.8),  včetně Montáže</t>
  </si>
  <si>
    <t>Kruhový tlumič hluku, pr. 200, L=900 mm,   materiál oc. pozinkovaný plech, s vnitřním pouzdrem z perforovaného plechu, vložkované plátnem, vyplněné skelnou vatou tl. 50 mm, včetně Montáže</t>
  </si>
  <si>
    <t>Kaučuková tepelná izolace samolepicí s Al fólií,  tl. 12 mm,  koeficient tepelné vodivisti  ƛ≤ 0,036 W/(m.K), součinitel difuzního odporu vodních par µ≥ 5000,včetně Montáže</t>
  </si>
  <si>
    <t>Stropní indukční vyúsť 2400x300, trysky lisované z plechu, horizontální připojení, materiál pozinkovaný oc. Plech, výměník tepla z Cu trubky+hliníkové lamely, viditelné ploch v barvě RALL dle požadavků architekta, Qchl=713 W, Vp=50 m3/h, t vz=17 °C, t vody,=17 °C (standard viz. tech. List, příloha č.2),  včetně Montáže</t>
  </si>
  <si>
    <t>Spiro potrubí do pr. 200, včetně tvarovek, provedení SAVE,  materiál galvanicky pozink. Plech, třída těsnosti C, dvojité těsnění,    včetně Montáže</t>
  </si>
  <si>
    <t>Oc. Pozinkované Hranaté potrubí bez přírub,  třída těsnosti C, včetně Montáže</t>
  </si>
  <si>
    <t>Kaučuková tepelná izolace samolepicí s Al fólií,  tl. 10 mm, koeficient tepelné vodivisti  ƛ≤ 0,036 W/(m.K), součinitel difuzního odporu vodních par µ≥ 5000, včetně Montáže</t>
  </si>
  <si>
    <t>Odvodní anemostat, 500x24, materiál pozinkovaný plech, lamely plastové ručně natáčecí, barva RALL 9010, Vo=350 m3/h ,  včetně Montáže</t>
  </si>
  <si>
    <t>Regulátor konstantního průtoku R200,  pro malé rychlosti vzduchu, mechanický samočinný pro přívod i odvod, materiál skříně pozink. Ocel, listová pružina z nerez oceli, regulační měch z polyuretanu, rozsah dif. tlaku 30-500 Pa, Vp=350 m3/h, ( standard viz. tech. List, příloha č.8),  včetně Montáže</t>
  </si>
  <si>
    <t>Stropní indukční vyúsť 2400x300, trysky lisované z plechu, horizontální připojení, materiál pozinkovaný oc. Plech, výměník tepla z Cu trubky+hliníkové lamely, viditelné ploch v barvě RALL 9010,Qchl=713 W, Vp=50 m3/h, t vz=17 °C, t vody,=17 °C (standard viz. tech. List, příloha č.2),  včetně Montáže</t>
  </si>
  <si>
    <t>Stropní indukční vyúsť 1500x300, trysky lisované z plechu, horizontální připojení, materiál pozinkovaný oc. Plech, výměník tepla z Cu trubky+hliníkové lamely, viditelné ploch v barvě RALL 9010, Qchl=551 W, Vp=50 m3/h, t vz=17 °C, t vody,=17 °C  (standard viz. tech. List, příloha č.2),  včetně Montáže</t>
  </si>
  <si>
    <t>Spiro potrubí do pr. 160, včetně tvarovek,  provedení SAVE,  materiál galvanicky pozink. Plech, třída těsnosti C, dvojité těsnění,   včetně Montáže</t>
  </si>
  <si>
    <t>Odvodní mřížka 300x300, pevné lamely, materiál Al, Vo=550 m3/h ,  včetně Montáže</t>
  </si>
  <si>
    <t>Regulátor konstantního průtoku 300x100,  mechanický samočinný pro přívod i odvod, materiál skříně pozink. Ocel, listová pružina z nerez oceli, regulační měch z polyuretanu, rozsah dif. tlaku 50-1000 Pa, Vo=550 m3/h,  včetně tlumiče 300x100-1000, (standard viz. tech. List, příloha č.7),  včetně Montáže</t>
  </si>
  <si>
    <t>Spiro potrubí do pr. 160, včetně tvarovek,   provedení SAVE, materiál galvanicky pozink. Plech, třída těsnosti C, dvojité těsnění,   včetně Montáže</t>
  </si>
  <si>
    <t>Oc. Pozinkované Hranaté potrubí ,  třída těsnosti C, včetně Montáže</t>
  </si>
  <si>
    <t>Regulátor konstantního průtoku R125, pro malé rychlosti vzduchu,  mechanický samočinný pro přívod i odvod, materiál skříně pozink. Ocel, listová pružina z nerez oceli, regulační měch z polyuretanu, rozsah dif. tlaku 30-500 Pa, Vo=100 m3/h, ( standard viz. tech. List, příloha č.8),  včetně Montáže</t>
  </si>
  <si>
    <t>Kruhový tlumič hluku, pr. 125, L=900 mm,   materiál oc. pozinkovaný plech, s vnitřním pouzdrem z perforovaného plechu, vložkované plátnem, vyplněné skelnou vatou tl. 50 mm, včetně Montáže</t>
  </si>
  <si>
    <t>Ohebné potrubí, zvukově izolované dvouvrstvé, vyztužené spirálovitě vinutým drátem pr. 160,  včetně Montáže</t>
  </si>
  <si>
    <t>Oc. Pozinkované Hranaté potrubí, třída těsnosti C, včetně Montáže</t>
  </si>
  <si>
    <t>Přívodní anemostat 400x16,  materiál pozinkovaný plech, lamely plastové ručně natáčecí s regulací průtoku, barva RALL 9010, Vp=220 m3/h,  včetně Montáže</t>
  </si>
  <si>
    <t>Regulátor proměnného průtoku RVP100, elektronická regulace, řízení 0-10 V, vzduchotěsná klapka s uzavírací funkcí, materiál skříň z pozink. Oceli, Vp=220 m3/h, ( standard viz. tech. List, příloha č.9),  včetně Montáže</t>
  </si>
  <si>
    <t>Regulátor proměnného průtoku RVP125, elektronická regulace, řízení 0-10 V, vzduchotěsná klapka s uzavírací funkcí, materiál skříň z pozink. Oceli, Vo=320 m3/h, ( standard viz. tech. List, příloha č.9),  včetně Montáže</t>
  </si>
  <si>
    <t>Spiro potrubí do pr. 160, včetně tvarovek,   provedení SAVE,materiál galvanicky pozink. Plech, třída těsnosti C, dvojité těsnění,    včetně Montáže</t>
  </si>
  <si>
    <t>Kruhový tlumič hluku, pr. 125, L=900 mm,  materiál oc. pozinkovaný plech, s vnitřním pouzdrem z perforovaného plechu, vložkované plátnem, vyplněné skelnou vatou tl. 50 mm,  včetně Montáže</t>
  </si>
  <si>
    <t>Regulátor konstantního průtoku R100, pro malé rychlosti vzduchu,  mechanický samočinný pro přívod i odvod, materiál skříně pozink. Ocel, listová pružina z nerez oceli, regulační měch z polyuretanu, rozsah dif. tlaku 30-500 Pa, Vp=45 m3/h, ( standard viz. tech. List, příloha č.8),  včetně Montáže</t>
  </si>
  <si>
    <t>Spiro potrubí do pr. 160, včetně tvarovek,   provedení SAVE,  materiál galvanicky pozink. Plech, třída těsnosti C, dvojité těsnění,  včetně Montáže</t>
  </si>
  <si>
    <t>Regulátor konstantního průtoku R100, pro malé rychlosti vzduchu,  mechanický samočinný pro přívod i odvod, materiál skříně pozink. Ocel, listová pružina z nerez oceli, regulační měch z polyuretanu, rozsah dif. tlaku 30-500 Pa, Vo=90 m3/h, ( standard viz. tech. List, příloha č.8),  včetně Montáže</t>
  </si>
  <si>
    <t>Odvodní anemostat, 300x8,   materiál pozinkovaný plech, lamely plastové ručně natáčecí, barva RALL 9010, Vo=90 m3/h,  včetně Montáže</t>
  </si>
  <si>
    <t>Kaučuková tepelná izolace samolepicí s Al fólií,  tl. 10 mmkoeficient tepelné vodivisti  ƛ≤ 0,036 W/(m.K), součinitel difuzního odporu vodních par µ≥ 5000,</t>
  </si>
  <si>
    <t>Regulátor konstantního průtoku R100, pro malé rychlosti vzduchu,  mechanický samočinný pro přívod i odvod, materiál skříně pozink. Ocel, listová pružina z nerez oceli, regulační měch z polyuretanu, rozsah dif. tlaku 30-500 Pa,  Vp=45 m3/h, ( standard viz. tech. List, příloha č.8),  včetně Montáže</t>
  </si>
  <si>
    <t>Regulátor konstantního průtoku R100,pro malé rychlosti vzduchu,  mechanický samočinný pro přívod i odvod, materiál skříně pozink. Ocel, listová pružina z nerez oceli, regulační měch z polyuretanu, rozsah dif. tlaku 30-500 Pa, Vp=40 m3/h, ( standard viz. tech. List, příloha č.8),  včetně Montáže</t>
  </si>
  <si>
    <t>Regulátor konstantního průtoku R100, pro malé rychlosti vzduchu,  mechanický samočinný pro přívod i odvod, materiál skříně pozink. Ocel, listová pružina z nerez oceli, regulační měch z polyuretanu, rozsah dif. tlaku 30-500 Pa, Vp=90 m3/h, ( standard viz. tech. List, příloha č.8),  včetně Montáže</t>
  </si>
  <si>
    <t>Oc. Pozinkované Hranaté potrubí bezpřírubové,  třída těsnosti C, včetně Montáže</t>
  </si>
  <si>
    <t>Spiro potrubí do pr. 160, včetně tvarovek,   provedení SAVE,   materiál galvanicky pozink. Plech, třída těsnosti C, dvojité těsnění, včetně Montáže</t>
  </si>
  <si>
    <t>Odvodní anemostat, 300x8,  materiál pozinkovaný plech, lamely plastové ručně natáčecí, barva RALL 9010, Vo=90 m3/h,  včetně Montáže</t>
  </si>
  <si>
    <t>Oc. Pozinkované Hranaté potrubí bezpřírubové, třída těsnosti C, včetně Montáže</t>
  </si>
  <si>
    <t>Odvodní anemostat, 300x8,  materiál pozinkovaný plech, lamely plastové ručně natáčecí, barva RALL 9010, Vo=135 m3/h,  včetně Montáže</t>
  </si>
  <si>
    <t>Regulátor konstantního průtoku R125, pro malé rychlosti vzduchu,  mechanický samočinný pro přívod i odvod, materiál skříně pozink. Ocel, listová pružina z nerez oceli, regulační měch z polyuretanu, rozsah dif. tlaku 30-500 Pa, Vo=135 m3/h, ( standard viz. tech. List, příloha č.8),  včetně Montáže</t>
  </si>
  <si>
    <t>Regulátor proměnného průtoku RVP100, elektronická regulace, řízení 0-10 V, vzduchotěsná klapka s uzavírací funkcí, materiál skříň z pozink. Oceli, Vp=150 m3/h, ( standard viz. tech. List, příloha č.9),  včetně Montáže</t>
  </si>
  <si>
    <t>Regulátor proměnného průtoku RVP125, elektronická regulace, řízení 0-10 V, vzduchotěsná klapka s uzavírací funkcí, materiál skříň z pozink. Oceli, Vp=300 m3/h, ( standard viz. tech. List, příloha č.9),  včetně Montáže</t>
  </si>
  <si>
    <t>Odvodní anemostat, 300x8,  materiál pozinkovaný plech, lamely plastové ručně natáčecí, barva RALL 9010, Vo=150 m3/h,  včetně Montáže</t>
  </si>
  <si>
    <t>Odvodní anemostat, 500x24,  materiál pozinkovaný plech, lamely plastové ručně natáčecí, barva RALL 9010, Vo=300 m3/h,  včetně Montáže</t>
  </si>
  <si>
    <t>Ohebné potrubí, zvukově izolované dvouvrstvé, vyztužené spirálovitě vinutým drátem pr. 100-160,  včetně Montáže</t>
  </si>
  <si>
    <t>Oprava izolace, Kaučuková tepelná izolace samolepicí s Al fólií,  tl. 12 mm,  koeficient tepelné vodivisti  ƛ≤ 0,036 W/(m.K), součinitel difuzního odporu vodních par µ≥ 5000,včetně Montáže</t>
  </si>
  <si>
    <t>Mřížka  400x100,  Materiál Al, Vp=Vo=200 m3/h,  včetně Montáže</t>
  </si>
  <si>
    <t xml:space="preserve">Kaučuková tepelná izolace samolepicí s Al fólií,  tl. 12 mm,  koeficient tepelné vodivisti  ƛ≤ 0,036 W/(m.K), součinitel difuzního odporu vodních par µ≥ 5000,včetně Montáže </t>
  </si>
  <si>
    <t>Vyvezení  vytříděných desek rastrového podhledu na skládku, předpoklad 15% (148,1 m2)</t>
  </si>
  <si>
    <t>Vyvezení  minerální izolace podhledu na skládku (987 m2)</t>
  </si>
  <si>
    <t>010001001</t>
  </si>
  <si>
    <t>010001002</t>
  </si>
  <si>
    <t>020001001</t>
  </si>
  <si>
    <t>030001001</t>
  </si>
  <si>
    <t>040001001</t>
  </si>
  <si>
    <t>050001001</t>
  </si>
  <si>
    <t>060001001</t>
  </si>
  <si>
    <t>070001001</t>
  </si>
  <si>
    <t>080001001</t>
  </si>
  <si>
    <t>080001002</t>
  </si>
  <si>
    <t>080001003</t>
  </si>
  <si>
    <t>080001004</t>
  </si>
  <si>
    <t>080001005</t>
  </si>
  <si>
    <t>Montáž FM (připojení kabelů)</t>
  </si>
  <si>
    <t>Montáž na vytipované místo trámu provede jeho dodavatel, cena za připojení kabelu</t>
  </si>
  <si>
    <t>Snímač rychlosti proudění vzduchu, provedení do VZT potrubí, 0...15 m/s, napájení 24V AC/ DC</t>
  </si>
  <si>
    <t>Snímač rel. vlhkosti vzduchu, provedení do VZT potrubí, rozsah 10...95 %, napájení 24V AC/ DC</t>
  </si>
  <si>
    <t>Montáž (připojení kabelu)</t>
  </si>
  <si>
    <t xml:space="preserve">Položení kabelů, vč. svazkování a zakončení </t>
  </si>
  <si>
    <t>Kabel stíněný, bez funkční odolnosti, typ J-Y(St)Y 4x2x0,8, vč. prořezu, ztratného a příslušenství, tj. úložných konstrukcí, kotvení, pož. ucpávek apod.</t>
  </si>
  <si>
    <t>Kabel nestíněný, bez funkční odolnosti, typ CYKY 5x1,5, vč. prořezu, ztratného a příslušenství, tj. úložných konstrukcí, kotvení, pož. ucpávek apod.</t>
  </si>
  <si>
    <t>Kabel nestíněný, bez funkční odolnosti, typ CYKY 3x2,5, vč. prořezu, ztratného a příslušenství, tj. úložných konstrukcí, kotvení, pož. ucpávek apod.</t>
  </si>
  <si>
    <t>75.</t>
  </si>
  <si>
    <t>76.</t>
  </si>
  <si>
    <t>77.</t>
  </si>
  <si>
    <t>78.</t>
  </si>
  <si>
    <t>79.</t>
  </si>
  <si>
    <r>
      <t>Tlakově nezávislý regulační ventil s automatickou regulací průtoku, PN16, vč. elmot. pohonu, napájení 24 VAC, ovládání 0...10 V DC, vč. měřících koncovek a vč. připojovacího protišroubení, DN 15, Qmax=450 l/h, připojení závit,</t>
    </r>
    <r>
      <rPr>
        <b/>
        <sz val="8"/>
        <rFont val="Trebuchet MS"/>
        <family val="2"/>
      </rPr>
      <t xml:space="preserve"> SOUČÁST DODÁVKY CHLAZENÍ 92 KS</t>
    </r>
  </si>
  <si>
    <t>Frekvenční měnič - součást dodávky VZT 2 ks</t>
  </si>
  <si>
    <t>Svorkovnicová rozvodnice LUXMATE nad podhled (viz schéma v pův. dok. SO1.4 /rozváděče/výkr 902)</t>
  </si>
  <si>
    <t>Zásuvka barevná Mozaik, pro montáž do podlahové krabice, s přepěť. ochr.</t>
  </si>
  <si>
    <t>Odpojení stávajících datových kabelů UTP z datových zásuvek B,C,D,E,F)</t>
  </si>
  <si>
    <t>Dodávka a montáž podlahové krabice do dvojité podlahy, vyzbrojené13x datovou zásuvkou Mozaik 45 se stíněnou zásuvkou C6</t>
  </si>
  <si>
    <t>Spojkování telefonního kabelu UTPC5 na kabel FTPC6</t>
  </si>
  <si>
    <t>Propojovací datový kabel KAT6, délka do 10m, vč položenívolně a zapojení</t>
  </si>
  <si>
    <t>D+M předokenních screenových rolet (celkem cca 86 m2)</t>
  </si>
  <si>
    <t>Dvojnásobný epoxidový nátěr, včetně penetrace, protiskluzný povrch v 1P326</t>
  </si>
  <si>
    <t>Ing. Martin Bejlovec</t>
  </si>
  <si>
    <t>Bc. Tomáš Hauser</t>
  </si>
  <si>
    <t xml:space="preserve">Demontáž výplní stávajících rastrových podhledů včetně minerálních izolací ve folii, vytřídění desek, čisté celé nepoškozené desky budou uskladněny pro zpětné použití. </t>
  </si>
  <si>
    <t>Poznámka :</t>
  </si>
  <si>
    <t>Popisy jednotlivých položek jsou upřesněny v technické zprávě stavební části PD.</t>
  </si>
  <si>
    <t>Demontáž  zakrytí podlahy v provedení dle uvážení zhotovitele (Dealing)</t>
  </si>
  <si>
    <t>D+M ochrany nákladního výtahu vyčleněného pro stavbu obedněním OSB deskami tl.20mm (klec)</t>
  </si>
  <si>
    <t>Demontáž zakrytí podlahy položením geotextilie a OSB desky tl.20mm v pásu šířky 1,25m (Chodby 1P811 a 1P816-k nákl.výtahu)</t>
  </si>
  <si>
    <t>D+M nových dveří D9 - dvoukřídlové otevíravé dveře dřevěné 1450/2200, pravé, barva ICLA PUR EMAIL PO3.35.ČNB, zárubeň truhlářská nová - tvarová kopie ROITH, sklo bezpečnostní čiré CONNEX 3.3.2, kování bílý kov, kopie ROITH, dělené rozety, klika - klika, 3 závěsy tvarová replika - atypické TKZ 160, dřevěný práh, zámek vložkový, bez vložky.</t>
  </si>
  <si>
    <t>D+M nových dveří D8 - dvoukřídlové otevíravé dveře dřevěné 1450/2200, levé, barva ICLA PUR EMAIL PO3.35.ČNB, zárubeň truhlářská nová - tvarová kopie ROITH, sklo bezpečnostní čiré CONNEX 3.3.2, kování bílý kov, kopie ROITH, dělené rozety, klika - klika, 3 závěsy tvarová replika - atypické TKZ 160, dřevěný práh, zámek vložkový, bez vložky.</t>
  </si>
  <si>
    <t xml:space="preserve">Nové korkové přírodní linoleum v pásech  v nové 1P307 </t>
  </si>
  <si>
    <t>D+M nových dveří D6 - nové jednokřídlové otevíravé dveře dřevěné 850/2200, pravé, barva ICLA PUR EMAIL PO3.35.ČNB, zárubeň truhlářská nová - tvarová kopie ROITH, sklo bezpečnostní čiré CONNEX 3.3.2, kování bílý kov, kopie ROITH, dělené rozety, klika - klika, 3 závěsy tvarová replika - atypické TKZ 160, dřevěný práh, zámek vložkový, bez vložky.</t>
  </si>
  <si>
    <t>Územní vlivy - mimostaveništní doprava, přesun stavebních kapacit</t>
  </si>
  <si>
    <t>2) Regulátory proměnného průtoku na hlavních větvích P/O</t>
  </si>
  <si>
    <t>3) Regulátory konstantního průtoku na vedlejších větvích P/O</t>
  </si>
  <si>
    <t>Regulátor konstantního průtoku R160, mechanický samočinný pro přívod i odvod, materiál skříně pozink. Ocel, listová pružina z nerez oceli, regulační měch z polyuretanu, rozsah dif. tlaku 50-1000 Pa, Vp=695 m3/h, ( standard viz. tech. List, příloha č.10),   včetně Montáže</t>
  </si>
  <si>
    <t>1P301B/611</t>
  </si>
  <si>
    <t>Stěnová mřížka 1000x75, rovnoběžné pevné lamely rozteč 12,5 mm, materiál Al, barva RALL 9010,  Vo=50 m3/h,  včetně Montáže</t>
  </si>
  <si>
    <t>Ohebné potrubí, zvukově izolované dvouvrstvé, vyztužené spirálovitě vinutým drátem pr. 100,   včetně Montáže</t>
  </si>
  <si>
    <t>1P301A 611/612</t>
  </si>
  <si>
    <t>Regulátor konstantního průtoku R160, mechanický samočinný pro přívod i odvod, materiál skříně pozink. Ocel, listová pružina z nerez oceli, regulační měch z polyuretanu, rozsah dif. tlaku 50-1000 Pa, Vo=280 m3/h, ( standard viz. tech. List, příloha č.10),  včetně Montáže</t>
  </si>
  <si>
    <t>1P301A/612( II.)</t>
  </si>
  <si>
    <t>1P301A/613 (III.)</t>
  </si>
  <si>
    <t>Stěnová mřížka 2000x75, rovnoběžné pevné lamely rozteč 12,5 mm, materiál Al, barva RALL 9010, Vo=315 m3/h ,  včetně Montáže</t>
  </si>
  <si>
    <t>1P301C</t>
  </si>
  <si>
    <t>1P322/624</t>
  </si>
  <si>
    <t>1P308</t>
  </si>
  <si>
    <t>Odvodní větrací mřížka do minerálního podhledu 600x600, oka 20x20 mm, tl.=10 mm, bílá barva, Vo=100 m3/h,  úprava mřížky, Montáž</t>
  </si>
  <si>
    <t>Ohebné potrubí, zvukově izolované dvouvrstvé, vyztužené spirálovitě vinutým drátem pr. 125,  včetně Montáže</t>
  </si>
  <si>
    <t>1P309</t>
  </si>
  <si>
    <t>Odvodní větrací mřížka do minerálního podhledu 600x600, oka 20x20 mm, tl.=10 mm, bílá barva,   Vo=320 m3/h,  včetně Montáže</t>
  </si>
  <si>
    <t>1P310/611</t>
  </si>
  <si>
    <t>Odvodní větrací mřížka do minerálního podhledu 600x600, oka 20x20 mm, tl.=10 mm, bílá barva,   Vo=45 m3/h,  úprava mřížky, Montáž</t>
  </si>
  <si>
    <t>Ohebné potrubí, zvukově izolované dvouvrstvé, vyztužené spirálovitě vinutým drátem pr. 100,  včetně Montáže</t>
  </si>
  <si>
    <t>1P311/611</t>
  </si>
  <si>
    <t>Odvodní větrací mřížka do minerálního podhledu 600x600, oka 20x20 mm, tl.=10 mm, bílá barva, Vo=100 m3/h,  úprava mřížky na rozměr cca 600x290, Montáž</t>
  </si>
  <si>
    <t>1P809A/613</t>
  </si>
  <si>
    <t>Odvodní větrací mřížka do minerálního podhledu 600x600, oka 20x20 mm, tl.=10 mm, bílá barva, Vo=45 m3/h,  úprava mřížky na rozměr cca 600x290, Montáž</t>
  </si>
  <si>
    <t>1P318/624</t>
  </si>
  <si>
    <t>1P319/621</t>
  </si>
  <si>
    <t>Odvodní větrací mřížka do minerálního podhledu 600x600, oka 20x20 mm, tl.=10 mm, bílá barva, Vo=90 m3/h,  úprava mřížky na rozměr cca 600x290, Montáž</t>
  </si>
  <si>
    <t>1P319A/621</t>
  </si>
  <si>
    <t>1P319B/621</t>
  </si>
  <si>
    <t>1P320/621</t>
  </si>
  <si>
    <t>Odvodní větrací mřížka do minerálního podhledu 600x600, oka 20x20 mm, tl.=10 mm, bílá barva, Vo=120 m3/h,  úprava mřížky na rozměr cca 600x290, Montáž</t>
  </si>
  <si>
    <t>1P403B/622</t>
  </si>
  <si>
    <t>1P403A/622</t>
  </si>
  <si>
    <t>1P403/622</t>
  </si>
  <si>
    <t>1P323/621</t>
  </si>
  <si>
    <t>1P404A/622</t>
  </si>
  <si>
    <t>1P404/622</t>
  </si>
  <si>
    <t>1P403C</t>
  </si>
  <si>
    <t>Regulátor konstantního průtoku R160, mechanický samočinný pro přívod i odvod, materiál skříně pozink. Ocel, listová pružina z nerez oceli, regulační měch z polyuretanu, rozsah dif. tlaku 50-1000 Pa , Vo=200 m3/h, ( standard viz. tech. List, příloha č.10),  včetně Montáže</t>
  </si>
  <si>
    <t>Průběžný úklid za profesi VZT po celou dobu trvání stavby</t>
  </si>
  <si>
    <t>Ostatní montážní práce, zpracování software, oživení, uvedení do provozu</t>
  </si>
  <si>
    <t>080001006</t>
  </si>
  <si>
    <t>Ostatní náklady - ostatní jinde neuvedené náklady</t>
  </si>
  <si>
    <t>Ostatní náklady - předávací dokumentace dle standardů ČNB</t>
  </si>
  <si>
    <t xml:space="preserve">Ostatní náklady - požární dozor v délce 8hod. po ukončení požárně nebezpečných prací (řezání, sváření) </t>
  </si>
  <si>
    <t>080001007</t>
  </si>
  <si>
    <t>Ostatní náklady - trvalá přítomnost odpovědného pracovníka zhotovitele na stavbě</t>
  </si>
  <si>
    <t>Ostatní náklady - účast odpovědných pracovníků jednotlivých profesí na kontrolních dnech</t>
  </si>
  <si>
    <t>Oživení, uvedení do provozu, provozní zkoušky (komplexní zkoušky jsou součástí ostatních nákladů)</t>
  </si>
  <si>
    <r>
      <t xml:space="preserve">Provozní vlivy - </t>
    </r>
    <r>
      <rPr>
        <sz val="9"/>
        <color rgb="FFFF0000"/>
        <rFont val="Trebuchet MS"/>
        <family val="2"/>
      </rPr>
      <t>provoz investora (provádění zásobování stavby a hlučných prací mimo pracovní dobu investora, opakovaná montáž a demontáž ochrany podlahy před nákl.výtahem v 1P816 pro každé jednotlivé zásobování stavby-viz souhrnná TZ)</t>
    </r>
  </si>
  <si>
    <t>D+M  ochrany nákladního výtahu vyčleněného pro stavbu obedněním OSB deskami tl.20mm (rám dveří šachty v 1.suterén, 1.patro a 5.patro)</t>
  </si>
  <si>
    <t>D+M  zakrytí podlahy položením geotextilie a OSB desky tl.20mm v pásu šířky 1,25m (Chodby 1P811 - 18,0m2 a 1P816 k nákl.výtahu - 16,8m2)</t>
  </si>
  <si>
    <t>D+M  zakrytí podlahy v provedení dle uvážení zhotovitele (Dealing) pro všechny profese</t>
  </si>
  <si>
    <t>Demontáž stávajících jednokřídlových dřevěných dveří D7 (850/2200), křídlo včetně obložkové zárubně, osazené v bourané zděné příčce pro zpětné použití</t>
  </si>
  <si>
    <t xml:space="preserve">Demontáž stávajících jednokřídlových dřevěných dveří D5 (850/2200), křídlo včetně obložkové zárubně, osazené v bourané sádrokartonové příčce pro zpětné použití </t>
  </si>
  <si>
    <t xml:space="preserve">Demontáž stávajícíh dvoukřídlových dřevěnýchdveří D4 (1450/2200), křídlo včetně obložkové zárubně, osazené v ponechávané zděné příčce pro zpětné použití </t>
  </si>
  <si>
    <t xml:space="preserve">Montáž uskladněných stávajících dřevěných dveří D7 (850/2200), křídlo včetně obložkové zárubně, do sádrokartonové příčky (předpoklad nutné opravy zárubně po vybourání)  </t>
  </si>
  <si>
    <t xml:space="preserve">Montáž uskladněných stávajících dřevěných dveří D5 (850/2200), křídlo včetně obložkové zárubně, do sádrokartonové příčky (předpoklad nutné opravy zárubně po vybourání)  </t>
  </si>
  <si>
    <t>D+M nových dvoukřídlových dveří D3 (1450/2200) vč. obložkové zárubně  - sklo bezpečnostní čiré CONNEX 3.3.2, kování bílý kov, kopie ROITH, dělené rozety, klika - klika, 3 závěsy tvarová replika - atypické TKZ 160, bez samozavírače, dřevěný práh, zámek vložkový, bez vložky.</t>
  </si>
  <si>
    <t xml:space="preserve">Montáž uskladněných stávajícíh dřevěných dvoukřídlových dveří D4 (1450/2200) včetně obložkové zárubně do SDK příčky tl.150mm, přesun vč. magnetů EZS a ACS s napojením do čteček, napojením na klíčovou schránku EPS, přesun včetně kompletního  kování a SZ, (předpoklad nutné opravy zárubně po vybourání).  </t>
  </si>
  <si>
    <t>D+M interiérová stěna z třídílných posuvných dveří v celkovém rozměru 2870/2300mm. Bude použito nábytkové kování pro posuvné skříňové dveře. Vždy musí jít otevřít 2/3 otvoru. Provedení z plných laminovaných desek ve stejném nebo podobném dekoru a odstínu jako jsou stávající vestavěné skříně a zákryty instalací. Posuvné desky vysaditelné, bez uzamykání.</t>
  </si>
  <si>
    <t xml:space="preserve">Připojení sifonu kuchyňských dřezů (sifon dodávka kuchyní) </t>
  </si>
  <si>
    <t>Montáž a připojení stojánkové dřezové baterie (baterie dodávka kuchyní)</t>
  </si>
  <si>
    <t>Soupis stavebních prací, dodávek a služeb - Rekapitulace</t>
  </si>
  <si>
    <t>Soupis stavebních prací, dodávek a služeb - VRN</t>
  </si>
  <si>
    <t>Soupis stavebních prací, dodávek a služeb - Stavební část</t>
  </si>
  <si>
    <t>Soupis stavebních prací, dodávek a služeb - Zdravotně-technické instalace</t>
  </si>
  <si>
    <t>Soupis stavebních prací, dodávek a služeb - Ústřední vytápění</t>
  </si>
  <si>
    <t>Soupis stavebních prací, dodávek a služeb - Vzduchotechnika</t>
  </si>
  <si>
    <t>Soupis stavebních prací, dodávek a služeb - Chlazení</t>
  </si>
  <si>
    <t>Soupis stavebních prací, dodávek a služeb - Silnoproud</t>
  </si>
  <si>
    <t>Soupis stavebních prací, dodávek a služeb - Slaboproud</t>
  </si>
  <si>
    <t>Soupis stavebních prací, dodávek a služeb - Měření a regulace</t>
  </si>
  <si>
    <t>Zpracování SW - regulátory</t>
  </si>
  <si>
    <t>Zpracování SW -  grafické rozhraní, integrace autonomních regulátorů (Vlastní integrace prvků mezi síťovou jednotkou a nadřazeným systémem měření není součástí plnění.)</t>
  </si>
  <si>
    <t>Zpracování výrobní a dílenské dokumentace (zapojovací schémata, zakreslení prvků MaR do půdorysu aj.)</t>
  </si>
  <si>
    <t>080001008</t>
  </si>
  <si>
    <t>Ostatní náklady - zaškolení osob objednatele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</si>
</sst>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_ ;\-#,##0.00\ "/>
    <numFmt numFmtId="165" formatCode="0.0"/>
    <numFmt numFmtId="166" formatCode="#,##0.00000;\-#,##0.00000"/>
    <numFmt numFmtId="167" formatCode="#,##0.000;\-#,##0.000"/>
    <numFmt numFmtId="168" formatCode="0.000"/>
    <numFmt numFmtId="169" formatCode="#,##0_ ;\-#,##0\ "/>
    <numFmt numFmtId="170" formatCode="#,##0.00;\-#,##0.0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8"/>
      <color indexed="56"/>
      <name val="Trebuchet MS"/>
      <family val="2"/>
    </font>
    <font>
      <sz val="8"/>
      <name val="Trebuchet MS"/>
      <family val="2"/>
    </font>
    <font>
      <sz val="10"/>
      <name val="Arial CE"/>
      <family val="2"/>
    </font>
    <font>
      <b/>
      <sz val="11"/>
      <color indexed="5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23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sz val="8"/>
      <color theme="1"/>
      <name val="Trebuchet MS"/>
      <family val="2"/>
    </font>
    <font>
      <sz val="10"/>
      <color indexed="56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2"/>
      <color theme="1"/>
      <name val="Calibri"/>
      <family val="2"/>
      <scheme val="minor"/>
    </font>
    <font>
      <b/>
      <sz val="12"/>
      <color indexed="56"/>
      <name val="Trebuchet MS"/>
      <family val="2"/>
    </font>
    <font>
      <sz val="8"/>
      <color indexed="55"/>
      <name val="Trebuchet MS"/>
      <family val="2"/>
    </font>
    <font>
      <i/>
      <sz val="8"/>
      <color indexed="12"/>
      <name val="Trebuchet MS"/>
      <family val="2"/>
    </font>
    <font>
      <b/>
      <sz val="9"/>
      <color rgb="FF000000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sz val="11"/>
      <color theme="0"/>
      <name val="Calibri"/>
      <family val="2"/>
      <scheme val="minor"/>
    </font>
    <font>
      <sz val="7"/>
      <name val="Trebuchet MS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8"/>
      <name val="Trebuchet MS"/>
      <family val="2"/>
    </font>
    <font>
      <i/>
      <sz val="9"/>
      <name val="Trebuchet MS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Trebuchet MS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rgb="FFFF0000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ouble"/>
    </border>
    <border>
      <left/>
      <right/>
      <top style="double"/>
      <bottom/>
    </border>
    <border>
      <left/>
      <right/>
      <top style="hair"/>
      <bottom/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8" fillId="18" borderId="6" applyNumberFormat="0" applyFont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>
      <alignment/>
      <protection/>
    </xf>
  </cellStyleXfs>
  <cellXfs count="468">
    <xf numFmtId="0" fontId="0" fillId="0" borderId="0" xfId="0"/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left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0" borderId="14" xfId="0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vertical="top" wrapText="1"/>
      <protection hidden="1"/>
    </xf>
    <xf numFmtId="165" fontId="7" fillId="0" borderId="15" xfId="0" applyNumberFormat="1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164" fontId="7" fillId="0" borderId="0" xfId="0" applyNumberFormat="1" applyFont="1" applyAlignment="1" applyProtection="1">
      <alignment horizontal="left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2" fontId="7" fillId="0" borderId="15" xfId="0" applyNumberFormat="1" applyFont="1" applyBorder="1" applyAlignment="1" applyProtection="1">
      <alignment horizontal="right" vertical="center" wrapText="1"/>
      <protection hidden="1"/>
    </xf>
    <xf numFmtId="2" fontId="32" fillId="0" borderId="15" xfId="0" applyNumberFormat="1" applyFont="1" applyBorder="1" applyAlignment="1" applyProtection="1">
      <alignment horizontal="right" vertical="center" wrapText="1"/>
      <protection hidden="1"/>
    </xf>
    <xf numFmtId="0" fontId="32" fillId="0" borderId="0" xfId="0" applyFont="1" applyAlignment="1" applyProtection="1">
      <alignment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wrapText="1"/>
      <protection hidden="1"/>
    </xf>
    <xf numFmtId="0" fontId="32" fillId="0" borderId="11" xfId="0" applyFont="1" applyBorder="1" applyAlignment="1" applyProtection="1">
      <alignment vertical="top"/>
      <protection hidden="1"/>
    </xf>
    <xf numFmtId="0" fontId="32" fillId="0" borderId="1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165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2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1" fillId="0" borderId="16" xfId="48" applyBorder="1" applyAlignment="1" applyProtection="1">
      <alignment vertical="top"/>
      <protection hidden="1"/>
    </xf>
    <xf numFmtId="49" fontId="1" fillId="0" borderId="17" xfId="48" applyNumberFormat="1" applyBorder="1" applyAlignment="1" applyProtection="1">
      <alignment horizontal="left" vertical="center"/>
      <protection hidden="1"/>
    </xf>
    <xf numFmtId="0" fontId="1" fillId="0" borderId="17" xfId="48" applyBorder="1" applyAlignment="1" applyProtection="1">
      <alignment horizontal="left" vertical="center"/>
      <protection hidden="1"/>
    </xf>
    <xf numFmtId="0" fontId="1" fillId="0" borderId="18" xfId="48" applyBorder="1" applyAlignment="1" applyProtection="1">
      <alignment horizontal="left" vertical="center"/>
      <protection hidden="1"/>
    </xf>
    <xf numFmtId="0" fontId="1" fillId="0" borderId="10" xfId="48" applyBorder="1" applyAlignment="1" applyProtection="1">
      <alignment vertical="top"/>
      <protection hidden="1"/>
    </xf>
    <xf numFmtId="49" fontId="7" fillId="0" borderId="0" xfId="48" applyNumberFormat="1" applyFont="1" applyAlignment="1" applyProtection="1">
      <alignment horizontal="left" vertical="center"/>
      <protection hidden="1"/>
    </xf>
    <xf numFmtId="0" fontId="7" fillId="0" borderId="0" xfId="48" applyFont="1" applyAlignment="1" applyProtection="1">
      <alignment horizontal="left" vertical="center"/>
      <protection hidden="1"/>
    </xf>
    <xf numFmtId="0" fontId="7" fillId="0" borderId="11" xfId="48" applyFont="1" applyBorder="1" applyAlignment="1" applyProtection="1">
      <alignment horizontal="left" vertical="center"/>
      <protection hidden="1"/>
    </xf>
    <xf numFmtId="49" fontId="3" fillId="0" borderId="0" xfId="48" applyNumberFormat="1" applyFont="1" applyAlignment="1" applyProtection="1">
      <alignment horizontal="left" vertical="center"/>
      <protection hidden="1"/>
    </xf>
    <xf numFmtId="49" fontId="4" fillId="0" borderId="0" xfId="48" applyNumberFormat="1" applyFont="1" applyAlignment="1" applyProtection="1">
      <alignment horizontal="left" vertical="center"/>
      <protection hidden="1"/>
    </xf>
    <xf numFmtId="0" fontId="5" fillId="0" borderId="0" xfId="48" applyFont="1" applyAlignment="1" applyProtection="1">
      <alignment horizontal="left" vertical="center"/>
      <protection hidden="1"/>
    </xf>
    <xf numFmtId="0" fontId="4" fillId="0" borderId="0" xfId="48" applyFont="1" applyAlignment="1" applyProtection="1">
      <alignment horizontal="left" vertical="center"/>
      <protection hidden="1"/>
    </xf>
    <xf numFmtId="49" fontId="5" fillId="24" borderId="0" xfId="48" applyNumberFormat="1" applyFont="1" applyFill="1" applyAlignment="1" applyProtection="1">
      <alignment horizontal="center" vertical="center" wrapText="1"/>
      <protection hidden="1"/>
    </xf>
    <xf numFmtId="49" fontId="7" fillId="0" borderId="0" xfId="48" applyNumberFormat="1" applyFont="1" applyAlignment="1" applyProtection="1">
      <alignment horizontal="left"/>
      <protection hidden="1"/>
    </xf>
    <xf numFmtId="0" fontId="9" fillId="0" borderId="0" xfId="48" applyFont="1" applyAlignment="1" applyProtection="1">
      <alignment horizontal="left"/>
      <protection hidden="1"/>
    </xf>
    <xf numFmtId="0" fontId="28" fillId="0" borderId="0" xfId="48" applyFont="1" applyAlignment="1" applyProtection="1">
      <alignment horizontal="left"/>
      <protection hidden="1"/>
    </xf>
    <xf numFmtId="49" fontId="28" fillId="0" borderId="0" xfId="48" applyNumberFormat="1" applyFont="1" applyAlignment="1" applyProtection="1">
      <alignment horizontal="left"/>
      <protection hidden="1"/>
    </xf>
    <xf numFmtId="49" fontId="7" fillId="0" borderId="15" xfId="48" applyNumberFormat="1" applyFont="1" applyBorder="1" applyAlignment="1" applyProtection="1">
      <alignment horizontal="center" vertical="center"/>
      <protection hidden="1"/>
    </xf>
    <xf numFmtId="0" fontId="7" fillId="0" borderId="15" xfId="48" applyFont="1" applyBorder="1" applyAlignment="1" applyProtection="1">
      <alignment horizontal="center" vertical="center"/>
      <protection hidden="1"/>
    </xf>
    <xf numFmtId="49" fontId="7" fillId="0" borderId="15" xfId="48" applyNumberFormat="1" applyFont="1" applyBorder="1" applyAlignment="1" applyProtection="1">
      <alignment horizontal="left" vertical="center" wrapText="1"/>
      <protection hidden="1"/>
    </xf>
    <xf numFmtId="0" fontId="7" fillId="0" borderId="15" xfId="48" applyFont="1" applyBorder="1" applyAlignment="1" applyProtection="1">
      <alignment horizontal="center" vertical="center" wrapText="1"/>
      <protection hidden="1"/>
    </xf>
    <xf numFmtId="165" fontId="7" fillId="0" borderId="19" xfId="48" applyNumberFormat="1" applyFont="1" applyBorder="1" applyAlignment="1" applyProtection="1">
      <alignment horizontal="right" vertical="center"/>
      <protection hidden="1"/>
    </xf>
    <xf numFmtId="165" fontId="7" fillId="0" borderId="15" xfId="48" applyNumberFormat="1" applyFont="1" applyBorder="1" applyAlignment="1" applyProtection="1">
      <alignment horizontal="right" vertical="center"/>
      <protection hidden="1"/>
    </xf>
    <xf numFmtId="49" fontId="7" fillId="0" borderId="20" xfId="48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 applyProtection="1">
      <alignment horizontal="center" vertical="center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/>
      <protection hidden="1"/>
    </xf>
    <xf numFmtId="0" fontId="5" fillId="24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9" fontId="29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 vertical="top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 applyProtection="1">
      <alignment vertical="top"/>
      <protection hidden="1"/>
    </xf>
    <xf numFmtId="168" fontId="5" fillId="0" borderId="0" xfId="0" applyNumberFormat="1" applyFont="1" applyBorder="1" applyAlignment="1" applyProtection="1">
      <alignment vertical="center"/>
      <protection hidden="1"/>
    </xf>
    <xf numFmtId="0" fontId="42" fillId="0" borderId="11" xfId="0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vertical="top"/>
      <protection hidden="1"/>
    </xf>
    <xf numFmtId="168" fontId="41" fillId="0" borderId="0" xfId="0" applyNumberFormat="1" applyFont="1" applyBorder="1" applyAlignment="1" applyProtection="1">
      <alignment vertical="center"/>
      <protection hidden="1"/>
    </xf>
    <xf numFmtId="0" fontId="42" fillId="0" borderId="13" xfId="0" applyFont="1" applyBorder="1" applyAlignment="1" applyProtection="1">
      <alignment vertical="top"/>
      <protection hidden="1"/>
    </xf>
    <xf numFmtId="0" fontId="42" fillId="0" borderId="13" xfId="0" applyFont="1" applyBorder="1" applyAlignment="1" applyProtection="1">
      <alignment horizontal="center" vertical="top"/>
      <protection hidden="1"/>
    </xf>
    <xf numFmtId="0" fontId="42" fillId="0" borderId="14" xfId="0" applyFont="1" applyBorder="1" applyAlignment="1" applyProtection="1">
      <alignment vertical="top"/>
      <protection hidden="1"/>
    </xf>
    <xf numFmtId="0" fontId="42" fillId="0" borderId="0" xfId="0" applyFont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vertical="top"/>
      <protection hidden="1"/>
    </xf>
    <xf numFmtId="0" fontId="5" fillId="25" borderId="0" xfId="0" applyFont="1" applyFill="1" applyBorder="1" applyAlignment="1" applyProtection="1">
      <alignment horizontal="left" vertical="center"/>
      <protection hidden="1" locked="0"/>
    </xf>
    <xf numFmtId="0" fontId="7" fillId="25" borderId="0" xfId="0" applyFont="1" applyFill="1" applyBorder="1" applyAlignment="1" applyProtection="1">
      <alignment horizontal="left" vertical="center"/>
      <protection hidden="1" locked="0"/>
    </xf>
    <xf numFmtId="0" fontId="28" fillId="0" borderId="0" xfId="0" applyFont="1" applyBorder="1" applyAlignment="1" applyProtection="1">
      <alignment horizontal="left"/>
      <protection hidden="1"/>
    </xf>
    <xf numFmtId="4" fontId="7" fillId="0" borderId="15" xfId="0" applyNumberFormat="1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vertical="top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top"/>
      <protection hidden="1"/>
    </xf>
    <xf numFmtId="4" fontId="0" fillId="0" borderId="0" xfId="0" applyNumberFormat="1" applyBorder="1" applyAlignment="1" applyProtection="1">
      <alignment vertical="top"/>
      <protection hidden="1"/>
    </xf>
    <xf numFmtId="0" fontId="26" fillId="0" borderId="10" xfId="0" applyFont="1" applyBorder="1" applyAlignment="1" applyProtection="1">
      <alignment vertical="top"/>
      <protection hidden="1"/>
    </xf>
    <xf numFmtId="0" fontId="26" fillId="0" borderId="15" xfId="0" applyFont="1" applyBorder="1" applyAlignment="1" applyProtection="1">
      <alignment vertical="top"/>
      <protection hidden="1"/>
    </xf>
    <xf numFmtId="0" fontId="26" fillId="0" borderId="11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26" borderId="0" xfId="0" applyFont="1" applyFill="1" applyBorder="1" applyAlignment="1" applyProtection="1">
      <alignment horizontal="left" vertical="center"/>
      <protection hidden="1" locked="0"/>
    </xf>
    <xf numFmtId="0" fontId="7" fillId="26" borderId="0" xfId="0" applyFont="1" applyFill="1" applyBorder="1" applyAlignment="1" applyProtection="1">
      <alignment horizontal="left" vertical="center"/>
      <protection hidden="1" locked="0"/>
    </xf>
    <xf numFmtId="0" fontId="28" fillId="0" borderId="13" xfId="0" applyFont="1" applyBorder="1" applyAlignment="1" applyProtection="1">
      <alignment vertical="center"/>
      <protection hidden="1"/>
    </xf>
    <xf numFmtId="44" fontId="28" fillId="0" borderId="13" xfId="0" applyNumberFormat="1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4" fontId="7" fillId="0" borderId="15" xfId="0" applyNumberFormat="1" applyFont="1" applyBorder="1" applyAlignment="1" applyProtection="1">
      <alignment horizontal="right" vertical="center" wrapText="1"/>
      <protection hidden="1"/>
    </xf>
    <xf numFmtId="39" fontId="7" fillId="0" borderId="19" xfId="0" applyNumberFormat="1" applyFont="1" applyBorder="1" applyAlignment="1" applyProtection="1">
      <alignment vertical="center" wrapText="1"/>
      <protection hidden="1"/>
    </xf>
    <xf numFmtId="39" fontId="45" fillId="0" borderId="15" xfId="0" applyNumberFormat="1" applyFont="1" applyBorder="1" applyAlignment="1" applyProtection="1">
      <alignment horizontal="left" vertical="center"/>
      <protection hidden="1"/>
    </xf>
    <xf numFmtId="39" fontId="7" fillId="0" borderId="21" xfId="0" applyNumberFormat="1" applyFont="1" applyBorder="1" applyAlignment="1" applyProtection="1">
      <alignment vertical="center"/>
      <protection hidden="1"/>
    </xf>
    <xf numFmtId="39" fontId="7" fillId="0" borderId="19" xfId="0" applyNumberFormat="1" applyFont="1" applyBorder="1" applyAlignment="1" applyProtection="1">
      <alignment vertical="center"/>
      <protection hidden="1"/>
    </xf>
    <xf numFmtId="39" fontId="7" fillId="0" borderId="22" xfId="0" applyNumberFormat="1" applyFont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4" fontId="7" fillId="0" borderId="15" xfId="0" applyNumberFormat="1" applyFont="1" applyFill="1" applyBorder="1" applyAlignment="1" applyProtection="1">
      <alignment horizontal="right" vertical="center"/>
      <protection hidden="1"/>
    </xf>
    <xf numFmtId="39" fontId="7" fillId="0" borderId="23" xfId="0" applyNumberFormat="1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165" fontId="7" fillId="0" borderId="15" xfId="0" applyNumberFormat="1" applyFont="1" applyBorder="1" applyAlignment="1" applyProtection="1">
      <alignment horizontal="right" vertical="center"/>
      <protection hidden="1"/>
    </xf>
    <xf numFmtId="0" fontId="27" fillId="0" borderId="15" xfId="0" applyFont="1" applyBorder="1" applyAlignment="1" applyProtection="1">
      <alignment horizontal="left" vertical="center"/>
      <protection hidden="1"/>
    </xf>
    <xf numFmtId="165" fontId="7" fillId="0" borderId="15" xfId="0" applyNumberFormat="1" applyFont="1" applyBorder="1" applyAlignment="1" applyProtection="1">
      <alignment horizontal="right" vertical="center" wrapText="1"/>
      <protection hidden="1"/>
    </xf>
    <xf numFmtId="0" fontId="7" fillId="0" borderId="15" xfId="0" applyFont="1" applyBorder="1" applyAlignment="1" applyProtection="1">
      <alignment vertical="top"/>
      <protection hidden="1"/>
    </xf>
    <xf numFmtId="0" fontId="5" fillId="26" borderId="0" xfId="48" applyFont="1" applyFill="1" applyAlignment="1" applyProtection="1">
      <alignment horizontal="left" vertical="center"/>
      <protection hidden="1" locked="0"/>
    </xf>
    <xf numFmtId="0" fontId="7" fillId="26" borderId="0" xfId="48" applyFont="1" applyFill="1" applyAlignment="1" applyProtection="1">
      <alignment horizontal="left" vertical="center"/>
      <protection hidden="1" locked="0"/>
    </xf>
    <xf numFmtId="0" fontId="29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9" fillId="0" borderId="1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right"/>
      <protection hidden="1"/>
    </xf>
    <xf numFmtId="39" fontId="7" fillId="0" borderId="21" xfId="0" applyNumberFormat="1" applyFont="1" applyBorder="1" applyAlignment="1" applyProtection="1">
      <alignment horizontal="right" vertical="center"/>
      <protection hidden="1"/>
    </xf>
    <xf numFmtId="39" fontId="45" fillId="0" borderId="15" xfId="0" applyNumberFormat="1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top"/>
      <protection hidden="1"/>
    </xf>
    <xf numFmtId="0" fontId="0" fillId="0" borderId="0" xfId="0" applyAlignment="1" applyProtection="1">
      <alignment horizontal="right" vertical="top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vertical="top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Border="1" applyAlignment="1" applyProtection="1">
      <alignment vertical="top"/>
      <protection hidden="1"/>
    </xf>
    <xf numFmtId="0" fontId="54" fillId="0" borderId="11" xfId="0" applyFont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 vertical="top"/>
      <protection hidden="1"/>
    </xf>
    <xf numFmtId="0" fontId="54" fillId="0" borderId="15" xfId="0" applyFont="1" applyBorder="1" applyAlignment="1" applyProtection="1">
      <alignment horizontal="left" vertical="center"/>
      <protection hidden="1"/>
    </xf>
    <xf numFmtId="0" fontId="54" fillId="0" borderId="15" xfId="0" applyFont="1" applyFill="1" applyBorder="1" applyAlignment="1" applyProtection="1">
      <alignment horizontal="left" vertical="center"/>
      <protection hidden="1"/>
    </xf>
    <xf numFmtId="0" fontId="54" fillId="0" borderId="10" xfId="0" applyFont="1" applyBorder="1" applyAlignment="1" applyProtection="1">
      <alignment vertical="top" wrapText="1"/>
      <protection hidden="1"/>
    </xf>
    <xf numFmtId="0" fontId="54" fillId="0" borderId="11" xfId="0" applyFont="1" applyBorder="1" applyAlignment="1" applyProtection="1">
      <alignment horizontal="left" vertical="center" wrapText="1"/>
      <protection hidden="1"/>
    </xf>
    <xf numFmtId="0" fontId="54" fillId="0" borderId="0" xfId="0" applyFont="1" applyAlignment="1" applyProtection="1">
      <alignment vertical="top" wrapText="1"/>
      <protection hidden="1"/>
    </xf>
    <xf numFmtId="0" fontId="54" fillId="0" borderId="15" xfId="0" applyFont="1" applyBorder="1" applyAlignment="1" applyProtection="1">
      <alignment vertical="top"/>
      <protection hidden="1"/>
    </xf>
    <xf numFmtId="0" fontId="54" fillId="0" borderId="11" xfId="0" applyFont="1" applyBorder="1" applyAlignment="1" applyProtection="1">
      <alignment vertical="top"/>
      <protection hidden="1"/>
    </xf>
    <xf numFmtId="0" fontId="54" fillId="0" borderId="15" xfId="0" applyFont="1" applyFill="1" applyBorder="1" applyAlignment="1" applyProtection="1">
      <alignment vertical="top"/>
      <protection hidden="1"/>
    </xf>
    <xf numFmtId="0" fontId="54" fillId="0" borderId="10" xfId="0" applyFont="1" applyFill="1" applyBorder="1" applyAlignment="1" applyProtection="1">
      <alignment vertical="top"/>
      <protection hidden="1"/>
    </xf>
    <xf numFmtId="0" fontId="54" fillId="0" borderId="11" xfId="0" applyFont="1" applyFill="1" applyBorder="1" applyAlignment="1" applyProtection="1">
      <alignment vertical="top"/>
      <protection hidden="1"/>
    </xf>
    <xf numFmtId="0" fontId="54" fillId="0" borderId="0" xfId="0" applyFont="1" applyFill="1" applyAlignment="1" applyProtection="1">
      <alignment vertical="top"/>
      <protection hidden="1"/>
    </xf>
    <xf numFmtId="39" fontId="7" fillId="25" borderId="15" xfId="0" applyNumberFormat="1" applyFont="1" applyFill="1" applyBorder="1" applyAlignment="1" applyProtection="1">
      <alignment horizontal="right" vertical="center"/>
      <protection hidden="1" locked="0"/>
    </xf>
    <xf numFmtId="0" fontId="54" fillId="0" borderId="15" xfId="0" applyFont="1" applyBorder="1" applyAlignment="1" applyProtection="1">
      <alignment vertical="top"/>
      <protection hidden="1"/>
    </xf>
    <xf numFmtId="0" fontId="55" fillId="0" borderId="10" xfId="0" applyFont="1" applyBorder="1" applyAlignment="1" applyProtection="1">
      <alignment vertical="top"/>
      <protection hidden="1"/>
    </xf>
    <xf numFmtId="0" fontId="55" fillId="0" borderId="15" xfId="0" applyFont="1" applyBorder="1" applyAlignment="1" applyProtection="1">
      <alignment vertical="top"/>
      <protection hidden="1"/>
    </xf>
    <xf numFmtId="0" fontId="55" fillId="0" borderId="11" xfId="0" applyFont="1" applyBorder="1" applyAlignment="1" applyProtection="1">
      <alignment vertical="top"/>
      <protection hidden="1"/>
    </xf>
    <xf numFmtId="0" fontId="55" fillId="0" borderId="0" xfId="0" applyFont="1" applyAlignment="1" applyProtection="1">
      <alignment vertical="top"/>
      <protection hidden="1"/>
    </xf>
    <xf numFmtId="0" fontId="29" fillId="0" borderId="22" xfId="0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 vertical="top"/>
      <protection hidden="1"/>
    </xf>
    <xf numFmtId="0" fontId="46" fillId="0" borderId="0" xfId="0" applyFont="1" applyFill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39" fontId="9" fillId="0" borderId="0" xfId="0" applyNumberFormat="1" applyFont="1" applyBorder="1" applyAlignment="1" applyProtection="1">
      <alignment horizontal="right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9" fontId="7" fillId="0" borderId="15" xfId="0" applyNumberFormat="1" applyFont="1" applyBorder="1" applyAlignment="1" applyProtection="1">
      <alignment horizontal="right" vertical="center" wrapText="1"/>
      <protection hidden="1"/>
    </xf>
    <xf numFmtId="0" fontId="5" fillId="24" borderId="0" xfId="0" applyFont="1" applyFill="1" applyBorder="1" applyAlignment="1" applyProtection="1">
      <alignment horizontal="center" vertical="center" wrapText="1"/>
      <protection hidden="1"/>
    </xf>
    <xf numFmtId="0" fontId="5" fillId="24" borderId="0" xfId="48" applyFont="1" applyFill="1" applyAlignment="1" applyProtection="1">
      <alignment horizontal="center" vertical="center" wrapText="1"/>
      <protection hidden="1"/>
    </xf>
    <xf numFmtId="39" fontId="9" fillId="0" borderId="0" xfId="48" applyNumberFormat="1" applyFont="1" applyAlignment="1" applyProtection="1">
      <alignment horizontal="right"/>
      <protection hidden="1"/>
    </xf>
    <xf numFmtId="39" fontId="9" fillId="0" borderId="11" xfId="48" applyNumberFormat="1" applyFont="1" applyBorder="1" applyAlignment="1" applyProtection="1">
      <alignment horizontal="right"/>
      <protection hidden="1"/>
    </xf>
    <xf numFmtId="39" fontId="7" fillId="0" borderId="15" xfId="0" applyNumberFormat="1" applyFont="1" applyBorder="1" applyAlignment="1" applyProtection="1">
      <alignment horizontal="right" vertical="center"/>
      <protection hidden="1"/>
    </xf>
    <xf numFmtId="39" fontId="7" fillId="0" borderId="15" xfId="0" applyNumberFormat="1" applyFont="1" applyFill="1" applyBorder="1" applyAlignment="1" applyProtection="1">
      <alignment horizontal="right" vertical="center"/>
      <protection hidden="1"/>
    </xf>
    <xf numFmtId="0" fontId="5" fillId="26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26" borderId="0" xfId="0" applyFont="1" applyFill="1" applyBorder="1" applyAlignment="1" applyProtection="1">
      <alignment horizontal="center" vertical="center"/>
      <protection hidden="1" locked="0"/>
    </xf>
    <xf numFmtId="0" fontId="5" fillId="24" borderId="24" xfId="0" applyFont="1" applyFill="1" applyBorder="1" applyAlignment="1" applyProtection="1">
      <alignment horizontal="left" vertical="center" wrapText="1"/>
      <protection hidden="1"/>
    </xf>
    <xf numFmtId="0" fontId="5" fillId="24" borderId="24" xfId="0" applyFont="1" applyFill="1" applyBorder="1" applyAlignment="1" applyProtection="1">
      <alignment horizontal="center" vertical="center" wrapText="1"/>
      <protection hidden="1"/>
    </xf>
    <xf numFmtId="44" fontId="29" fillId="0" borderId="25" xfId="0" applyNumberFormat="1" applyFont="1" applyBorder="1" applyAlignment="1" applyProtection="1">
      <alignment vertical="center"/>
      <protection hidden="1"/>
    </xf>
    <xf numFmtId="44" fontId="29" fillId="0" borderId="0" xfId="0" applyNumberFormat="1" applyFont="1" applyBorder="1" applyAlignment="1" applyProtection="1">
      <alignment vertical="center"/>
      <protection hidden="1"/>
    </xf>
    <xf numFmtId="44" fontId="28" fillId="0" borderId="0" xfId="0" applyNumberFormat="1" applyFont="1" applyBorder="1" applyAlignment="1" applyProtection="1">
      <alignment horizontal="left" vertical="center"/>
      <protection hidden="1"/>
    </xf>
    <xf numFmtId="44" fontId="29" fillId="0" borderId="0" xfId="0" applyNumberFormat="1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24" xfId="0" applyFont="1" applyBorder="1" applyAlignment="1" applyProtection="1">
      <alignment horizontal="left" vertical="center"/>
      <protection hidden="1"/>
    </xf>
    <xf numFmtId="44" fontId="7" fillId="0" borderId="0" xfId="0" applyNumberFormat="1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9" fillId="0" borderId="25" xfId="0" applyFont="1" applyBorder="1" applyAlignment="1" applyProtection="1">
      <alignment horizontal="left" vertical="center"/>
      <protection hidden="1"/>
    </xf>
    <xf numFmtId="44" fontId="29" fillId="0" borderId="24" xfId="0" applyNumberFormat="1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41" fillId="0" borderId="0" xfId="0" applyNumberFormat="1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39" fontId="9" fillId="0" borderId="0" xfId="0" applyNumberFormat="1" applyFont="1" applyBorder="1" applyAlignment="1" applyProtection="1">
      <alignment horizontal="right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39" fontId="7" fillId="26" borderId="21" xfId="0" applyNumberFormat="1" applyFont="1" applyFill="1" applyBorder="1" applyAlignment="1" applyProtection="1">
      <alignment horizontal="right" vertical="center" wrapText="1"/>
      <protection hidden="1" locked="0"/>
    </xf>
    <xf numFmtId="39" fontId="7" fillId="26" borderId="19" xfId="0" applyNumberFormat="1" applyFont="1" applyFill="1" applyBorder="1" applyAlignment="1" applyProtection="1">
      <alignment horizontal="right" vertical="center" wrapText="1"/>
      <protection hidden="1" locked="0"/>
    </xf>
    <xf numFmtId="39" fontId="7" fillId="0" borderId="15" xfId="0" applyNumberFormat="1" applyFont="1" applyBorder="1" applyAlignment="1" applyProtection="1">
      <alignment horizontal="right" vertical="center" wrapText="1"/>
      <protection hidden="1"/>
    </xf>
    <xf numFmtId="0" fontId="52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39" fontId="7" fillId="26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26" xfId="0" applyFont="1" applyBorder="1" applyAlignment="1" applyProtection="1">
      <alignment horizontal="left" wrapText="1"/>
      <protection hidden="1"/>
    </xf>
    <xf numFmtId="39" fontId="9" fillId="0" borderId="0" xfId="0" applyNumberFormat="1" applyFont="1" applyBorder="1" applyAlignment="1" applyProtection="1">
      <alignment horizontal="right" wrapText="1"/>
      <protection hidden="1"/>
    </xf>
    <xf numFmtId="0" fontId="9" fillId="0" borderId="23" xfId="0" applyFont="1" applyBorder="1" applyAlignment="1" applyProtection="1">
      <alignment horizontal="left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7" fillId="0" borderId="23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39" fontId="9" fillId="0" borderId="22" xfId="0" applyNumberFormat="1" applyFont="1" applyBorder="1" applyAlignment="1" applyProtection="1">
      <alignment horizontal="right" wrapText="1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5" fillId="24" borderId="0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7" fillId="0" borderId="15" xfId="0" applyFont="1" applyFill="1" applyBorder="1" applyAlignment="1" applyProtection="1">
      <alignment vertical="center" wrapText="1"/>
      <protection hidden="1"/>
    </xf>
    <xf numFmtId="0" fontId="7" fillId="0" borderId="15" xfId="48" applyFont="1" applyBorder="1" applyAlignment="1" applyProtection="1">
      <alignment horizontal="left" vertical="center" wrapText="1"/>
      <protection hidden="1"/>
    </xf>
    <xf numFmtId="39" fontId="7" fillId="25" borderId="15" xfId="48" applyNumberFormat="1" applyFont="1" applyFill="1" applyBorder="1" applyAlignment="1" applyProtection="1">
      <alignment horizontal="right" vertical="center"/>
      <protection hidden="1" locked="0"/>
    </xf>
    <xf numFmtId="39" fontId="7" fillId="0" borderId="15" xfId="48" applyNumberFormat="1" applyFont="1" applyBorder="1" applyAlignment="1" applyProtection="1">
      <alignment horizontal="right" vertical="center"/>
      <protection hidden="1"/>
    </xf>
    <xf numFmtId="39" fontId="7" fillId="0" borderId="27" xfId="48" applyNumberFormat="1" applyFont="1" applyBorder="1" applyAlignment="1" applyProtection="1">
      <alignment horizontal="right" vertical="center"/>
      <protection hidden="1"/>
    </xf>
    <xf numFmtId="0" fontId="28" fillId="0" borderId="15" xfId="48" applyFont="1" applyBorder="1" applyAlignment="1" applyProtection="1">
      <alignment horizontal="left" vertical="center" wrapText="1"/>
      <protection hidden="1"/>
    </xf>
    <xf numFmtId="0" fontId="29" fillId="0" borderId="15" xfId="48" applyFont="1" applyBorder="1" applyAlignment="1" applyProtection="1">
      <alignment horizontal="left" vertical="center" wrapText="1"/>
      <protection hidden="1"/>
    </xf>
    <xf numFmtId="0" fontId="34" fillId="0" borderId="15" xfId="48" applyFont="1" applyBorder="1" applyAlignment="1" applyProtection="1">
      <alignment horizontal="left" vertical="center" wrapText="1"/>
      <protection hidden="1"/>
    </xf>
    <xf numFmtId="0" fontId="30" fillId="0" borderId="15" xfId="48" applyFont="1" applyBorder="1" applyAlignment="1" applyProtection="1">
      <alignment horizontal="left" vertical="center" wrapText="1"/>
      <protection hidden="1"/>
    </xf>
    <xf numFmtId="0" fontId="7" fillId="0" borderId="21" xfId="48" applyFont="1" applyBorder="1" applyAlignment="1" applyProtection="1">
      <alignment horizontal="left" vertical="center" wrapText="1"/>
      <protection hidden="1"/>
    </xf>
    <xf numFmtId="0" fontId="7" fillId="0" borderId="23" xfId="48" applyFont="1" applyBorder="1" applyAlignment="1" applyProtection="1">
      <alignment horizontal="left" vertical="center" wrapText="1"/>
      <protection hidden="1"/>
    </xf>
    <xf numFmtId="0" fontId="5" fillId="24" borderId="0" xfId="48" applyFont="1" applyFill="1" applyAlignment="1" applyProtection="1">
      <alignment horizontal="center" vertical="center" wrapText="1"/>
      <protection hidden="1"/>
    </xf>
    <xf numFmtId="0" fontId="5" fillId="24" borderId="11" xfId="48" applyFont="1" applyFill="1" applyBorder="1" applyAlignment="1" applyProtection="1">
      <alignment horizontal="center" vertical="center" wrapText="1"/>
      <protection hidden="1"/>
    </xf>
    <xf numFmtId="39" fontId="9" fillId="0" borderId="0" xfId="48" applyNumberFormat="1" applyFont="1" applyAlignment="1" applyProtection="1">
      <alignment horizontal="right"/>
      <protection hidden="1"/>
    </xf>
    <xf numFmtId="39" fontId="9" fillId="0" borderId="11" xfId="48" applyNumberFormat="1" applyFont="1" applyBorder="1" applyAlignment="1" applyProtection="1">
      <alignment horizontal="right"/>
      <protection hidden="1"/>
    </xf>
    <xf numFmtId="0" fontId="2" fillId="0" borderId="0" xfId="48" applyFont="1" applyAlignment="1" applyProtection="1">
      <alignment horizontal="center" vertical="center"/>
      <protection hidden="1"/>
    </xf>
    <xf numFmtId="0" fontId="2" fillId="0" borderId="11" xfId="48" applyFont="1" applyBorder="1" applyAlignment="1" applyProtection="1">
      <alignment horizontal="center" vertical="center"/>
      <protection hidden="1"/>
    </xf>
    <xf numFmtId="0" fontId="3" fillId="0" borderId="0" xfId="48" applyFont="1" applyAlignment="1" applyProtection="1">
      <alignment horizontal="left" vertical="center" wrapText="1"/>
      <protection hidden="1"/>
    </xf>
    <xf numFmtId="49" fontId="5" fillId="0" borderId="0" xfId="48" applyNumberFormat="1" applyFont="1" applyAlignment="1" applyProtection="1">
      <alignment horizontal="left" vertical="top"/>
      <protection hidden="1"/>
    </xf>
    <xf numFmtId="39" fontId="7" fillId="26" borderId="15" xfId="0" applyNumberFormat="1" applyFont="1" applyFill="1" applyBorder="1" applyAlignment="1" applyProtection="1">
      <alignment horizontal="right" vertical="center"/>
      <protection hidden="1" locked="0"/>
    </xf>
    <xf numFmtId="39" fontId="7" fillId="0" borderId="15" xfId="0" applyNumberFormat="1" applyFont="1" applyBorder="1" applyAlignment="1" applyProtection="1">
      <alignment horizontal="right" vertical="center"/>
      <protection hidden="1"/>
    </xf>
    <xf numFmtId="39" fontId="7" fillId="0" borderId="15" xfId="0" applyNumberFormat="1" applyFont="1" applyFill="1" applyBorder="1" applyAlignment="1" applyProtection="1">
      <alignment horizontal="right" vertical="center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7" fillId="0" borderId="21" xfId="0" applyFont="1" applyBorder="1" applyAlignment="1" applyProtection="1">
      <alignment horizontal="left" wrapText="1"/>
      <protection hidden="1"/>
    </xf>
    <xf numFmtId="0" fontId="7" fillId="0" borderId="23" xfId="0" applyFont="1" applyBorder="1" applyAlignment="1" applyProtection="1">
      <alignment horizontal="left" wrapText="1"/>
      <protection hidden="1"/>
    </xf>
    <xf numFmtId="0" fontId="7" fillId="0" borderId="19" xfId="0" applyFont="1" applyBorder="1" applyAlignment="1" applyProtection="1">
      <alignment horizontal="left" wrapText="1"/>
      <protection hidden="1"/>
    </xf>
    <xf numFmtId="0" fontId="29" fillId="0" borderId="22" xfId="0" applyFont="1" applyFill="1" applyBorder="1" applyAlignment="1" applyProtection="1">
      <alignment horizontal="left"/>
      <protection hidden="1"/>
    </xf>
    <xf numFmtId="49" fontId="7" fillId="0" borderId="21" xfId="0" applyNumberFormat="1" applyFont="1" applyBorder="1" applyAlignment="1" applyProtection="1">
      <alignment horizontal="left" wrapText="1"/>
      <protection hidden="1"/>
    </xf>
    <xf numFmtId="49" fontId="7" fillId="0" borderId="23" xfId="0" applyNumberFormat="1" applyFont="1" applyBorder="1" applyAlignment="1" applyProtection="1">
      <alignment horizontal="left" wrapText="1"/>
      <protection hidden="1"/>
    </xf>
    <xf numFmtId="49" fontId="7" fillId="0" borderId="19" xfId="0" applyNumberFormat="1" applyFont="1" applyBorder="1" applyAlignment="1" applyProtection="1">
      <alignment horizontal="left" wrapText="1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wrapText="1"/>
      <protection hidden="1"/>
    </xf>
    <xf numFmtId="0" fontId="7" fillId="0" borderId="23" xfId="0" applyFont="1" applyFill="1" applyBorder="1" applyAlignment="1" applyProtection="1">
      <alignment horizontal="left" wrapText="1"/>
      <protection hidden="1"/>
    </xf>
    <xf numFmtId="0" fontId="7" fillId="0" borderId="19" xfId="0" applyFont="1" applyFill="1" applyBorder="1" applyAlignment="1" applyProtection="1">
      <alignment horizontal="left" wrapText="1"/>
      <protection hidden="1"/>
    </xf>
    <xf numFmtId="0" fontId="35" fillId="0" borderId="21" xfId="0" applyFont="1" applyBorder="1" applyAlignment="1" applyProtection="1">
      <alignment horizontal="left" wrapText="1"/>
      <protection hidden="1"/>
    </xf>
    <xf numFmtId="0" fontId="35" fillId="0" borderId="23" xfId="0" applyFont="1" applyBorder="1" applyAlignment="1" applyProtection="1">
      <alignment horizontal="left" wrapText="1"/>
      <protection hidden="1"/>
    </xf>
    <xf numFmtId="0" fontId="35" fillId="0" borderId="19" xfId="0" applyFont="1" applyBorder="1" applyAlignment="1" applyProtection="1">
      <alignment horizontal="left" wrapText="1"/>
      <protection hidden="1"/>
    </xf>
    <xf numFmtId="0" fontId="0" fillId="0" borderId="28" xfId="0" applyBorder="1" applyAlignment="1" applyProtection="1">
      <alignment horizontal="left" vertical="top"/>
      <protection hidden="1"/>
    </xf>
    <xf numFmtId="0" fontId="7" fillId="0" borderId="21" xfId="0" applyFont="1" applyBorder="1" applyAlignment="1" applyProtection="1">
      <alignment horizontal="left" wrapText="1"/>
      <protection hidden="1"/>
    </xf>
    <xf numFmtId="39" fontId="7" fillId="0" borderId="21" xfId="0" applyNumberFormat="1" applyFont="1" applyBorder="1" applyAlignment="1" applyProtection="1">
      <alignment horizontal="right" vertical="center"/>
      <protection hidden="1"/>
    </xf>
    <xf numFmtId="39" fontId="7" fillId="0" borderId="23" xfId="0" applyNumberFormat="1" applyFont="1" applyBorder="1" applyAlignment="1" applyProtection="1">
      <alignment horizontal="right" vertical="center"/>
      <protection hidden="1"/>
    </xf>
    <xf numFmtId="39" fontId="45" fillId="0" borderId="21" xfId="0" applyNumberFormat="1" applyFont="1" applyBorder="1" applyAlignment="1" applyProtection="1">
      <alignment horizontal="right" vertical="center"/>
      <protection hidden="1"/>
    </xf>
    <xf numFmtId="39" fontId="45" fillId="0" borderId="23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49" fontId="40" fillId="0" borderId="0" xfId="0" applyNumberFormat="1" applyFont="1" applyBorder="1" applyAlignment="1" applyProtection="1">
      <alignment horizontal="left" vertical="center" readingOrder="1"/>
      <protection hidden="1"/>
    </xf>
    <xf numFmtId="49" fontId="43" fillId="0" borderId="0" xfId="0" applyNumberFormat="1" applyFont="1" applyBorder="1" applyAlignment="1" applyProtection="1">
      <alignment horizontal="left" vertical="center" readingOrder="1"/>
      <protection hidden="1"/>
    </xf>
    <xf numFmtId="49" fontId="43" fillId="0" borderId="0" xfId="0" applyNumberFormat="1" applyFont="1" applyBorder="1" applyAlignment="1" applyProtection="1">
      <alignment horizontal="left" vertical="center" readingOrder="1"/>
      <protection hidden="1"/>
    </xf>
    <xf numFmtId="49" fontId="40" fillId="0" borderId="0" xfId="0" applyNumberFormat="1" applyFont="1" applyBorder="1" applyAlignment="1" applyProtection="1">
      <alignment horizontal="left" vertical="center" readingOrder="1"/>
      <protection hidden="1"/>
    </xf>
    <xf numFmtId="49" fontId="43" fillId="0" borderId="0" xfId="0" applyNumberFormat="1" applyFont="1" applyFill="1" applyBorder="1" applyAlignment="1" applyProtection="1">
      <alignment horizontal="left" vertical="center" wrapText="1" readingOrder="1"/>
      <protection hidden="1"/>
    </xf>
    <xf numFmtId="49" fontId="43" fillId="0" borderId="0" xfId="0" applyNumberFormat="1" applyFont="1" applyBorder="1" applyAlignment="1" applyProtection="1">
      <alignment horizontal="left" vertical="center" wrapText="1" readingOrder="1"/>
      <protection hidden="1"/>
    </xf>
    <xf numFmtId="0" fontId="5" fillId="26" borderId="0" xfId="0" applyFont="1" applyFill="1" applyBorder="1" applyAlignment="1" applyProtection="1">
      <alignment horizontal="left" vertical="center"/>
      <protection hidden="1" locked="0"/>
    </xf>
    <xf numFmtId="4" fontId="5" fillId="26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29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30" xfId="0" applyFont="1" applyBorder="1" applyAlignment="1" applyProtection="1">
      <alignment horizontal="left" vertical="top" wrapText="1"/>
      <protection hidden="1"/>
    </xf>
    <xf numFmtId="0" fontId="7" fillId="0" borderId="31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32" xfId="0" applyFont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49" fontId="32" fillId="0" borderId="15" xfId="0" applyNumberFormat="1" applyFont="1" applyBorder="1" applyAlignment="1" applyProtection="1">
      <alignment horizontal="left" vertical="center" wrapText="1"/>
      <protection hidden="1"/>
    </xf>
    <xf numFmtId="0" fontId="32" fillId="0" borderId="15" xfId="0" applyFont="1" applyBorder="1" applyAlignment="1" applyProtection="1">
      <alignment horizontal="left" vertical="center" wrapText="1"/>
      <protection hidden="1"/>
    </xf>
    <xf numFmtId="0" fontId="32" fillId="0" borderId="15" xfId="0" applyFont="1" applyBorder="1" applyAlignment="1" applyProtection="1">
      <alignment horizontal="left" vertical="center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167" fontId="32" fillId="0" borderId="15" xfId="0" applyNumberFormat="1" applyFont="1" applyBorder="1" applyAlignment="1" applyProtection="1">
      <alignment horizontal="right" vertical="center"/>
      <protection hidden="1"/>
    </xf>
    <xf numFmtId="0" fontId="32" fillId="0" borderId="15" xfId="0" applyFont="1" applyBorder="1" applyAlignment="1" applyProtection="1">
      <alignment vertical="center" wrapText="1"/>
      <protection hidden="1"/>
    </xf>
    <xf numFmtId="0" fontId="32" fillId="0" borderId="15" xfId="0" applyFont="1" applyBorder="1" applyAlignment="1" applyProtection="1">
      <alignment vertical="center"/>
      <protection hidden="1"/>
    </xf>
    <xf numFmtId="39" fontId="32" fillId="26" borderId="15" xfId="0" applyNumberFormat="1" applyFont="1" applyFill="1" applyBorder="1" applyAlignment="1" applyProtection="1">
      <alignment horizontal="right" vertical="center"/>
      <protection hidden="1" locked="0"/>
    </xf>
    <xf numFmtId="0" fontId="32" fillId="26" borderId="15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5" fillId="19" borderId="33" xfId="0" applyFont="1" applyFill="1" applyBorder="1" applyAlignment="1" applyProtection="1">
      <alignment horizontal="center" vertical="center" wrapText="1"/>
      <protection hidden="1"/>
    </xf>
    <xf numFmtId="0" fontId="5" fillId="19" borderId="34" xfId="0" applyFont="1" applyFill="1" applyBorder="1" applyAlignment="1" applyProtection="1">
      <alignment horizontal="center" vertical="center" wrapText="1"/>
      <protection hidden="1"/>
    </xf>
    <xf numFmtId="0" fontId="5" fillId="19" borderId="34" xfId="0" applyFont="1" applyFill="1" applyBorder="1" applyAlignment="1" applyProtection="1">
      <alignment horizontal="center" vertical="center" wrapText="1"/>
      <protection hidden="1"/>
    </xf>
    <xf numFmtId="0" fontId="0" fillId="19" borderId="34" xfId="0" applyFill="1" applyBorder="1" applyAlignment="1" applyProtection="1">
      <alignment horizontal="center" vertical="center" wrapText="1"/>
      <protection hidden="1"/>
    </xf>
    <xf numFmtId="0" fontId="0" fillId="19" borderId="35" xfId="0" applyFill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10" xfId="0" applyFont="1" applyFill="1" applyBorder="1" applyAlignment="1" applyProtection="1">
      <alignment horizontal="left"/>
      <protection hidden="1"/>
    </xf>
    <xf numFmtId="0" fontId="36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39" fontId="37" fillId="0" borderId="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6" fontId="6" fillId="0" borderId="0" xfId="0" applyNumberFormat="1" applyFont="1" applyAlignment="1" applyProtection="1">
      <alignment horizontal="right"/>
      <protection hidden="1"/>
    </xf>
    <xf numFmtId="166" fontId="6" fillId="0" borderId="36" xfId="0" applyNumberFormat="1" applyFon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left"/>
      <protection hidden="1"/>
    </xf>
    <xf numFmtId="39" fontId="6" fillId="0" borderId="0" xfId="0" applyNumberFormat="1" applyFont="1" applyAlignment="1" applyProtection="1">
      <alignment horizontal="right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46" fillId="0" borderId="37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49" fontId="0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7" xfId="0" applyFont="1" applyFill="1" applyBorder="1" applyAlignment="1" applyProtection="1">
      <alignment horizontal="left" vertical="center" wrapText="1"/>
      <protection hidden="1"/>
    </xf>
    <xf numFmtId="0" fontId="51" fillId="0" borderId="37" xfId="0" applyFont="1" applyFill="1" applyBorder="1" applyAlignment="1" applyProtection="1">
      <alignment horizontal="left" vertical="center"/>
      <protection hidden="1"/>
    </xf>
    <xf numFmtId="0" fontId="31" fillId="0" borderId="37" xfId="0" applyFont="1" applyFill="1" applyBorder="1" applyAlignment="1" applyProtection="1">
      <alignment horizontal="center" vertical="center" wrapText="1"/>
      <protection hidden="1"/>
    </xf>
    <xf numFmtId="169" fontId="47" fillId="0" borderId="37" xfId="0" applyNumberFormat="1" applyFont="1" applyFill="1" applyBorder="1" applyAlignment="1" applyProtection="1">
      <alignment horizontal="center" vertical="center"/>
      <protection hidden="1"/>
    </xf>
    <xf numFmtId="39" fontId="0" fillId="0" borderId="37" xfId="0" applyNumberFormat="1" applyFont="1" applyFill="1" applyBorder="1" applyAlignment="1" applyProtection="1">
      <alignment horizontal="right" vertical="center"/>
      <protection hidden="1"/>
    </xf>
    <xf numFmtId="0" fontId="0" fillId="0" borderId="37" xfId="0" applyFill="1" applyBorder="1" applyAlignment="1" applyProtection="1">
      <alignment horizontal="left" vertical="center"/>
      <protection hidden="1"/>
    </xf>
    <xf numFmtId="0" fontId="0" fillId="0" borderId="11" xfId="0" applyFill="1" applyBorder="1" applyAlignment="1" applyProtection="1">
      <alignment horizontal="left" vertical="center"/>
      <protection hidden="1"/>
    </xf>
    <xf numFmtId="0" fontId="38" fillId="0" borderId="35" xfId="0" applyFont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166" fontId="38" fillId="0" borderId="0" xfId="0" applyNumberFormat="1" applyFont="1" applyAlignment="1" applyProtection="1">
      <alignment horizontal="right" vertical="center"/>
      <protection hidden="1"/>
    </xf>
    <xf numFmtId="166" fontId="38" fillId="0" borderId="36" xfId="0" applyNumberFormat="1" applyFont="1" applyBorder="1" applyAlignment="1" applyProtection="1">
      <alignment horizontal="right" vertical="center"/>
      <protection hidden="1"/>
    </xf>
    <xf numFmtId="39" fontId="0" fillId="0" borderId="0" xfId="0" applyNumberFormat="1" applyAlignment="1" applyProtection="1">
      <alignment horizontal="right" vertical="center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1" fillId="0" borderId="37" xfId="0" applyFont="1" applyFill="1" applyBorder="1" applyAlignment="1" applyProtection="1">
      <alignment vertical="center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170" fontId="0" fillId="0" borderId="33" xfId="0" applyNumberFormat="1" applyFont="1" applyFill="1" applyBorder="1" applyAlignment="1" applyProtection="1">
      <alignment horizontal="right" vertical="center"/>
      <protection hidden="1"/>
    </xf>
    <xf numFmtId="170" fontId="0" fillId="0" borderId="34" xfId="0" applyNumberFormat="1" applyFont="1" applyFill="1" applyBorder="1" applyAlignment="1" applyProtection="1">
      <alignment horizontal="right" vertical="center"/>
      <protection hidden="1"/>
    </xf>
    <xf numFmtId="170" fontId="0" fillId="0" borderId="35" xfId="0" applyNumberFormat="1" applyFont="1" applyFill="1" applyBorder="1" applyAlignment="1" applyProtection="1">
      <alignment horizontal="right" vertical="center"/>
      <protection hidden="1"/>
    </xf>
    <xf numFmtId="0" fontId="38" fillId="0" borderId="35" xfId="0" applyFont="1" applyBorder="1" applyAlignment="1" applyProtection="1">
      <alignment horizontal="left" vertical="center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49" fontId="39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48" fillId="0" borderId="33" xfId="0" applyFont="1" applyFill="1" applyBorder="1" applyAlignment="1" applyProtection="1">
      <alignment vertical="center" wrapText="1"/>
      <protection hidden="1"/>
    </xf>
    <xf numFmtId="0" fontId="48" fillId="0" borderId="34" xfId="0" applyFont="1" applyFill="1" applyBorder="1" applyAlignment="1" applyProtection="1">
      <alignment vertical="center" wrapText="1"/>
      <protection hidden="1"/>
    </xf>
    <xf numFmtId="0" fontId="48" fillId="0" borderId="35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3" fontId="0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35" xfId="0" applyNumberFormat="1" applyFont="1" applyFill="1" applyBorder="1" applyAlignment="1" applyProtection="1">
      <alignment horizontal="right" vertical="center"/>
      <protection hidden="1"/>
    </xf>
    <xf numFmtId="49" fontId="39" fillId="0" borderId="37" xfId="0" applyNumberFormat="1" applyFont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169" fontId="49" fillId="0" borderId="37" xfId="0" applyNumberFormat="1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46" fillId="0" borderId="37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50" fillId="0" borderId="13" xfId="0" applyFont="1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26" borderId="0" xfId="0" applyFont="1" applyFill="1" applyBorder="1" applyAlignment="1" applyProtection="1">
      <alignment horizontal="left" vertical="center"/>
      <protection hidden="1" locked="0"/>
    </xf>
    <xf numFmtId="0" fontId="0" fillId="26" borderId="0" xfId="0" applyFont="1" applyFill="1" applyBorder="1" applyAlignment="1" applyProtection="1">
      <alignment horizontal="left" vertical="center"/>
      <protection hidden="1" locked="0"/>
    </xf>
    <xf numFmtId="39" fontId="0" fillId="26" borderId="33" xfId="0" applyNumberFormat="1" applyFont="1" applyFill="1" applyBorder="1" applyAlignment="1" applyProtection="1">
      <alignment horizontal="right" vertical="center"/>
      <protection hidden="1" locked="0"/>
    </xf>
    <xf numFmtId="39" fontId="0" fillId="26" borderId="35" xfId="0" applyNumberFormat="1" applyFont="1" applyFill="1" applyBorder="1" applyAlignment="1" applyProtection="1">
      <alignment horizontal="right" vertical="center"/>
      <protection hidden="1" locked="0"/>
    </xf>
    <xf numFmtId="0" fontId="1" fillId="0" borderId="0" xfId="48" applyProtection="1">
      <alignment/>
      <protection hidden="1"/>
    </xf>
    <xf numFmtId="0" fontId="5" fillId="0" borderId="0" xfId="48" applyFont="1" applyAlignment="1" applyProtection="1">
      <alignment horizontal="left" vertical="center"/>
      <protection hidden="1"/>
    </xf>
    <xf numFmtId="0" fontId="1" fillId="0" borderId="0" xfId="48" applyAlignment="1" applyProtection="1">
      <alignment horizontal="left" vertical="center"/>
      <protection hidden="1"/>
    </xf>
    <xf numFmtId="0" fontId="1" fillId="0" borderId="11" xfId="48" applyBorder="1" applyAlignment="1" applyProtection="1">
      <alignment horizontal="left" vertical="center"/>
      <protection hidden="1"/>
    </xf>
    <xf numFmtId="39" fontId="7" fillId="0" borderId="15" xfId="48" applyNumberFormat="1" applyFont="1" applyFill="1" applyBorder="1" applyAlignment="1" applyProtection="1">
      <alignment horizontal="right" vertical="center"/>
      <protection hidden="1"/>
    </xf>
    <xf numFmtId="49" fontId="1" fillId="0" borderId="0" xfId="48" applyNumberFormat="1" applyProtection="1">
      <alignment/>
      <protection hidden="1"/>
    </xf>
    <xf numFmtId="0" fontId="5" fillId="26" borderId="0" xfId="48" applyFont="1" applyFill="1" applyAlignment="1" applyProtection="1">
      <alignment horizontal="left" vertical="center"/>
      <protection hidden="1" locked="0"/>
    </xf>
    <xf numFmtId="0" fontId="5" fillId="26" borderId="11" xfId="48" applyFont="1" applyFill="1" applyBorder="1" applyAlignment="1" applyProtection="1">
      <alignment horizontal="left" vertical="center"/>
      <protection hidden="1" locked="0"/>
    </xf>
    <xf numFmtId="0" fontId="0" fillId="0" borderId="16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top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5" fillId="27" borderId="0" xfId="0" applyFont="1" applyFill="1" applyBorder="1" applyAlignment="1" applyProtection="1">
      <alignment horizontal="center" vertical="center" wrapText="1"/>
      <protection hidden="1"/>
    </xf>
    <xf numFmtId="0" fontId="5" fillId="27" borderId="0" xfId="0" applyFont="1" applyFill="1" applyBorder="1" applyAlignment="1" applyProtection="1">
      <alignment horizontal="center" vertical="center" wrapText="1"/>
      <protection hidden="1"/>
    </xf>
    <xf numFmtId="0" fontId="0" fillId="27" borderId="0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39" fontId="33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ont="1" applyFill="1" applyAlignment="1" applyProtection="1">
      <alignment horizontal="left"/>
      <protection hidden="1"/>
    </xf>
    <xf numFmtId="0" fontId="54" fillId="0" borderId="0" xfId="0" applyFont="1" applyFill="1" applyAlignment="1" applyProtection="1">
      <alignment horizontal="left" vertical="center"/>
      <protection hidden="1"/>
    </xf>
    <xf numFmtId="0" fontId="54" fillId="0" borderId="10" xfId="0" applyFont="1" applyFill="1" applyBorder="1" applyAlignment="1" applyProtection="1">
      <alignment horizontal="left" vertical="center"/>
      <protection hidden="1"/>
    </xf>
    <xf numFmtId="0" fontId="54" fillId="0" borderId="15" xfId="0" applyFont="1" applyFill="1" applyBorder="1" applyAlignment="1" applyProtection="1">
      <alignment horizontal="center" vertical="center"/>
      <protection hidden="1"/>
    </xf>
    <xf numFmtId="49" fontId="54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54" fillId="0" borderId="15" xfId="0" applyFont="1" applyFill="1" applyBorder="1" applyAlignment="1" applyProtection="1">
      <alignment horizontal="left" vertical="center"/>
      <protection hidden="1"/>
    </xf>
    <xf numFmtId="165" fontId="54" fillId="0" borderId="15" xfId="0" applyNumberFormat="1" applyFont="1" applyFill="1" applyBorder="1" applyAlignment="1" applyProtection="1">
      <alignment horizontal="right" vertical="center"/>
      <protection hidden="1"/>
    </xf>
    <xf numFmtId="39" fontId="54" fillId="0" borderId="15" xfId="0" applyNumberFormat="1" applyFont="1" applyFill="1" applyBorder="1" applyAlignment="1" applyProtection="1">
      <alignment horizontal="right" vertical="center"/>
      <protection hidden="1"/>
    </xf>
    <xf numFmtId="0" fontId="54" fillId="0" borderId="21" xfId="0" applyFont="1" applyFill="1" applyBorder="1" applyAlignment="1" applyProtection="1">
      <alignment horizontal="left" vertical="center"/>
      <protection hidden="1"/>
    </xf>
    <xf numFmtId="0" fontId="54" fillId="0" borderId="38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Fill="1" applyBorder="1" applyAlignment="1" applyProtection="1">
      <alignment horizontal="right" vertical="center"/>
      <protection hidden="1"/>
    </xf>
    <xf numFmtId="39" fontId="0" fillId="0" borderId="0" xfId="0" applyNumberFormat="1" applyFont="1" applyFill="1" applyBorder="1" applyAlignment="1" applyProtection="1">
      <alignment horizontal="right" vertical="center"/>
      <protection hidden="1"/>
    </xf>
    <xf numFmtId="0" fontId="54" fillId="0" borderId="38" xfId="0" applyFont="1" applyFill="1" applyBorder="1" applyAlignment="1" applyProtection="1">
      <alignment vertical="top"/>
      <protection hidden="1"/>
    </xf>
    <xf numFmtId="0" fontId="0" fillId="0" borderId="26" xfId="0" applyFont="1" applyFill="1" applyBorder="1" applyAlignment="1" applyProtection="1">
      <alignment horizontal="left"/>
      <protection hidden="1"/>
    </xf>
    <xf numFmtId="39" fontId="33" fillId="0" borderId="26" xfId="0" applyNumberFormat="1" applyFont="1" applyFill="1" applyBorder="1" applyAlignment="1" applyProtection="1">
      <alignment horizontal="right"/>
      <protection hidden="1"/>
    </xf>
    <xf numFmtId="0" fontId="6" fillId="0" borderId="26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39" fontId="33" fillId="0" borderId="22" xfId="0" applyNumberFormat="1" applyFont="1" applyFill="1" applyBorder="1" applyAlignment="1" applyProtection="1">
      <alignment horizontal="right"/>
      <protection hidden="1"/>
    </xf>
    <xf numFmtId="0" fontId="6" fillId="0" borderId="22" xfId="0" applyFont="1" applyFill="1" applyBorder="1" applyAlignment="1" applyProtection="1">
      <alignment horizontal="left"/>
      <protection hidden="1"/>
    </xf>
    <xf numFmtId="0" fontId="54" fillId="0" borderId="0" xfId="0" applyFont="1" applyFill="1" applyAlignment="1" applyProtection="1">
      <alignment horizontal="left"/>
      <protection hidden="1"/>
    </xf>
    <xf numFmtId="0" fontId="6" fillId="0" borderId="38" xfId="0" applyFont="1" applyFill="1" applyBorder="1" applyAlignment="1" applyProtection="1">
      <alignment horizontal="left"/>
      <protection hidden="1"/>
    </xf>
    <xf numFmtId="164" fontId="54" fillId="0" borderId="0" xfId="0" applyNumberFormat="1" applyFont="1" applyFill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54" fillId="0" borderId="15" xfId="0" applyFont="1" applyBorder="1" applyAlignment="1" applyProtection="1">
      <alignment horizontal="center" vertical="center"/>
      <protection hidden="1"/>
    </xf>
    <xf numFmtId="49" fontId="54" fillId="0" borderId="15" xfId="0" applyNumberFormat="1" applyFont="1" applyBorder="1" applyAlignment="1" applyProtection="1">
      <alignment horizontal="left" vertical="center" wrapText="1"/>
      <protection hidden="1"/>
    </xf>
    <xf numFmtId="0" fontId="54" fillId="0" borderId="15" xfId="0" applyFont="1" applyBorder="1" applyAlignment="1" applyProtection="1">
      <alignment horizontal="left" vertical="center"/>
      <protection hidden="1"/>
    </xf>
    <xf numFmtId="165" fontId="54" fillId="0" borderId="15" xfId="0" applyNumberFormat="1" applyFont="1" applyBorder="1" applyAlignment="1" applyProtection="1">
      <alignment horizontal="right" vertical="center"/>
      <protection hidden="1"/>
    </xf>
    <xf numFmtId="39" fontId="54" fillId="0" borderId="15" xfId="0" applyNumberFormat="1" applyFont="1" applyBorder="1" applyAlignment="1" applyProtection="1">
      <alignment horizontal="right" vertical="center"/>
      <protection hidden="1"/>
    </xf>
    <xf numFmtId="0" fontId="54" fillId="0" borderId="21" xfId="0" applyFont="1" applyBorder="1" applyAlignment="1" applyProtection="1">
      <alignment horizontal="left" vertical="center"/>
      <protection hidden="1"/>
    </xf>
    <xf numFmtId="0" fontId="0" fillId="0" borderId="12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vertical="top"/>
      <protection hidden="1"/>
    </xf>
    <xf numFmtId="39" fontId="54" fillId="26" borderId="15" xfId="0" applyNumberFormat="1" applyFont="1" applyFill="1" applyBorder="1" applyAlignment="1" applyProtection="1">
      <alignment horizontal="right" vertical="center"/>
      <protection hidden="1" locked="0"/>
    </xf>
    <xf numFmtId="0" fontId="54" fillId="26" borderId="15" xfId="0" applyFont="1" applyFill="1" applyBorder="1" applyAlignment="1" applyProtection="1">
      <alignment horizontal="left" vertical="center"/>
      <protection hidden="1" locked="0"/>
    </xf>
    <xf numFmtId="39" fontId="7" fillId="25" borderId="15" xfId="0" applyNumberFormat="1" applyFont="1" applyFill="1" applyBorder="1" applyAlignment="1" applyProtection="1">
      <alignment vertical="center" wrapText="1"/>
      <protection hidden="1"/>
    </xf>
    <xf numFmtId="39" fontId="7" fillId="25" borderId="15" xfId="0" applyNumberFormat="1" applyFont="1" applyFill="1" applyBorder="1" applyAlignment="1" applyProtection="1">
      <alignment vertical="center"/>
      <protection hidden="1"/>
    </xf>
    <xf numFmtId="39" fontId="45" fillId="0" borderId="22" xfId="0" applyNumberFormat="1" applyFont="1" applyFill="1" applyBorder="1" applyAlignment="1" applyProtection="1">
      <alignment horizontal="right" vertical="center"/>
      <protection hidden="1"/>
    </xf>
    <xf numFmtId="39" fontId="45" fillId="0" borderId="22" xfId="0" applyNumberFormat="1" applyFont="1" applyFill="1" applyBorder="1" applyAlignment="1" applyProtection="1">
      <alignment vertical="center"/>
      <protection hidden="1"/>
    </xf>
    <xf numFmtId="39" fontId="45" fillId="0" borderId="23" xfId="0" applyNumberFormat="1" applyFont="1" applyFill="1" applyBorder="1" applyAlignment="1" applyProtection="1">
      <alignment horizontal="right" vertical="center"/>
      <protection hidden="1"/>
    </xf>
    <xf numFmtId="39" fontId="45" fillId="0" borderId="23" xfId="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  <cellStyle name="Normální 16" xfId="6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a\AppData\Local\Temp\!Aaaaa\Rozpocty\Psenicka\Chamare\Odevzd&#225;no%202.%202.%2009\verze%20-%202009_02_02-&#269;istopis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R27"/>
  <sheetViews>
    <sheetView tabSelected="1" workbookViewId="0" topLeftCell="A1">
      <selection activeCell="E10" sqref="E10:G10"/>
    </sheetView>
  </sheetViews>
  <sheetFormatPr defaultColWidth="7.00390625" defaultRowHeight="15"/>
  <cols>
    <col min="1" max="1" width="2.421875" style="2" customWidth="1"/>
    <col min="2" max="2" width="7.00390625" style="2" customWidth="1"/>
    <col min="3" max="3" width="8.00390625" style="2" customWidth="1"/>
    <col min="4" max="4" width="4.28125" style="67" customWidth="1"/>
    <col min="5" max="7" width="7.00390625" style="2" customWidth="1"/>
    <col min="8" max="8" width="6.7109375" style="2" customWidth="1"/>
    <col min="9" max="9" width="1.57421875" style="2" customWidth="1"/>
    <col min="10" max="10" width="8.421875" style="2" customWidth="1"/>
    <col min="11" max="14" width="7.00390625" style="2" customWidth="1"/>
    <col min="15" max="15" width="1.28515625" style="2" customWidth="1"/>
    <col min="16" max="16" width="7.00390625" style="2" hidden="1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22.5" customHeight="1"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30"/>
      <c r="B2" s="31"/>
      <c r="C2" s="31"/>
      <c r="D2" s="6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"/>
    </row>
    <row r="3" spans="1:18" ht="21">
      <c r="A3" s="8"/>
      <c r="B3" s="180" t="s">
        <v>920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"/>
      <c r="R3" s="3"/>
    </row>
    <row r="4" spans="1:18" ht="15">
      <c r="A4" s="8"/>
      <c r="B4" s="4"/>
      <c r="C4" s="4"/>
      <c r="D4" s="6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  <c r="R4" s="3"/>
    </row>
    <row r="5" spans="1:18" ht="12.75" customHeight="1">
      <c r="A5" s="8"/>
      <c r="B5" s="130" t="s">
        <v>7</v>
      </c>
      <c r="C5" s="4"/>
      <c r="D5" s="69"/>
      <c r="E5" s="181" t="s">
        <v>58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4"/>
      <c r="Q5" s="9"/>
      <c r="R5" s="3"/>
    </row>
    <row r="6" spans="1:18" ht="12.75" customHeight="1">
      <c r="A6" s="8"/>
      <c r="B6" s="4"/>
      <c r="C6" s="4"/>
      <c r="D6" s="69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4"/>
      <c r="Q6" s="9"/>
      <c r="R6" s="3"/>
    </row>
    <row r="7" spans="1:18" ht="15">
      <c r="A7" s="8"/>
      <c r="B7" s="5" t="s">
        <v>8</v>
      </c>
      <c r="C7" s="4"/>
      <c r="D7" s="69"/>
      <c r="E7" s="129" t="s">
        <v>59</v>
      </c>
      <c r="F7" s="4"/>
      <c r="G7" s="4"/>
      <c r="H7" s="4"/>
      <c r="I7" s="4"/>
      <c r="J7" s="5" t="s">
        <v>9</v>
      </c>
      <c r="K7" s="4"/>
      <c r="L7" s="182" t="s">
        <v>60</v>
      </c>
      <c r="M7" s="182"/>
      <c r="N7" s="182"/>
      <c r="O7" s="182"/>
      <c r="P7" s="4"/>
      <c r="Q7" s="9"/>
      <c r="R7" s="3"/>
    </row>
    <row r="8" spans="1:18" ht="15">
      <c r="A8" s="8"/>
      <c r="B8" s="4"/>
      <c r="C8" s="4"/>
      <c r="D8" s="6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3"/>
    </row>
    <row r="9" spans="1:18" ht="15">
      <c r="A9" s="8"/>
      <c r="B9" s="5" t="s">
        <v>10</v>
      </c>
      <c r="C9" s="4"/>
      <c r="D9" s="69"/>
      <c r="E9" s="129" t="s">
        <v>11</v>
      </c>
      <c r="F9" s="4"/>
      <c r="G9" s="4"/>
      <c r="H9" s="4"/>
      <c r="I9" s="4"/>
      <c r="J9" s="5" t="s">
        <v>12</v>
      </c>
      <c r="K9" s="4"/>
      <c r="L9" s="183" t="s">
        <v>99</v>
      </c>
      <c r="M9" s="184"/>
      <c r="N9" s="184"/>
      <c r="O9" s="184"/>
      <c r="P9" s="184"/>
      <c r="Q9" s="9"/>
      <c r="R9" s="3"/>
    </row>
    <row r="10" spans="1:18" ht="15">
      <c r="A10" s="8"/>
      <c r="B10" s="5" t="s">
        <v>13</v>
      </c>
      <c r="C10" s="4"/>
      <c r="D10" s="69"/>
      <c r="E10" s="185"/>
      <c r="F10" s="185"/>
      <c r="G10" s="185"/>
      <c r="H10" s="18"/>
      <c r="I10" s="4"/>
      <c r="J10" s="5" t="s">
        <v>14</v>
      </c>
      <c r="K10" s="4"/>
      <c r="L10" s="179"/>
      <c r="M10" s="179"/>
      <c r="N10" s="179"/>
      <c r="O10" s="179"/>
      <c r="P10" s="179"/>
      <c r="Q10" s="9"/>
      <c r="R10" s="3"/>
    </row>
    <row r="11" spans="1:18" ht="15">
      <c r="A11" s="8"/>
      <c r="B11" s="4"/>
      <c r="C11" s="4"/>
      <c r="D11" s="6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3"/>
    </row>
    <row r="12" spans="1:18" ht="30" customHeight="1" thickBot="1">
      <c r="A12" s="8"/>
      <c r="B12" s="186" t="s">
        <v>450</v>
      </c>
      <c r="C12" s="186"/>
      <c r="D12" s="186"/>
      <c r="E12" s="186"/>
      <c r="F12" s="186"/>
      <c r="G12" s="186"/>
      <c r="H12" s="186"/>
      <c r="I12" s="186"/>
      <c r="J12" s="186"/>
      <c r="K12" s="187" t="s">
        <v>451</v>
      </c>
      <c r="L12" s="187"/>
      <c r="M12" s="187"/>
      <c r="N12" s="187"/>
      <c r="O12" s="187"/>
      <c r="P12" s="73"/>
      <c r="Q12" s="9"/>
      <c r="R12" s="3"/>
    </row>
    <row r="13" spans="1:18" ht="17.25" thickTop="1">
      <c r="A13" s="8"/>
      <c r="B13" s="197" t="s">
        <v>446</v>
      </c>
      <c r="C13" s="197"/>
      <c r="D13" s="197"/>
      <c r="E13" s="197"/>
      <c r="F13" s="197"/>
      <c r="G13" s="197"/>
      <c r="H13" s="197"/>
      <c r="I13" s="197"/>
      <c r="J13" s="197"/>
      <c r="K13" s="188">
        <f>'HSV,PSV'!M13+'HSV,PSV'!M39+'HSV,PSV'!M52</f>
        <v>0</v>
      </c>
      <c r="L13" s="188"/>
      <c r="M13" s="188"/>
      <c r="N13" s="188"/>
      <c r="O13" s="188"/>
      <c r="P13" s="4"/>
      <c r="Q13" s="9"/>
      <c r="R13" s="3"/>
    </row>
    <row r="14" spans="1:18" ht="16.5">
      <c r="A14" s="8"/>
      <c r="B14" s="192" t="s">
        <v>448</v>
      </c>
      <c r="C14" s="192"/>
      <c r="D14" s="192"/>
      <c r="E14" s="192"/>
      <c r="F14" s="192"/>
      <c r="G14" s="192"/>
      <c r="H14" s="192"/>
      <c r="I14" s="192"/>
      <c r="J14" s="192"/>
      <c r="K14" s="189">
        <f>'HSV,PSV'!M57+'HSV,PSV'!M65+'HSV,PSV'!M72+'HSV,PSV'!M94+'HSV,PSV'!M105+'HSV,PSV'!M123+'HSV,PSV'!M127+'HSV,PSV'!M120</f>
        <v>0</v>
      </c>
      <c r="L14" s="189"/>
      <c r="M14" s="189"/>
      <c r="N14" s="189"/>
      <c r="O14" s="189"/>
      <c r="P14" s="4"/>
      <c r="Q14" s="9"/>
      <c r="R14" s="3"/>
    </row>
    <row r="15" spans="1:18" ht="16.5">
      <c r="A15" s="8"/>
      <c r="B15" s="192" t="s">
        <v>452</v>
      </c>
      <c r="C15" s="192"/>
      <c r="D15" s="192"/>
      <c r="E15" s="192"/>
      <c r="F15" s="192"/>
      <c r="G15" s="192"/>
      <c r="H15" s="192"/>
      <c r="I15" s="192"/>
      <c r="J15" s="192"/>
      <c r="K15" s="189">
        <f>ZTI!M13</f>
        <v>0</v>
      </c>
      <c r="L15" s="189"/>
      <c r="M15" s="189"/>
      <c r="N15" s="189"/>
      <c r="O15" s="189"/>
      <c r="P15" s="4"/>
      <c r="Q15" s="9"/>
      <c r="R15" s="3"/>
    </row>
    <row r="16" spans="1:18" ht="16.5">
      <c r="A16" s="8"/>
      <c r="B16" s="192" t="s">
        <v>453</v>
      </c>
      <c r="C16" s="192"/>
      <c r="D16" s="192"/>
      <c r="E16" s="192"/>
      <c r="F16" s="192"/>
      <c r="G16" s="192"/>
      <c r="H16" s="192"/>
      <c r="I16" s="192"/>
      <c r="J16" s="192"/>
      <c r="K16" s="189">
        <f>ÚT!M13</f>
        <v>0</v>
      </c>
      <c r="L16" s="189"/>
      <c r="M16" s="189"/>
      <c r="N16" s="189"/>
      <c r="O16" s="189"/>
      <c r="P16" s="4"/>
      <c r="Q16" s="9"/>
      <c r="R16" s="3"/>
    </row>
    <row r="17" spans="1:18" ht="16.5">
      <c r="A17" s="8"/>
      <c r="B17" s="192" t="s">
        <v>459</v>
      </c>
      <c r="C17" s="192"/>
      <c r="D17" s="192"/>
      <c r="E17" s="192"/>
      <c r="F17" s="192"/>
      <c r="G17" s="192"/>
      <c r="H17" s="192"/>
      <c r="I17" s="192"/>
      <c r="J17" s="192"/>
      <c r="K17" s="189">
        <f>VZT!N13</f>
        <v>0</v>
      </c>
      <c r="L17" s="189"/>
      <c r="M17" s="189"/>
      <c r="N17" s="189"/>
      <c r="O17" s="189"/>
      <c r="P17" s="4"/>
      <c r="Q17" s="9"/>
      <c r="R17" s="3"/>
    </row>
    <row r="18" spans="1:18" ht="16.5">
      <c r="A18" s="8"/>
      <c r="B18" s="192" t="s">
        <v>244</v>
      </c>
      <c r="C18" s="192"/>
      <c r="D18" s="192"/>
      <c r="E18" s="192"/>
      <c r="F18" s="192"/>
      <c r="G18" s="192"/>
      <c r="H18" s="192"/>
      <c r="I18" s="192"/>
      <c r="J18" s="192"/>
      <c r="K18" s="189">
        <f>CHLAZENÍ!M13</f>
        <v>0</v>
      </c>
      <c r="L18" s="189"/>
      <c r="M18" s="189"/>
      <c r="N18" s="189"/>
      <c r="O18" s="189"/>
      <c r="P18" s="4"/>
      <c r="Q18" s="9"/>
      <c r="R18" s="3"/>
    </row>
    <row r="19" spans="1:18" ht="16.5">
      <c r="A19" s="8"/>
      <c r="B19" s="192" t="s">
        <v>454</v>
      </c>
      <c r="C19" s="192"/>
      <c r="D19" s="192"/>
      <c r="E19" s="192"/>
      <c r="F19" s="192"/>
      <c r="G19" s="192"/>
      <c r="H19" s="192"/>
      <c r="I19" s="192"/>
      <c r="J19" s="192"/>
      <c r="K19" s="189">
        <f>SILNOPROUD!M13</f>
        <v>0</v>
      </c>
      <c r="L19" s="189"/>
      <c r="M19" s="189"/>
      <c r="N19" s="189"/>
      <c r="O19" s="189"/>
      <c r="P19" s="4"/>
      <c r="Q19" s="9"/>
      <c r="R19" s="3"/>
    </row>
    <row r="20" spans="1:18" ht="16.5">
      <c r="A20" s="8"/>
      <c r="B20" s="192" t="s">
        <v>455</v>
      </c>
      <c r="C20" s="192"/>
      <c r="D20" s="192"/>
      <c r="E20" s="192"/>
      <c r="F20" s="192"/>
      <c r="G20" s="192"/>
      <c r="H20" s="192"/>
      <c r="I20" s="192"/>
      <c r="J20" s="192"/>
      <c r="K20" s="189">
        <f>SLABOPROUD!N13</f>
        <v>0</v>
      </c>
      <c r="L20" s="189"/>
      <c r="M20" s="189"/>
      <c r="N20" s="189"/>
      <c r="O20" s="189"/>
      <c r="P20" s="4"/>
      <c r="Q20" s="9"/>
      <c r="R20" s="3"/>
    </row>
    <row r="21" spans="1:18" ht="16.5">
      <c r="A21" s="8"/>
      <c r="B21" s="192" t="s">
        <v>460</v>
      </c>
      <c r="C21" s="192"/>
      <c r="D21" s="192"/>
      <c r="E21" s="192"/>
      <c r="F21" s="192"/>
      <c r="G21" s="192"/>
      <c r="H21" s="192"/>
      <c r="I21" s="192"/>
      <c r="J21" s="192"/>
      <c r="K21" s="189">
        <f>MaR!M13</f>
        <v>0</v>
      </c>
      <c r="L21" s="189"/>
      <c r="M21" s="189"/>
      <c r="N21" s="189"/>
      <c r="O21" s="189"/>
      <c r="P21" s="4"/>
      <c r="Q21" s="9"/>
      <c r="R21" s="3"/>
    </row>
    <row r="22" spans="1:18" ht="17.25" thickBot="1">
      <c r="A22" s="8"/>
      <c r="B22" s="193" t="s">
        <v>461</v>
      </c>
      <c r="C22" s="193"/>
      <c r="D22" s="193"/>
      <c r="E22" s="193"/>
      <c r="F22" s="193"/>
      <c r="G22" s="193"/>
      <c r="H22" s="193"/>
      <c r="I22" s="193"/>
      <c r="J22" s="193"/>
      <c r="K22" s="198">
        <f>VRN!M13</f>
        <v>0</v>
      </c>
      <c r="L22" s="198"/>
      <c r="M22" s="198"/>
      <c r="N22" s="198"/>
      <c r="O22" s="198"/>
      <c r="P22" s="4"/>
      <c r="Q22" s="9"/>
      <c r="R22" s="3"/>
    </row>
    <row r="23" spans="1:18" ht="15.75" thickTop="1">
      <c r="A23" s="8"/>
      <c r="B23" s="199"/>
      <c r="C23" s="199"/>
      <c r="D23" s="199"/>
      <c r="E23" s="199"/>
      <c r="F23" s="199"/>
      <c r="G23" s="199"/>
      <c r="H23" s="199"/>
      <c r="I23" s="199"/>
      <c r="J23" s="74"/>
      <c r="K23" s="194"/>
      <c r="L23" s="194"/>
      <c r="M23" s="194"/>
      <c r="N23" s="194"/>
      <c r="O23" s="194"/>
      <c r="P23" s="4"/>
      <c r="Q23" s="9"/>
      <c r="R23" s="3"/>
    </row>
    <row r="24" spans="1:18" ht="16.5">
      <c r="A24" s="8"/>
      <c r="B24" s="195" t="s">
        <v>456</v>
      </c>
      <c r="C24" s="195"/>
      <c r="D24" s="195"/>
      <c r="E24" s="195"/>
      <c r="F24" s="195"/>
      <c r="G24" s="195"/>
      <c r="H24" s="195"/>
      <c r="I24" s="195"/>
      <c r="J24" s="128"/>
      <c r="K24" s="191">
        <f>SUM(K13:O22)</f>
        <v>0</v>
      </c>
      <c r="L24" s="191"/>
      <c r="M24" s="191"/>
      <c r="N24" s="191"/>
      <c r="O24" s="191"/>
      <c r="P24" s="4"/>
      <c r="Q24" s="9"/>
      <c r="R24" s="3"/>
    </row>
    <row r="25" spans="1:18" ht="16.5">
      <c r="A25" s="8"/>
      <c r="B25" s="195" t="s">
        <v>457</v>
      </c>
      <c r="C25" s="195"/>
      <c r="D25" s="195"/>
      <c r="E25" s="195"/>
      <c r="F25" s="195"/>
      <c r="G25" s="195"/>
      <c r="H25" s="195"/>
      <c r="I25" s="195"/>
      <c r="J25" s="75">
        <v>0.21</v>
      </c>
      <c r="K25" s="191">
        <f>K24*J25</f>
        <v>0</v>
      </c>
      <c r="L25" s="191"/>
      <c r="M25" s="191"/>
      <c r="N25" s="191"/>
      <c r="O25" s="191"/>
      <c r="P25" s="4"/>
      <c r="Q25" s="9"/>
      <c r="R25" s="3"/>
    </row>
    <row r="26" spans="1:18" ht="16.5">
      <c r="A26" s="8"/>
      <c r="B26" s="196" t="s">
        <v>458</v>
      </c>
      <c r="C26" s="196"/>
      <c r="D26" s="196"/>
      <c r="E26" s="196"/>
      <c r="F26" s="196"/>
      <c r="G26" s="196"/>
      <c r="H26" s="196"/>
      <c r="I26" s="196"/>
      <c r="J26" s="128"/>
      <c r="K26" s="190">
        <f>K24+K25</f>
        <v>0</v>
      </c>
      <c r="L26" s="190"/>
      <c r="M26" s="190"/>
      <c r="N26" s="190"/>
      <c r="O26" s="190"/>
      <c r="P26" s="4"/>
      <c r="Q26" s="9"/>
      <c r="R26" s="3"/>
    </row>
    <row r="27" spans="1:18" ht="16.5">
      <c r="A27" s="11"/>
      <c r="B27" s="105"/>
      <c r="C27" s="105"/>
      <c r="D27" s="105"/>
      <c r="E27" s="105"/>
      <c r="F27" s="105"/>
      <c r="G27" s="105"/>
      <c r="H27" s="105"/>
      <c r="I27" s="105"/>
      <c r="J27" s="131"/>
      <c r="K27" s="106"/>
      <c r="L27" s="106"/>
      <c r="M27" s="106"/>
      <c r="N27" s="106"/>
      <c r="O27" s="106"/>
      <c r="P27" s="107"/>
      <c r="Q27" s="108"/>
      <c r="R27" s="3"/>
    </row>
  </sheetData>
  <sheetProtection sheet="1" objects="1" scenarios="1"/>
  <mergeCells count="37">
    <mergeCell ref="K17:O17"/>
    <mergeCell ref="K22:O22"/>
    <mergeCell ref="K21:O21"/>
    <mergeCell ref="B23:I23"/>
    <mergeCell ref="B24:I24"/>
    <mergeCell ref="B25:I25"/>
    <mergeCell ref="B26:I26"/>
    <mergeCell ref="B13:J13"/>
    <mergeCell ref="B14:J14"/>
    <mergeCell ref="B15:J15"/>
    <mergeCell ref="B16:J16"/>
    <mergeCell ref="B18:J18"/>
    <mergeCell ref="B19:J19"/>
    <mergeCell ref="B17:J17"/>
    <mergeCell ref="B12:J12"/>
    <mergeCell ref="K12:O12"/>
    <mergeCell ref="K13:O13"/>
    <mergeCell ref="K14:O14"/>
    <mergeCell ref="K26:O26"/>
    <mergeCell ref="K24:O24"/>
    <mergeCell ref="K25:O25"/>
    <mergeCell ref="B21:J21"/>
    <mergeCell ref="B22:J22"/>
    <mergeCell ref="K20:O20"/>
    <mergeCell ref="K23:O23"/>
    <mergeCell ref="B20:J20"/>
    <mergeCell ref="K18:O18"/>
    <mergeCell ref="K19:O19"/>
    <mergeCell ref="K15:O15"/>
    <mergeCell ref="K16:O16"/>
    <mergeCell ref="L10:P10"/>
    <mergeCell ref="B3:P3"/>
    <mergeCell ref="E5:O5"/>
    <mergeCell ref="E6:O6"/>
    <mergeCell ref="L7:O7"/>
    <mergeCell ref="L9:P9"/>
    <mergeCell ref="E10:G10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40"/>
  <sheetViews>
    <sheetView showGridLines="0" workbookViewId="0" topLeftCell="A79">
      <selection activeCell="E88" sqref="E88:H88"/>
    </sheetView>
  </sheetViews>
  <sheetFormatPr defaultColWidth="7.00390625" defaultRowHeight="15"/>
  <cols>
    <col min="1" max="1" width="1.8515625" style="2" customWidth="1"/>
    <col min="2" max="2" width="7.00390625" style="2" customWidth="1"/>
    <col min="3" max="3" width="4.7109375" style="2" customWidth="1"/>
    <col min="4" max="4" width="7.00390625" style="2" hidden="1" customWidth="1"/>
    <col min="5" max="7" width="7.00390625" style="2" customWidth="1"/>
    <col min="8" max="8" width="35.140625" style="2" customWidth="1"/>
    <col min="9" max="10" width="7.00390625" style="2" customWidth="1"/>
    <col min="11" max="11" width="10.00390625" style="2" customWidth="1"/>
    <col min="12" max="12" width="1.57421875" style="2" hidden="1" customWidth="1"/>
    <col min="13" max="13" width="9.28125" style="2" customWidth="1"/>
    <col min="14" max="14" width="7.00390625" style="2" customWidth="1"/>
    <col min="15" max="15" width="1.28515625" style="2" customWidth="1"/>
    <col min="16" max="16" width="7.00390625" style="2" hidden="1" customWidth="1"/>
    <col min="17" max="17" width="2.00390625" style="2" customWidth="1"/>
    <col min="18" max="256" width="7.00390625" style="2" customWidth="1"/>
    <col min="257" max="257" width="1.8515625" style="2" customWidth="1"/>
    <col min="25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65" width="7.00390625" style="2" customWidth="1"/>
    <col min="266" max="266" width="8.00390625" style="2" customWidth="1"/>
    <col min="267" max="268" width="7.00390625" style="2" customWidth="1"/>
    <col min="269" max="269" width="9.28125" style="2" customWidth="1"/>
    <col min="270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2" width="7.00390625" style="2" customWidth="1"/>
    <col min="513" max="513" width="1.8515625" style="2" customWidth="1"/>
    <col min="51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1" width="7.00390625" style="2" customWidth="1"/>
    <col min="522" max="522" width="8.00390625" style="2" customWidth="1"/>
    <col min="523" max="524" width="7.00390625" style="2" customWidth="1"/>
    <col min="525" max="525" width="9.28125" style="2" customWidth="1"/>
    <col min="526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68" width="7.00390625" style="2" customWidth="1"/>
    <col min="769" max="769" width="1.8515625" style="2" customWidth="1"/>
    <col min="77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77" width="7.00390625" style="2" customWidth="1"/>
    <col min="778" max="778" width="8.00390625" style="2" customWidth="1"/>
    <col min="779" max="780" width="7.00390625" style="2" customWidth="1"/>
    <col min="781" max="781" width="9.28125" style="2" customWidth="1"/>
    <col min="782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4" width="7.00390625" style="2" customWidth="1"/>
    <col min="1025" max="1025" width="1.8515625" style="2" customWidth="1"/>
    <col min="102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3" width="7.00390625" style="2" customWidth="1"/>
    <col min="1034" max="1034" width="8.00390625" style="2" customWidth="1"/>
    <col min="1035" max="1036" width="7.00390625" style="2" customWidth="1"/>
    <col min="1037" max="1037" width="9.28125" style="2" customWidth="1"/>
    <col min="1038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0" width="7.00390625" style="2" customWidth="1"/>
    <col min="1281" max="1281" width="1.8515625" style="2" customWidth="1"/>
    <col min="128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89" width="7.00390625" style="2" customWidth="1"/>
    <col min="1290" max="1290" width="8.00390625" style="2" customWidth="1"/>
    <col min="1291" max="1292" width="7.00390625" style="2" customWidth="1"/>
    <col min="1293" max="1293" width="9.28125" style="2" customWidth="1"/>
    <col min="1294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6" width="7.00390625" style="2" customWidth="1"/>
    <col min="1537" max="1537" width="1.8515625" style="2" customWidth="1"/>
    <col min="153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45" width="7.00390625" style="2" customWidth="1"/>
    <col min="1546" max="1546" width="8.00390625" style="2" customWidth="1"/>
    <col min="1547" max="1548" width="7.00390625" style="2" customWidth="1"/>
    <col min="1549" max="1549" width="9.28125" style="2" customWidth="1"/>
    <col min="1550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2" width="7.00390625" style="2" customWidth="1"/>
    <col min="1793" max="1793" width="1.8515625" style="2" customWidth="1"/>
    <col min="179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1" width="7.00390625" style="2" customWidth="1"/>
    <col min="1802" max="1802" width="8.00390625" style="2" customWidth="1"/>
    <col min="1803" max="1804" width="7.00390625" style="2" customWidth="1"/>
    <col min="1805" max="1805" width="9.28125" style="2" customWidth="1"/>
    <col min="1806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48" width="7.00390625" style="2" customWidth="1"/>
    <col min="2049" max="2049" width="1.8515625" style="2" customWidth="1"/>
    <col min="205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57" width="7.00390625" style="2" customWidth="1"/>
    <col min="2058" max="2058" width="8.00390625" style="2" customWidth="1"/>
    <col min="2059" max="2060" width="7.00390625" style="2" customWidth="1"/>
    <col min="2061" max="2061" width="9.28125" style="2" customWidth="1"/>
    <col min="2062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4" width="7.00390625" style="2" customWidth="1"/>
    <col min="2305" max="2305" width="1.8515625" style="2" customWidth="1"/>
    <col min="230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3" width="7.00390625" style="2" customWidth="1"/>
    <col min="2314" max="2314" width="8.00390625" style="2" customWidth="1"/>
    <col min="2315" max="2316" width="7.00390625" style="2" customWidth="1"/>
    <col min="2317" max="2317" width="9.28125" style="2" customWidth="1"/>
    <col min="2318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0" width="7.00390625" style="2" customWidth="1"/>
    <col min="2561" max="2561" width="1.8515625" style="2" customWidth="1"/>
    <col min="256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69" width="7.00390625" style="2" customWidth="1"/>
    <col min="2570" max="2570" width="8.00390625" style="2" customWidth="1"/>
    <col min="2571" max="2572" width="7.00390625" style="2" customWidth="1"/>
    <col min="2573" max="2573" width="9.28125" style="2" customWidth="1"/>
    <col min="2574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6" width="7.00390625" style="2" customWidth="1"/>
    <col min="2817" max="2817" width="1.8515625" style="2" customWidth="1"/>
    <col min="281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25" width="7.00390625" style="2" customWidth="1"/>
    <col min="2826" max="2826" width="8.00390625" style="2" customWidth="1"/>
    <col min="2827" max="2828" width="7.00390625" style="2" customWidth="1"/>
    <col min="2829" max="2829" width="9.28125" style="2" customWidth="1"/>
    <col min="2830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2" width="7.00390625" style="2" customWidth="1"/>
    <col min="3073" max="3073" width="1.8515625" style="2" customWidth="1"/>
    <col min="307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1" width="7.00390625" style="2" customWidth="1"/>
    <col min="3082" max="3082" width="8.00390625" style="2" customWidth="1"/>
    <col min="3083" max="3084" width="7.00390625" style="2" customWidth="1"/>
    <col min="3085" max="3085" width="9.28125" style="2" customWidth="1"/>
    <col min="3086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28" width="7.00390625" style="2" customWidth="1"/>
    <col min="3329" max="3329" width="1.8515625" style="2" customWidth="1"/>
    <col min="333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37" width="7.00390625" style="2" customWidth="1"/>
    <col min="3338" max="3338" width="8.00390625" style="2" customWidth="1"/>
    <col min="3339" max="3340" width="7.00390625" style="2" customWidth="1"/>
    <col min="3341" max="3341" width="9.28125" style="2" customWidth="1"/>
    <col min="3342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4" width="7.00390625" style="2" customWidth="1"/>
    <col min="3585" max="3585" width="1.8515625" style="2" customWidth="1"/>
    <col min="358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3" width="7.00390625" style="2" customWidth="1"/>
    <col min="3594" max="3594" width="8.00390625" style="2" customWidth="1"/>
    <col min="3595" max="3596" width="7.00390625" style="2" customWidth="1"/>
    <col min="3597" max="3597" width="9.28125" style="2" customWidth="1"/>
    <col min="3598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0" width="7.00390625" style="2" customWidth="1"/>
    <col min="3841" max="3841" width="1.8515625" style="2" customWidth="1"/>
    <col min="384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49" width="7.00390625" style="2" customWidth="1"/>
    <col min="3850" max="3850" width="8.00390625" style="2" customWidth="1"/>
    <col min="3851" max="3852" width="7.00390625" style="2" customWidth="1"/>
    <col min="3853" max="3853" width="9.28125" style="2" customWidth="1"/>
    <col min="3854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6" width="7.00390625" style="2" customWidth="1"/>
    <col min="4097" max="4097" width="1.8515625" style="2" customWidth="1"/>
    <col min="409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05" width="7.00390625" style="2" customWidth="1"/>
    <col min="4106" max="4106" width="8.00390625" style="2" customWidth="1"/>
    <col min="4107" max="4108" width="7.00390625" style="2" customWidth="1"/>
    <col min="4109" max="4109" width="9.28125" style="2" customWidth="1"/>
    <col min="4110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2" width="7.00390625" style="2" customWidth="1"/>
    <col min="4353" max="4353" width="1.8515625" style="2" customWidth="1"/>
    <col min="435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1" width="7.00390625" style="2" customWidth="1"/>
    <col min="4362" max="4362" width="8.00390625" style="2" customWidth="1"/>
    <col min="4363" max="4364" width="7.00390625" style="2" customWidth="1"/>
    <col min="4365" max="4365" width="9.28125" style="2" customWidth="1"/>
    <col min="4366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08" width="7.00390625" style="2" customWidth="1"/>
    <col min="4609" max="4609" width="1.8515625" style="2" customWidth="1"/>
    <col min="461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17" width="7.00390625" style="2" customWidth="1"/>
    <col min="4618" max="4618" width="8.00390625" style="2" customWidth="1"/>
    <col min="4619" max="4620" width="7.00390625" style="2" customWidth="1"/>
    <col min="4621" max="4621" width="9.28125" style="2" customWidth="1"/>
    <col min="4622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4" width="7.00390625" style="2" customWidth="1"/>
    <col min="4865" max="4865" width="1.8515625" style="2" customWidth="1"/>
    <col min="486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3" width="7.00390625" style="2" customWidth="1"/>
    <col min="4874" max="4874" width="8.00390625" style="2" customWidth="1"/>
    <col min="4875" max="4876" width="7.00390625" style="2" customWidth="1"/>
    <col min="4877" max="4877" width="9.28125" style="2" customWidth="1"/>
    <col min="4878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0" width="7.00390625" style="2" customWidth="1"/>
    <col min="5121" max="5121" width="1.8515625" style="2" customWidth="1"/>
    <col min="512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29" width="7.00390625" style="2" customWidth="1"/>
    <col min="5130" max="5130" width="8.00390625" style="2" customWidth="1"/>
    <col min="5131" max="5132" width="7.00390625" style="2" customWidth="1"/>
    <col min="5133" max="5133" width="9.28125" style="2" customWidth="1"/>
    <col min="5134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6" width="7.00390625" style="2" customWidth="1"/>
    <col min="5377" max="5377" width="1.8515625" style="2" customWidth="1"/>
    <col min="537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85" width="7.00390625" style="2" customWidth="1"/>
    <col min="5386" max="5386" width="8.00390625" style="2" customWidth="1"/>
    <col min="5387" max="5388" width="7.00390625" style="2" customWidth="1"/>
    <col min="5389" max="5389" width="9.28125" style="2" customWidth="1"/>
    <col min="5390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2" width="7.00390625" style="2" customWidth="1"/>
    <col min="5633" max="5633" width="1.8515625" style="2" customWidth="1"/>
    <col min="563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1" width="7.00390625" style="2" customWidth="1"/>
    <col min="5642" max="5642" width="8.00390625" style="2" customWidth="1"/>
    <col min="5643" max="5644" width="7.00390625" style="2" customWidth="1"/>
    <col min="5645" max="5645" width="9.28125" style="2" customWidth="1"/>
    <col min="5646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88" width="7.00390625" style="2" customWidth="1"/>
    <col min="5889" max="5889" width="1.8515625" style="2" customWidth="1"/>
    <col min="589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897" width="7.00390625" style="2" customWidth="1"/>
    <col min="5898" max="5898" width="8.00390625" style="2" customWidth="1"/>
    <col min="5899" max="5900" width="7.00390625" style="2" customWidth="1"/>
    <col min="5901" max="5901" width="9.28125" style="2" customWidth="1"/>
    <col min="5902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4" width="7.00390625" style="2" customWidth="1"/>
    <col min="6145" max="6145" width="1.8515625" style="2" customWidth="1"/>
    <col min="614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3" width="7.00390625" style="2" customWidth="1"/>
    <col min="6154" max="6154" width="8.00390625" style="2" customWidth="1"/>
    <col min="6155" max="6156" width="7.00390625" style="2" customWidth="1"/>
    <col min="6157" max="6157" width="9.28125" style="2" customWidth="1"/>
    <col min="6158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0" width="7.00390625" style="2" customWidth="1"/>
    <col min="6401" max="6401" width="1.8515625" style="2" customWidth="1"/>
    <col min="640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09" width="7.00390625" style="2" customWidth="1"/>
    <col min="6410" max="6410" width="8.00390625" style="2" customWidth="1"/>
    <col min="6411" max="6412" width="7.00390625" style="2" customWidth="1"/>
    <col min="6413" max="6413" width="9.28125" style="2" customWidth="1"/>
    <col min="6414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6" width="7.00390625" style="2" customWidth="1"/>
    <col min="6657" max="6657" width="1.8515625" style="2" customWidth="1"/>
    <col min="665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65" width="7.00390625" style="2" customWidth="1"/>
    <col min="6666" max="6666" width="8.00390625" style="2" customWidth="1"/>
    <col min="6667" max="6668" width="7.00390625" style="2" customWidth="1"/>
    <col min="6669" max="6669" width="9.28125" style="2" customWidth="1"/>
    <col min="6670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2" width="7.00390625" style="2" customWidth="1"/>
    <col min="6913" max="6913" width="1.8515625" style="2" customWidth="1"/>
    <col min="691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1" width="7.00390625" style="2" customWidth="1"/>
    <col min="6922" max="6922" width="8.00390625" style="2" customWidth="1"/>
    <col min="6923" max="6924" width="7.00390625" style="2" customWidth="1"/>
    <col min="6925" max="6925" width="9.28125" style="2" customWidth="1"/>
    <col min="6926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68" width="7.00390625" style="2" customWidth="1"/>
    <col min="7169" max="7169" width="1.8515625" style="2" customWidth="1"/>
    <col min="717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77" width="7.00390625" style="2" customWidth="1"/>
    <col min="7178" max="7178" width="8.00390625" style="2" customWidth="1"/>
    <col min="7179" max="7180" width="7.00390625" style="2" customWidth="1"/>
    <col min="7181" max="7181" width="9.28125" style="2" customWidth="1"/>
    <col min="7182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4" width="7.00390625" style="2" customWidth="1"/>
    <col min="7425" max="7425" width="1.8515625" style="2" customWidth="1"/>
    <col min="742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3" width="7.00390625" style="2" customWidth="1"/>
    <col min="7434" max="7434" width="8.00390625" style="2" customWidth="1"/>
    <col min="7435" max="7436" width="7.00390625" style="2" customWidth="1"/>
    <col min="7437" max="7437" width="9.28125" style="2" customWidth="1"/>
    <col min="7438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0" width="7.00390625" style="2" customWidth="1"/>
    <col min="7681" max="7681" width="1.8515625" style="2" customWidth="1"/>
    <col min="768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89" width="7.00390625" style="2" customWidth="1"/>
    <col min="7690" max="7690" width="8.00390625" style="2" customWidth="1"/>
    <col min="7691" max="7692" width="7.00390625" style="2" customWidth="1"/>
    <col min="7693" max="7693" width="9.28125" style="2" customWidth="1"/>
    <col min="7694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6" width="7.00390625" style="2" customWidth="1"/>
    <col min="7937" max="7937" width="1.8515625" style="2" customWidth="1"/>
    <col min="793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45" width="7.00390625" style="2" customWidth="1"/>
    <col min="7946" max="7946" width="8.00390625" style="2" customWidth="1"/>
    <col min="7947" max="7948" width="7.00390625" style="2" customWidth="1"/>
    <col min="7949" max="7949" width="9.28125" style="2" customWidth="1"/>
    <col min="7950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2" width="7.00390625" style="2" customWidth="1"/>
    <col min="8193" max="8193" width="1.8515625" style="2" customWidth="1"/>
    <col min="819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1" width="7.00390625" style="2" customWidth="1"/>
    <col min="8202" max="8202" width="8.00390625" style="2" customWidth="1"/>
    <col min="8203" max="8204" width="7.00390625" style="2" customWidth="1"/>
    <col min="8205" max="8205" width="9.28125" style="2" customWidth="1"/>
    <col min="8206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48" width="7.00390625" style="2" customWidth="1"/>
    <col min="8449" max="8449" width="1.8515625" style="2" customWidth="1"/>
    <col min="845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57" width="7.00390625" style="2" customWidth="1"/>
    <col min="8458" max="8458" width="8.00390625" style="2" customWidth="1"/>
    <col min="8459" max="8460" width="7.00390625" style="2" customWidth="1"/>
    <col min="8461" max="8461" width="9.28125" style="2" customWidth="1"/>
    <col min="8462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4" width="7.00390625" style="2" customWidth="1"/>
    <col min="8705" max="8705" width="1.8515625" style="2" customWidth="1"/>
    <col min="870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3" width="7.00390625" style="2" customWidth="1"/>
    <col min="8714" max="8714" width="8.00390625" style="2" customWidth="1"/>
    <col min="8715" max="8716" width="7.00390625" style="2" customWidth="1"/>
    <col min="8717" max="8717" width="9.28125" style="2" customWidth="1"/>
    <col min="8718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0" width="7.00390625" style="2" customWidth="1"/>
    <col min="8961" max="8961" width="1.8515625" style="2" customWidth="1"/>
    <col min="896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69" width="7.00390625" style="2" customWidth="1"/>
    <col min="8970" max="8970" width="8.00390625" style="2" customWidth="1"/>
    <col min="8971" max="8972" width="7.00390625" style="2" customWidth="1"/>
    <col min="8973" max="8973" width="9.28125" style="2" customWidth="1"/>
    <col min="8974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6" width="7.00390625" style="2" customWidth="1"/>
    <col min="9217" max="9217" width="1.8515625" style="2" customWidth="1"/>
    <col min="921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25" width="7.00390625" style="2" customWidth="1"/>
    <col min="9226" max="9226" width="8.00390625" style="2" customWidth="1"/>
    <col min="9227" max="9228" width="7.00390625" style="2" customWidth="1"/>
    <col min="9229" max="9229" width="9.28125" style="2" customWidth="1"/>
    <col min="9230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2" width="7.00390625" style="2" customWidth="1"/>
    <col min="9473" max="9473" width="1.8515625" style="2" customWidth="1"/>
    <col min="947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1" width="7.00390625" style="2" customWidth="1"/>
    <col min="9482" max="9482" width="8.00390625" style="2" customWidth="1"/>
    <col min="9483" max="9484" width="7.00390625" style="2" customWidth="1"/>
    <col min="9485" max="9485" width="9.28125" style="2" customWidth="1"/>
    <col min="9486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28" width="7.00390625" style="2" customWidth="1"/>
    <col min="9729" max="9729" width="1.8515625" style="2" customWidth="1"/>
    <col min="973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37" width="7.00390625" style="2" customWidth="1"/>
    <col min="9738" max="9738" width="8.00390625" style="2" customWidth="1"/>
    <col min="9739" max="9740" width="7.00390625" style="2" customWidth="1"/>
    <col min="9741" max="9741" width="9.28125" style="2" customWidth="1"/>
    <col min="9742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4" width="7.00390625" style="2" customWidth="1"/>
    <col min="9985" max="9985" width="1.8515625" style="2" customWidth="1"/>
    <col min="998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3" width="7.00390625" style="2" customWidth="1"/>
    <col min="9994" max="9994" width="8.00390625" style="2" customWidth="1"/>
    <col min="9995" max="9996" width="7.00390625" style="2" customWidth="1"/>
    <col min="9997" max="9997" width="9.28125" style="2" customWidth="1"/>
    <col min="9998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0" width="7.00390625" style="2" customWidth="1"/>
    <col min="10241" max="10241" width="1.8515625" style="2" customWidth="1"/>
    <col min="1024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49" width="7.00390625" style="2" customWidth="1"/>
    <col min="10250" max="10250" width="8.00390625" style="2" customWidth="1"/>
    <col min="10251" max="10252" width="7.00390625" style="2" customWidth="1"/>
    <col min="10253" max="10253" width="9.28125" style="2" customWidth="1"/>
    <col min="10254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6" width="7.00390625" style="2" customWidth="1"/>
    <col min="10497" max="10497" width="1.8515625" style="2" customWidth="1"/>
    <col min="1049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05" width="7.00390625" style="2" customWidth="1"/>
    <col min="10506" max="10506" width="8.00390625" style="2" customWidth="1"/>
    <col min="10507" max="10508" width="7.00390625" style="2" customWidth="1"/>
    <col min="10509" max="10509" width="9.28125" style="2" customWidth="1"/>
    <col min="10510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2" width="7.00390625" style="2" customWidth="1"/>
    <col min="10753" max="10753" width="1.8515625" style="2" customWidth="1"/>
    <col min="1075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1" width="7.00390625" style="2" customWidth="1"/>
    <col min="10762" max="10762" width="8.00390625" style="2" customWidth="1"/>
    <col min="10763" max="10764" width="7.00390625" style="2" customWidth="1"/>
    <col min="10765" max="10765" width="9.28125" style="2" customWidth="1"/>
    <col min="10766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08" width="7.00390625" style="2" customWidth="1"/>
    <col min="11009" max="11009" width="1.8515625" style="2" customWidth="1"/>
    <col min="1101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17" width="7.00390625" style="2" customWidth="1"/>
    <col min="11018" max="11018" width="8.00390625" style="2" customWidth="1"/>
    <col min="11019" max="11020" width="7.00390625" style="2" customWidth="1"/>
    <col min="11021" max="11021" width="9.28125" style="2" customWidth="1"/>
    <col min="11022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4" width="7.00390625" style="2" customWidth="1"/>
    <col min="11265" max="11265" width="1.8515625" style="2" customWidth="1"/>
    <col min="1126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3" width="7.00390625" style="2" customWidth="1"/>
    <col min="11274" max="11274" width="8.00390625" style="2" customWidth="1"/>
    <col min="11275" max="11276" width="7.00390625" style="2" customWidth="1"/>
    <col min="11277" max="11277" width="9.28125" style="2" customWidth="1"/>
    <col min="11278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0" width="7.00390625" style="2" customWidth="1"/>
    <col min="11521" max="11521" width="1.8515625" style="2" customWidth="1"/>
    <col min="1152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29" width="7.00390625" style="2" customWidth="1"/>
    <col min="11530" max="11530" width="8.00390625" style="2" customWidth="1"/>
    <col min="11531" max="11532" width="7.00390625" style="2" customWidth="1"/>
    <col min="11533" max="11533" width="9.28125" style="2" customWidth="1"/>
    <col min="11534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6" width="7.00390625" style="2" customWidth="1"/>
    <col min="11777" max="11777" width="1.8515625" style="2" customWidth="1"/>
    <col min="1177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85" width="7.00390625" style="2" customWidth="1"/>
    <col min="11786" max="11786" width="8.00390625" style="2" customWidth="1"/>
    <col min="11787" max="11788" width="7.00390625" style="2" customWidth="1"/>
    <col min="11789" max="11789" width="9.28125" style="2" customWidth="1"/>
    <col min="11790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2" width="7.00390625" style="2" customWidth="1"/>
    <col min="12033" max="12033" width="1.8515625" style="2" customWidth="1"/>
    <col min="1203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1" width="7.00390625" style="2" customWidth="1"/>
    <col min="12042" max="12042" width="8.00390625" style="2" customWidth="1"/>
    <col min="12043" max="12044" width="7.00390625" style="2" customWidth="1"/>
    <col min="12045" max="12045" width="9.28125" style="2" customWidth="1"/>
    <col min="12046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88" width="7.00390625" style="2" customWidth="1"/>
    <col min="12289" max="12289" width="1.8515625" style="2" customWidth="1"/>
    <col min="1229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297" width="7.00390625" style="2" customWidth="1"/>
    <col min="12298" max="12298" width="8.00390625" style="2" customWidth="1"/>
    <col min="12299" max="12300" width="7.00390625" style="2" customWidth="1"/>
    <col min="12301" max="12301" width="9.28125" style="2" customWidth="1"/>
    <col min="12302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4" width="7.00390625" style="2" customWidth="1"/>
    <col min="12545" max="12545" width="1.8515625" style="2" customWidth="1"/>
    <col min="1254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3" width="7.00390625" style="2" customWidth="1"/>
    <col min="12554" max="12554" width="8.00390625" style="2" customWidth="1"/>
    <col min="12555" max="12556" width="7.00390625" style="2" customWidth="1"/>
    <col min="12557" max="12557" width="9.28125" style="2" customWidth="1"/>
    <col min="12558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0" width="7.00390625" style="2" customWidth="1"/>
    <col min="12801" max="12801" width="1.8515625" style="2" customWidth="1"/>
    <col min="1280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09" width="7.00390625" style="2" customWidth="1"/>
    <col min="12810" max="12810" width="8.00390625" style="2" customWidth="1"/>
    <col min="12811" max="12812" width="7.00390625" style="2" customWidth="1"/>
    <col min="12813" max="12813" width="9.28125" style="2" customWidth="1"/>
    <col min="12814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6" width="7.00390625" style="2" customWidth="1"/>
    <col min="13057" max="13057" width="1.8515625" style="2" customWidth="1"/>
    <col min="1305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65" width="7.00390625" style="2" customWidth="1"/>
    <col min="13066" max="13066" width="8.00390625" style="2" customWidth="1"/>
    <col min="13067" max="13068" width="7.00390625" style="2" customWidth="1"/>
    <col min="13069" max="13069" width="9.28125" style="2" customWidth="1"/>
    <col min="13070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2" width="7.00390625" style="2" customWidth="1"/>
    <col min="13313" max="13313" width="1.8515625" style="2" customWidth="1"/>
    <col min="1331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1" width="7.00390625" style="2" customWidth="1"/>
    <col min="13322" max="13322" width="8.00390625" style="2" customWidth="1"/>
    <col min="13323" max="13324" width="7.00390625" style="2" customWidth="1"/>
    <col min="13325" max="13325" width="9.28125" style="2" customWidth="1"/>
    <col min="13326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68" width="7.00390625" style="2" customWidth="1"/>
    <col min="13569" max="13569" width="1.8515625" style="2" customWidth="1"/>
    <col min="1357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77" width="7.00390625" style="2" customWidth="1"/>
    <col min="13578" max="13578" width="8.00390625" style="2" customWidth="1"/>
    <col min="13579" max="13580" width="7.00390625" style="2" customWidth="1"/>
    <col min="13581" max="13581" width="9.28125" style="2" customWidth="1"/>
    <col min="13582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4" width="7.00390625" style="2" customWidth="1"/>
    <col min="13825" max="13825" width="1.8515625" style="2" customWidth="1"/>
    <col min="1382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3" width="7.00390625" style="2" customWidth="1"/>
    <col min="13834" max="13834" width="8.00390625" style="2" customWidth="1"/>
    <col min="13835" max="13836" width="7.00390625" style="2" customWidth="1"/>
    <col min="13837" max="13837" width="9.28125" style="2" customWidth="1"/>
    <col min="13838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0" width="7.00390625" style="2" customWidth="1"/>
    <col min="14081" max="14081" width="1.8515625" style="2" customWidth="1"/>
    <col min="1408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89" width="7.00390625" style="2" customWidth="1"/>
    <col min="14090" max="14090" width="8.00390625" style="2" customWidth="1"/>
    <col min="14091" max="14092" width="7.00390625" style="2" customWidth="1"/>
    <col min="14093" max="14093" width="9.28125" style="2" customWidth="1"/>
    <col min="14094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6" width="7.00390625" style="2" customWidth="1"/>
    <col min="14337" max="14337" width="1.8515625" style="2" customWidth="1"/>
    <col min="1433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45" width="7.00390625" style="2" customWidth="1"/>
    <col min="14346" max="14346" width="8.00390625" style="2" customWidth="1"/>
    <col min="14347" max="14348" width="7.00390625" style="2" customWidth="1"/>
    <col min="14349" max="14349" width="9.28125" style="2" customWidth="1"/>
    <col min="14350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2" width="7.00390625" style="2" customWidth="1"/>
    <col min="14593" max="14593" width="1.8515625" style="2" customWidth="1"/>
    <col min="1459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1" width="7.00390625" style="2" customWidth="1"/>
    <col min="14602" max="14602" width="8.00390625" style="2" customWidth="1"/>
    <col min="14603" max="14604" width="7.00390625" style="2" customWidth="1"/>
    <col min="14605" max="14605" width="9.28125" style="2" customWidth="1"/>
    <col min="14606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48" width="7.00390625" style="2" customWidth="1"/>
    <col min="14849" max="14849" width="1.8515625" style="2" customWidth="1"/>
    <col min="1485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57" width="7.00390625" style="2" customWidth="1"/>
    <col min="14858" max="14858" width="8.00390625" style="2" customWidth="1"/>
    <col min="14859" max="14860" width="7.00390625" style="2" customWidth="1"/>
    <col min="14861" max="14861" width="9.28125" style="2" customWidth="1"/>
    <col min="14862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4" width="7.00390625" style="2" customWidth="1"/>
    <col min="15105" max="15105" width="1.8515625" style="2" customWidth="1"/>
    <col min="1510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3" width="7.00390625" style="2" customWidth="1"/>
    <col min="15114" max="15114" width="8.00390625" style="2" customWidth="1"/>
    <col min="15115" max="15116" width="7.00390625" style="2" customWidth="1"/>
    <col min="15117" max="15117" width="9.28125" style="2" customWidth="1"/>
    <col min="15118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0" width="7.00390625" style="2" customWidth="1"/>
    <col min="15361" max="15361" width="1.8515625" style="2" customWidth="1"/>
    <col min="1536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69" width="7.00390625" style="2" customWidth="1"/>
    <col min="15370" max="15370" width="8.00390625" style="2" customWidth="1"/>
    <col min="15371" max="15372" width="7.00390625" style="2" customWidth="1"/>
    <col min="15373" max="15373" width="9.28125" style="2" customWidth="1"/>
    <col min="15374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6" width="7.00390625" style="2" customWidth="1"/>
    <col min="15617" max="15617" width="1.8515625" style="2" customWidth="1"/>
    <col min="1561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25" width="7.00390625" style="2" customWidth="1"/>
    <col min="15626" max="15626" width="8.00390625" style="2" customWidth="1"/>
    <col min="15627" max="15628" width="7.00390625" style="2" customWidth="1"/>
    <col min="15629" max="15629" width="9.28125" style="2" customWidth="1"/>
    <col min="15630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2" width="7.00390625" style="2" customWidth="1"/>
    <col min="15873" max="15873" width="1.8515625" style="2" customWidth="1"/>
    <col min="1587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1" width="7.00390625" style="2" customWidth="1"/>
    <col min="15882" max="15882" width="8.00390625" style="2" customWidth="1"/>
    <col min="15883" max="15884" width="7.00390625" style="2" customWidth="1"/>
    <col min="15885" max="15885" width="9.28125" style="2" customWidth="1"/>
    <col min="15886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28" width="7.00390625" style="2" customWidth="1"/>
    <col min="16129" max="16129" width="1.8515625" style="2" customWidth="1"/>
    <col min="1613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37" width="7.00390625" style="2" customWidth="1"/>
    <col min="16138" max="16138" width="8.00390625" style="2" customWidth="1"/>
    <col min="16139" max="16140" width="7.00390625" style="2" customWidth="1"/>
    <col min="16141" max="16141" width="9.28125" style="2" customWidth="1"/>
    <col min="16142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"/>
    </row>
    <row r="3" spans="1:18" ht="21">
      <c r="A3" s="8"/>
      <c r="B3" s="180" t="s">
        <v>929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"/>
      <c r="R3" s="3"/>
    </row>
    <row r="4" spans="1:18" ht="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  <c r="R4" s="3"/>
    </row>
    <row r="5" spans="1:18" ht="12.75" customHeight="1">
      <c r="A5" s="8"/>
      <c r="B5" s="166" t="s">
        <v>7</v>
      </c>
      <c r="C5" s="4"/>
      <c r="D5" s="4"/>
      <c r="E5" s="255" t="s">
        <v>58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4"/>
      <c r="Q5" s="9"/>
      <c r="R5" s="3"/>
    </row>
    <row r="6" spans="1:18" ht="12.75" customHeight="1">
      <c r="A6" s="8"/>
      <c r="B6" s="4"/>
      <c r="C6" s="4"/>
      <c r="D6" s="4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4"/>
      <c r="Q6" s="9"/>
      <c r="R6" s="3"/>
    </row>
    <row r="7" spans="1:18" ht="15">
      <c r="A7" s="8"/>
      <c r="B7" s="5" t="s">
        <v>8</v>
      </c>
      <c r="C7" s="4"/>
      <c r="D7" s="4"/>
      <c r="E7" s="132" t="s">
        <v>59</v>
      </c>
      <c r="F7" s="4"/>
      <c r="G7" s="4"/>
      <c r="H7" s="4"/>
      <c r="I7" s="4"/>
      <c r="J7" s="5" t="s">
        <v>9</v>
      </c>
      <c r="K7" s="4"/>
      <c r="L7" s="182" t="s">
        <v>545</v>
      </c>
      <c r="M7" s="182"/>
      <c r="N7" s="182"/>
      <c r="O7" s="182"/>
      <c r="P7" s="4"/>
      <c r="Q7" s="9"/>
      <c r="R7" s="3"/>
    </row>
    <row r="8" spans="1:18" ht="1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3"/>
    </row>
    <row r="9" spans="1:18" ht="15">
      <c r="A9" s="8"/>
      <c r="B9" s="5" t="s">
        <v>10</v>
      </c>
      <c r="C9" s="4"/>
      <c r="D9" s="4"/>
      <c r="E9" s="132" t="s">
        <v>11</v>
      </c>
      <c r="F9" s="4"/>
      <c r="G9" s="4"/>
      <c r="H9" s="4"/>
      <c r="I9" s="4"/>
      <c r="J9" s="5" t="s">
        <v>12</v>
      </c>
      <c r="K9" s="4"/>
      <c r="L9" s="278" t="s">
        <v>843</v>
      </c>
      <c r="M9" s="278"/>
      <c r="N9" s="278"/>
      <c r="O9" s="278"/>
      <c r="P9" s="278"/>
      <c r="Q9" s="9"/>
      <c r="R9" s="3"/>
    </row>
    <row r="10" spans="1:18" ht="15">
      <c r="A10" s="8"/>
      <c r="B10" s="405" t="s">
        <v>13</v>
      </c>
      <c r="C10" s="4"/>
      <c r="D10" s="4"/>
      <c r="E10" s="89"/>
      <c r="F10" s="90"/>
      <c r="G10" s="90"/>
      <c r="H10" s="90"/>
      <c r="I10" s="4"/>
      <c r="J10" s="5" t="s">
        <v>14</v>
      </c>
      <c r="K10" s="4"/>
      <c r="L10" s="285"/>
      <c r="M10" s="285"/>
      <c r="N10" s="285"/>
      <c r="O10" s="285"/>
      <c r="P10" s="285"/>
      <c r="Q10" s="9"/>
      <c r="R10" s="3"/>
    </row>
    <row r="11" spans="1:18" ht="1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3"/>
    </row>
    <row r="12" spans="1:18" ht="25.5" customHeight="1">
      <c r="A12" s="8"/>
      <c r="B12" s="173" t="s">
        <v>15</v>
      </c>
      <c r="C12" s="173"/>
      <c r="D12" s="173"/>
      <c r="E12" s="229" t="s">
        <v>0</v>
      </c>
      <c r="F12" s="229"/>
      <c r="G12" s="229"/>
      <c r="H12" s="229"/>
      <c r="I12" s="173" t="s">
        <v>1</v>
      </c>
      <c r="J12" s="173" t="s">
        <v>2</v>
      </c>
      <c r="K12" s="229" t="s">
        <v>16</v>
      </c>
      <c r="L12" s="229"/>
      <c r="M12" s="229" t="s">
        <v>17</v>
      </c>
      <c r="N12" s="229"/>
      <c r="O12" s="229"/>
      <c r="P12" s="229"/>
      <c r="Q12" s="33"/>
      <c r="R12" s="6"/>
    </row>
    <row r="13" spans="1:18" ht="16.5">
      <c r="A13" s="8"/>
      <c r="B13" s="87"/>
      <c r="C13" s="167" t="s">
        <v>460</v>
      </c>
      <c r="D13" s="91"/>
      <c r="E13" s="91"/>
      <c r="F13" s="91"/>
      <c r="G13" s="91"/>
      <c r="H13" s="91"/>
      <c r="I13" s="91"/>
      <c r="J13" s="91"/>
      <c r="K13" s="91"/>
      <c r="L13" s="91"/>
      <c r="M13" s="205">
        <f>SUM(M15:P104)</f>
        <v>0</v>
      </c>
      <c r="N13" s="205"/>
      <c r="O13" s="205"/>
      <c r="P13" s="205"/>
      <c r="Q13" s="42"/>
      <c r="R13" s="7"/>
    </row>
    <row r="14" spans="1:18" ht="16.5">
      <c r="A14" s="8"/>
      <c r="B14" s="87"/>
      <c r="C14" s="167"/>
      <c r="D14" s="91"/>
      <c r="E14" s="259" t="s">
        <v>546</v>
      </c>
      <c r="F14" s="259"/>
      <c r="G14" s="259"/>
      <c r="H14" s="259"/>
      <c r="I14" s="91"/>
      <c r="J14" s="91"/>
      <c r="K14" s="133"/>
      <c r="L14" s="91"/>
      <c r="M14" s="91"/>
      <c r="N14" s="91"/>
      <c r="O14" s="168"/>
      <c r="P14" s="168"/>
      <c r="Q14" s="42"/>
      <c r="R14" s="7"/>
    </row>
    <row r="15" spans="1:18" s="148" customFormat="1" ht="43.5" customHeight="1">
      <c r="A15" s="146"/>
      <c r="B15" s="16" t="s">
        <v>19</v>
      </c>
      <c r="C15" s="16"/>
      <c r="D15" s="15"/>
      <c r="E15" s="260" t="s">
        <v>547</v>
      </c>
      <c r="F15" s="261"/>
      <c r="G15" s="261"/>
      <c r="H15" s="262"/>
      <c r="I15" s="16" t="s">
        <v>5</v>
      </c>
      <c r="J15" s="109">
        <v>30</v>
      </c>
      <c r="K15" s="155">
        <v>0</v>
      </c>
      <c r="L15" s="462"/>
      <c r="M15" s="274">
        <f>K15*J15</f>
        <v>0</v>
      </c>
      <c r="N15" s="275"/>
      <c r="O15" s="110"/>
      <c r="P15" s="110"/>
      <c r="Q15" s="147"/>
      <c r="R15" s="22"/>
    </row>
    <row r="16" spans="1:18" s="143" customFormat="1" ht="13.5">
      <c r="A16" s="141"/>
      <c r="B16" s="14" t="s">
        <v>20</v>
      </c>
      <c r="C16" s="14"/>
      <c r="D16" s="15"/>
      <c r="E16" s="263" t="s">
        <v>548</v>
      </c>
      <c r="F16" s="264"/>
      <c r="G16" s="264"/>
      <c r="H16" s="265"/>
      <c r="I16" s="16" t="s">
        <v>5</v>
      </c>
      <c r="J16" s="92">
        <v>30</v>
      </c>
      <c r="K16" s="155">
        <v>0</v>
      </c>
      <c r="L16" s="463"/>
      <c r="M16" s="274">
        <f aca="true" t="shared" si="0" ref="M16:M22">K16*J16</f>
        <v>0</v>
      </c>
      <c r="N16" s="275"/>
      <c r="O16" s="113"/>
      <c r="P16" s="113"/>
      <c r="Q16" s="142"/>
      <c r="R16" s="3"/>
    </row>
    <row r="17" spans="1:18" s="143" customFormat="1" ht="39.75" customHeight="1">
      <c r="A17" s="141"/>
      <c r="B17" s="14" t="s">
        <v>23</v>
      </c>
      <c r="C17" s="14"/>
      <c r="D17" s="15"/>
      <c r="E17" s="256" t="s">
        <v>549</v>
      </c>
      <c r="F17" s="257"/>
      <c r="G17" s="257"/>
      <c r="H17" s="258"/>
      <c r="I17" s="16" t="s">
        <v>5</v>
      </c>
      <c r="J17" s="92">
        <v>12</v>
      </c>
      <c r="K17" s="155">
        <v>0</v>
      </c>
      <c r="L17" s="463"/>
      <c r="M17" s="274">
        <f t="shared" si="0"/>
        <v>0</v>
      </c>
      <c r="N17" s="275"/>
      <c r="O17" s="113"/>
      <c r="P17" s="113"/>
      <c r="Q17" s="142"/>
      <c r="R17" s="3"/>
    </row>
    <row r="18" spans="1:18" s="143" customFormat="1" ht="13.5">
      <c r="A18" s="141"/>
      <c r="B18" s="14" t="s">
        <v>24</v>
      </c>
      <c r="C18" s="14"/>
      <c r="D18" s="15"/>
      <c r="E18" s="263" t="s">
        <v>548</v>
      </c>
      <c r="F18" s="264"/>
      <c r="G18" s="264"/>
      <c r="H18" s="265"/>
      <c r="I18" s="16" t="s">
        <v>5</v>
      </c>
      <c r="J18" s="92">
        <v>12</v>
      </c>
      <c r="K18" s="155">
        <v>0</v>
      </c>
      <c r="L18" s="463"/>
      <c r="M18" s="274">
        <f t="shared" si="0"/>
        <v>0</v>
      </c>
      <c r="N18" s="275"/>
      <c r="O18" s="113"/>
      <c r="P18" s="113"/>
      <c r="Q18" s="142"/>
      <c r="R18" s="3"/>
    </row>
    <row r="19" spans="1:18" s="143" customFormat="1" ht="30.95" customHeight="1">
      <c r="A19" s="141"/>
      <c r="B19" s="14" t="s">
        <v>25</v>
      </c>
      <c r="C19" s="14"/>
      <c r="D19" s="15"/>
      <c r="E19" s="256" t="s">
        <v>550</v>
      </c>
      <c r="F19" s="257"/>
      <c r="G19" s="257"/>
      <c r="H19" s="258"/>
      <c r="I19" s="16" t="s">
        <v>5</v>
      </c>
      <c r="J19" s="92">
        <v>1</v>
      </c>
      <c r="K19" s="155">
        <v>0</v>
      </c>
      <c r="L19" s="463"/>
      <c r="M19" s="274">
        <f t="shared" si="0"/>
        <v>0</v>
      </c>
      <c r="N19" s="275"/>
      <c r="O19" s="113"/>
      <c r="P19" s="113"/>
      <c r="Q19" s="142"/>
      <c r="R19" s="3"/>
    </row>
    <row r="20" spans="1:18" s="143" customFormat="1" ht="13.5">
      <c r="A20" s="141"/>
      <c r="B20" s="14" t="s">
        <v>26</v>
      </c>
      <c r="C20" s="14"/>
      <c r="D20" s="15"/>
      <c r="E20" s="263" t="s">
        <v>551</v>
      </c>
      <c r="F20" s="264"/>
      <c r="G20" s="264"/>
      <c r="H20" s="265"/>
      <c r="I20" s="16" t="s">
        <v>5</v>
      </c>
      <c r="J20" s="92">
        <v>1</v>
      </c>
      <c r="K20" s="155">
        <v>0</v>
      </c>
      <c r="L20" s="463"/>
      <c r="M20" s="274">
        <f t="shared" si="0"/>
        <v>0</v>
      </c>
      <c r="N20" s="275"/>
      <c r="O20" s="113"/>
      <c r="P20" s="113"/>
      <c r="Q20" s="142"/>
      <c r="R20" s="3"/>
    </row>
    <row r="21" spans="1:18" s="143" customFormat="1" ht="51.95" customHeight="1">
      <c r="A21" s="141"/>
      <c r="B21" s="14" t="s">
        <v>27</v>
      </c>
      <c r="C21" s="14"/>
      <c r="D21" s="15"/>
      <c r="E21" s="256" t="s">
        <v>552</v>
      </c>
      <c r="F21" s="257"/>
      <c r="G21" s="257"/>
      <c r="H21" s="258"/>
      <c r="I21" s="16" t="s">
        <v>5</v>
      </c>
      <c r="J21" s="92">
        <v>1</v>
      </c>
      <c r="K21" s="155">
        <v>0</v>
      </c>
      <c r="L21" s="463"/>
      <c r="M21" s="274">
        <f t="shared" si="0"/>
        <v>0</v>
      </c>
      <c r="N21" s="275"/>
      <c r="O21" s="113"/>
      <c r="P21" s="113"/>
      <c r="Q21" s="142"/>
      <c r="R21" s="3"/>
    </row>
    <row r="22" spans="1:18" s="143" customFormat="1" ht="13.5">
      <c r="A22" s="141"/>
      <c r="B22" s="14" t="s">
        <v>28</v>
      </c>
      <c r="C22" s="14"/>
      <c r="D22" s="15"/>
      <c r="E22" s="263" t="s">
        <v>551</v>
      </c>
      <c r="F22" s="264"/>
      <c r="G22" s="264"/>
      <c r="H22" s="265"/>
      <c r="I22" s="16" t="s">
        <v>5</v>
      </c>
      <c r="J22" s="92">
        <v>1</v>
      </c>
      <c r="K22" s="155">
        <v>0</v>
      </c>
      <c r="L22" s="463"/>
      <c r="M22" s="274">
        <f t="shared" si="0"/>
        <v>0</v>
      </c>
      <c r="N22" s="275"/>
      <c r="O22" s="113"/>
      <c r="P22" s="113"/>
      <c r="Q22" s="142"/>
      <c r="R22" s="3"/>
    </row>
    <row r="23" spans="1:18" s="143" customFormat="1" ht="15" customHeight="1">
      <c r="A23" s="141"/>
      <c r="B23" s="14" t="s">
        <v>29</v>
      </c>
      <c r="C23" s="14"/>
      <c r="D23" s="15"/>
      <c r="E23" s="256" t="s">
        <v>834</v>
      </c>
      <c r="F23" s="257"/>
      <c r="G23" s="257"/>
      <c r="H23" s="258"/>
      <c r="I23" s="16"/>
      <c r="J23" s="92"/>
      <c r="K23" s="134"/>
      <c r="L23" s="112"/>
      <c r="M23" s="274"/>
      <c r="N23" s="275"/>
      <c r="O23" s="113"/>
      <c r="P23" s="113"/>
      <c r="Q23" s="142"/>
      <c r="R23" s="3"/>
    </row>
    <row r="24" spans="1:18" s="143" customFormat="1" ht="13.5">
      <c r="A24" s="141"/>
      <c r="B24" s="14" t="s">
        <v>30</v>
      </c>
      <c r="C24" s="14"/>
      <c r="D24" s="15"/>
      <c r="E24" s="263" t="s">
        <v>819</v>
      </c>
      <c r="F24" s="264"/>
      <c r="G24" s="264"/>
      <c r="H24" s="265"/>
      <c r="I24" s="16" t="s">
        <v>5</v>
      </c>
      <c r="J24" s="92">
        <v>2</v>
      </c>
      <c r="K24" s="155">
        <v>0</v>
      </c>
      <c r="L24" s="463"/>
      <c r="M24" s="274">
        <f>K24*J24</f>
        <v>0</v>
      </c>
      <c r="N24" s="275"/>
      <c r="O24" s="113"/>
      <c r="P24" s="113"/>
      <c r="Q24" s="142"/>
      <c r="R24" s="3"/>
    </row>
    <row r="25" spans="1:18" ht="18" customHeight="1">
      <c r="A25" s="8"/>
      <c r="B25" s="14"/>
      <c r="C25" s="14"/>
      <c r="D25" s="15"/>
      <c r="E25" s="263"/>
      <c r="F25" s="264"/>
      <c r="G25" s="264"/>
      <c r="H25" s="265"/>
      <c r="I25" s="16"/>
      <c r="J25" s="92"/>
      <c r="K25" s="135"/>
      <c r="L25" s="111"/>
      <c r="M25" s="276"/>
      <c r="N25" s="277"/>
      <c r="O25" s="113"/>
      <c r="P25" s="113"/>
      <c r="Q25" s="9"/>
      <c r="R25" s="3"/>
    </row>
    <row r="26" spans="1:18" ht="18" customHeight="1">
      <c r="A26" s="8"/>
      <c r="B26" s="69"/>
      <c r="C26" s="69"/>
      <c r="D26" s="94"/>
      <c r="E26" s="259" t="s">
        <v>553</v>
      </c>
      <c r="F26" s="259"/>
      <c r="G26" s="259"/>
      <c r="H26" s="259"/>
      <c r="I26" s="95"/>
      <c r="J26" s="96"/>
      <c r="K26" s="464"/>
      <c r="L26" s="465"/>
      <c r="M26" s="277"/>
      <c r="N26" s="277"/>
      <c r="O26" s="114"/>
      <c r="P26" s="114"/>
      <c r="Q26" s="9"/>
      <c r="R26" s="3"/>
    </row>
    <row r="27" spans="1:18" s="143" customFormat="1" ht="33.6" customHeight="1">
      <c r="A27" s="141"/>
      <c r="B27" s="14" t="s">
        <v>31</v>
      </c>
      <c r="C27" s="14"/>
      <c r="D27" s="15"/>
      <c r="E27" s="256" t="s">
        <v>554</v>
      </c>
      <c r="F27" s="257"/>
      <c r="G27" s="257"/>
      <c r="H27" s="258"/>
      <c r="I27" s="16" t="s">
        <v>5</v>
      </c>
      <c r="J27" s="92">
        <v>1</v>
      </c>
      <c r="K27" s="155">
        <v>0</v>
      </c>
      <c r="L27" s="463"/>
      <c r="M27" s="274">
        <f>K27*J27</f>
        <v>0</v>
      </c>
      <c r="N27" s="275"/>
      <c r="O27" s="113"/>
      <c r="P27" s="113"/>
      <c r="Q27" s="142"/>
      <c r="R27" s="3"/>
    </row>
    <row r="28" spans="1:18" s="143" customFormat="1" ht="18" customHeight="1">
      <c r="A28" s="141"/>
      <c r="B28" s="14" t="s">
        <v>32</v>
      </c>
      <c r="C28" s="14"/>
      <c r="D28" s="15"/>
      <c r="E28" s="256" t="s">
        <v>555</v>
      </c>
      <c r="F28" s="257"/>
      <c r="G28" s="257"/>
      <c r="H28" s="258"/>
      <c r="I28" s="16" t="s">
        <v>5</v>
      </c>
      <c r="J28" s="92">
        <v>1</v>
      </c>
      <c r="K28" s="155">
        <v>0</v>
      </c>
      <c r="L28" s="463"/>
      <c r="M28" s="274">
        <f aca="true" t="shared" si="1" ref="M28:M60">K28*J28</f>
        <v>0</v>
      </c>
      <c r="N28" s="275"/>
      <c r="O28" s="113"/>
      <c r="P28" s="113"/>
      <c r="Q28" s="142"/>
      <c r="R28" s="3"/>
    </row>
    <row r="29" spans="1:18" s="143" customFormat="1" ht="15" customHeight="1">
      <c r="A29" s="141"/>
      <c r="B29" s="14" t="s">
        <v>33</v>
      </c>
      <c r="C29" s="14"/>
      <c r="D29" s="15"/>
      <c r="E29" s="256" t="s">
        <v>556</v>
      </c>
      <c r="F29" s="257"/>
      <c r="G29" s="257"/>
      <c r="H29" s="258"/>
      <c r="I29" s="16" t="s">
        <v>5</v>
      </c>
      <c r="J29" s="92">
        <v>8</v>
      </c>
      <c r="K29" s="155">
        <v>0</v>
      </c>
      <c r="L29" s="463"/>
      <c r="M29" s="274">
        <f t="shared" si="1"/>
        <v>0</v>
      </c>
      <c r="N29" s="275"/>
      <c r="O29" s="113"/>
      <c r="P29" s="113"/>
      <c r="Q29" s="142"/>
      <c r="R29" s="3"/>
    </row>
    <row r="30" spans="1:18" s="143" customFormat="1" ht="18" customHeight="1">
      <c r="A30" s="141"/>
      <c r="B30" s="14" t="s">
        <v>34</v>
      </c>
      <c r="C30" s="14"/>
      <c r="D30" s="15"/>
      <c r="E30" s="256" t="s">
        <v>555</v>
      </c>
      <c r="F30" s="257"/>
      <c r="G30" s="257"/>
      <c r="H30" s="258"/>
      <c r="I30" s="16" t="s">
        <v>5</v>
      </c>
      <c r="J30" s="92">
        <v>8</v>
      </c>
      <c r="K30" s="155">
        <v>0</v>
      </c>
      <c r="L30" s="463"/>
      <c r="M30" s="274">
        <f t="shared" si="1"/>
        <v>0</v>
      </c>
      <c r="N30" s="275"/>
      <c r="O30" s="113"/>
      <c r="P30" s="113"/>
      <c r="Q30" s="142"/>
      <c r="R30" s="3"/>
    </row>
    <row r="31" spans="1:18" s="143" customFormat="1" ht="29.25" customHeight="1">
      <c r="A31" s="141"/>
      <c r="B31" s="14" t="s">
        <v>35</v>
      </c>
      <c r="C31" s="14"/>
      <c r="D31" s="15"/>
      <c r="E31" s="256" t="s">
        <v>557</v>
      </c>
      <c r="F31" s="257"/>
      <c r="G31" s="257"/>
      <c r="H31" s="258"/>
      <c r="I31" s="16" t="s">
        <v>5</v>
      </c>
      <c r="J31" s="92">
        <v>40</v>
      </c>
      <c r="K31" s="155">
        <v>0</v>
      </c>
      <c r="L31" s="463"/>
      <c r="M31" s="274">
        <f t="shared" si="1"/>
        <v>0</v>
      </c>
      <c r="N31" s="275"/>
      <c r="O31" s="113"/>
      <c r="P31" s="113"/>
      <c r="Q31" s="142"/>
      <c r="R31" s="3"/>
    </row>
    <row r="32" spans="1:18" s="143" customFormat="1" ht="20.1" customHeight="1">
      <c r="A32" s="141"/>
      <c r="B32" s="14" t="s">
        <v>36</v>
      </c>
      <c r="C32" s="14"/>
      <c r="D32" s="15"/>
      <c r="E32" s="256" t="s">
        <v>820</v>
      </c>
      <c r="F32" s="257"/>
      <c r="G32" s="257"/>
      <c r="H32" s="258"/>
      <c r="I32" s="16" t="s">
        <v>5</v>
      </c>
      <c r="J32" s="92">
        <v>40</v>
      </c>
      <c r="K32" s="155">
        <v>0</v>
      </c>
      <c r="L32" s="463"/>
      <c r="M32" s="274">
        <f t="shared" si="1"/>
        <v>0</v>
      </c>
      <c r="N32" s="275"/>
      <c r="O32" s="113"/>
      <c r="P32" s="113"/>
      <c r="Q32" s="142"/>
      <c r="R32" s="3"/>
    </row>
    <row r="33" spans="1:18" s="143" customFormat="1" ht="26.45" customHeight="1">
      <c r="A33" s="141"/>
      <c r="B33" s="14" t="s">
        <v>37</v>
      </c>
      <c r="C33" s="14"/>
      <c r="D33" s="15"/>
      <c r="E33" s="256" t="s">
        <v>558</v>
      </c>
      <c r="F33" s="257"/>
      <c r="G33" s="257"/>
      <c r="H33" s="258"/>
      <c r="I33" s="16" t="s">
        <v>5</v>
      </c>
      <c r="J33" s="92">
        <v>4</v>
      </c>
      <c r="K33" s="155">
        <v>0</v>
      </c>
      <c r="L33" s="463"/>
      <c r="M33" s="274">
        <f t="shared" si="1"/>
        <v>0</v>
      </c>
      <c r="N33" s="275"/>
      <c r="O33" s="113"/>
      <c r="P33" s="113"/>
      <c r="Q33" s="142"/>
      <c r="R33" s="3"/>
    </row>
    <row r="34" spans="1:18" s="143" customFormat="1" ht="18" customHeight="1">
      <c r="A34" s="141"/>
      <c r="B34" s="14" t="s">
        <v>38</v>
      </c>
      <c r="C34" s="14"/>
      <c r="D34" s="15"/>
      <c r="E34" s="256" t="s">
        <v>555</v>
      </c>
      <c r="F34" s="257"/>
      <c r="G34" s="257"/>
      <c r="H34" s="258"/>
      <c r="I34" s="16" t="s">
        <v>5</v>
      </c>
      <c r="J34" s="92">
        <v>4</v>
      </c>
      <c r="K34" s="155">
        <v>0</v>
      </c>
      <c r="L34" s="463"/>
      <c r="M34" s="274">
        <f t="shared" si="1"/>
        <v>0</v>
      </c>
      <c r="N34" s="275"/>
      <c r="O34" s="113"/>
      <c r="P34" s="113"/>
      <c r="Q34" s="142"/>
      <c r="R34" s="3"/>
    </row>
    <row r="35" spans="1:18" s="143" customFormat="1" ht="27.75" customHeight="1">
      <c r="A35" s="141"/>
      <c r="B35" s="14" t="s">
        <v>40</v>
      </c>
      <c r="C35" s="14"/>
      <c r="D35" s="15"/>
      <c r="E35" s="256" t="s">
        <v>821</v>
      </c>
      <c r="F35" s="257"/>
      <c r="G35" s="257"/>
      <c r="H35" s="258"/>
      <c r="I35" s="16" t="s">
        <v>5</v>
      </c>
      <c r="J35" s="92">
        <v>2</v>
      </c>
      <c r="K35" s="155">
        <v>0</v>
      </c>
      <c r="L35" s="463"/>
      <c r="M35" s="274">
        <f t="shared" si="1"/>
        <v>0</v>
      </c>
      <c r="N35" s="275"/>
      <c r="O35" s="113"/>
      <c r="P35" s="113"/>
      <c r="Q35" s="142"/>
      <c r="R35" s="3"/>
    </row>
    <row r="36" spans="1:18" s="143" customFormat="1" ht="18" customHeight="1">
      <c r="A36" s="141"/>
      <c r="B36" s="14" t="s">
        <v>41</v>
      </c>
      <c r="C36" s="14"/>
      <c r="D36" s="15"/>
      <c r="E36" s="256" t="s">
        <v>555</v>
      </c>
      <c r="F36" s="257"/>
      <c r="G36" s="257"/>
      <c r="H36" s="258"/>
      <c r="I36" s="16" t="s">
        <v>5</v>
      </c>
      <c r="J36" s="92">
        <v>2</v>
      </c>
      <c r="K36" s="155">
        <v>0</v>
      </c>
      <c r="L36" s="463"/>
      <c r="M36" s="274">
        <f t="shared" si="1"/>
        <v>0</v>
      </c>
      <c r="N36" s="275"/>
      <c r="O36" s="113"/>
      <c r="P36" s="113"/>
      <c r="Q36" s="142"/>
      <c r="R36" s="3"/>
    </row>
    <row r="37" spans="1:18" s="143" customFormat="1" ht="29.25" customHeight="1">
      <c r="A37" s="141"/>
      <c r="B37" s="115" t="s">
        <v>42</v>
      </c>
      <c r="C37" s="115"/>
      <c r="D37" s="40"/>
      <c r="E37" s="266" t="s">
        <v>822</v>
      </c>
      <c r="F37" s="267"/>
      <c r="G37" s="267"/>
      <c r="H37" s="268"/>
      <c r="I37" s="38" t="s">
        <v>5</v>
      </c>
      <c r="J37" s="116">
        <v>1</v>
      </c>
      <c r="K37" s="155">
        <v>0</v>
      </c>
      <c r="L37" s="463"/>
      <c r="M37" s="274">
        <f>K37*J37</f>
        <v>0</v>
      </c>
      <c r="N37" s="275"/>
      <c r="O37" s="113"/>
      <c r="P37" s="113"/>
      <c r="Q37" s="142"/>
      <c r="R37" s="3"/>
    </row>
    <row r="38" spans="1:18" s="143" customFormat="1" ht="18" customHeight="1">
      <c r="A38" s="141"/>
      <c r="B38" s="115" t="s">
        <v>43</v>
      </c>
      <c r="C38" s="115"/>
      <c r="D38" s="40"/>
      <c r="E38" s="266" t="s">
        <v>555</v>
      </c>
      <c r="F38" s="267"/>
      <c r="G38" s="267"/>
      <c r="H38" s="268"/>
      <c r="I38" s="38" t="s">
        <v>5</v>
      </c>
      <c r="J38" s="116">
        <v>1</v>
      </c>
      <c r="K38" s="155">
        <v>0</v>
      </c>
      <c r="L38" s="463"/>
      <c r="M38" s="274">
        <f>K38*J38</f>
        <v>0</v>
      </c>
      <c r="N38" s="275"/>
      <c r="O38" s="113"/>
      <c r="P38" s="113"/>
      <c r="Q38" s="142"/>
      <c r="R38" s="3"/>
    </row>
    <row r="39" spans="1:18" s="143" customFormat="1" ht="29.1" customHeight="1">
      <c r="A39" s="141"/>
      <c r="B39" s="14" t="s">
        <v>44</v>
      </c>
      <c r="C39" s="14"/>
      <c r="D39" s="15"/>
      <c r="E39" s="256" t="s">
        <v>559</v>
      </c>
      <c r="F39" s="257"/>
      <c r="G39" s="257"/>
      <c r="H39" s="258"/>
      <c r="I39" s="16" t="s">
        <v>5</v>
      </c>
      <c r="J39" s="92">
        <v>8</v>
      </c>
      <c r="K39" s="155">
        <v>0</v>
      </c>
      <c r="L39" s="463"/>
      <c r="M39" s="274">
        <f t="shared" si="1"/>
        <v>0</v>
      </c>
      <c r="N39" s="275"/>
      <c r="O39" s="113"/>
      <c r="P39" s="113"/>
      <c r="Q39" s="142"/>
      <c r="R39" s="3"/>
    </row>
    <row r="40" spans="1:18" s="143" customFormat="1" ht="18" customHeight="1">
      <c r="A40" s="141"/>
      <c r="B40" s="14" t="s">
        <v>45</v>
      </c>
      <c r="C40" s="14"/>
      <c r="D40" s="15"/>
      <c r="E40" s="256" t="s">
        <v>555</v>
      </c>
      <c r="F40" s="257"/>
      <c r="G40" s="257"/>
      <c r="H40" s="258"/>
      <c r="I40" s="16" t="s">
        <v>5</v>
      </c>
      <c r="J40" s="92">
        <v>8</v>
      </c>
      <c r="K40" s="155">
        <v>0</v>
      </c>
      <c r="L40" s="463"/>
      <c r="M40" s="274">
        <f t="shared" si="1"/>
        <v>0</v>
      </c>
      <c r="N40" s="275"/>
      <c r="O40" s="113"/>
      <c r="P40" s="113"/>
      <c r="Q40" s="142"/>
      <c r="R40" s="3"/>
    </row>
    <row r="41" spans="1:18" s="143" customFormat="1" ht="42.75" customHeight="1">
      <c r="A41" s="141"/>
      <c r="B41" s="14" t="s">
        <v>46</v>
      </c>
      <c r="C41" s="14"/>
      <c r="D41" s="15"/>
      <c r="E41" s="256" t="s">
        <v>560</v>
      </c>
      <c r="F41" s="257"/>
      <c r="G41" s="257"/>
      <c r="H41" s="258"/>
      <c r="I41" s="16" t="s">
        <v>5</v>
      </c>
      <c r="J41" s="92">
        <v>22</v>
      </c>
      <c r="K41" s="155">
        <v>0</v>
      </c>
      <c r="L41" s="463"/>
      <c r="M41" s="274">
        <f t="shared" si="1"/>
        <v>0</v>
      </c>
      <c r="N41" s="275"/>
      <c r="O41" s="113"/>
      <c r="P41" s="113"/>
      <c r="Q41" s="142"/>
      <c r="R41" s="3"/>
    </row>
    <row r="42" spans="1:18" s="143" customFormat="1" ht="18" customHeight="1">
      <c r="A42" s="141"/>
      <c r="B42" s="14" t="s">
        <v>47</v>
      </c>
      <c r="C42" s="14"/>
      <c r="D42" s="15"/>
      <c r="E42" s="256" t="s">
        <v>555</v>
      </c>
      <c r="F42" s="257"/>
      <c r="G42" s="257"/>
      <c r="H42" s="258"/>
      <c r="I42" s="16" t="s">
        <v>5</v>
      </c>
      <c r="J42" s="92">
        <v>22</v>
      </c>
      <c r="K42" s="155">
        <v>0</v>
      </c>
      <c r="L42" s="463"/>
      <c r="M42" s="274">
        <f t="shared" si="1"/>
        <v>0</v>
      </c>
      <c r="N42" s="275"/>
      <c r="O42" s="113"/>
      <c r="P42" s="113"/>
      <c r="Q42" s="142"/>
      <c r="R42" s="3"/>
    </row>
    <row r="43" spans="1:17" s="143" customFormat="1" ht="57" customHeight="1">
      <c r="A43" s="141"/>
      <c r="B43" s="14" t="s">
        <v>48</v>
      </c>
      <c r="C43" s="14"/>
      <c r="D43" s="15"/>
      <c r="E43" s="256" t="s">
        <v>561</v>
      </c>
      <c r="F43" s="257"/>
      <c r="G43" s="257"/>
      <c r="H43" s="258"/>
      <c r="I43" s="16" t="s">
        <v>5</v>
      </c>
      <c r="J43" s="92">
        <v>1</v>
      </c>
      <c r="K43" s="155">
        <v>0</v>
      </c>
      <c r="L43" s="463"/>
      <c r="M43" s="274">
        <f t="shared" si="1"/>
        <v>0</v>
      </c>
      <c r="N43" s="275"/>
      <c r="O43" s="113"/>
      <c r="P43" s="113"/>
      <c r="Q43" s="150"/>
    </row>
    <row r="44" spans="1:17" s="143" customFormat="1" ht="15" customHeight="1">
      <c r="A44" s="141"/>
      <c r="B44" s="14" t="s">
        <v>49</v>
      </c>
      <c r="C44" s="14"/>
      <c r="D44" s="15"/>
      <c r="E44" s="256" t="s">
        <v>555</v>
      </c>
      <c r="F44" s="257"/>
      <c r="G44" s="257"/>
      <c r="H44" s="258"/>
      <c r="I44" s="16" t="s">
        <v>5</v>
      </c>
      <c r="J44" s="92">
        <v>1</v>
      </c>
      <c r="K44" s="155">
        <v>0</v>
      </c>
      <c r="L44" s="463"/>
      <c r="M44" s="274">
        <f t="shared" si="1"/>
        <v>0</v>
      </c>
      <c r="N44" s="275"/>
      <c r="O44" s="113"/>
      <c r="P44" s="117"/>
      <c r="Q44" s="150"/>
    </row>
    <row r="45" spans="1:17" s="143" customFormat="1" ht="29.1" customHeight="1">
      <c r="A45" s="141"/>
      <c r="B45" s="14" t="s">
        <v>50</v>
      </c>
      <c r="C45" s="14"/>
      <c r="D45" s="15"/>
      <c r="E45" s="256" t="s">
        <v>562</v>
      </c>
      <c r="F45" s="257"/>
      <c r="G45" s="257"/>
      <c r="H45" s="258"/>
      <c r="I45" s="16" t="s">
        <v>5</v>
      </c>
      <c r="J45" s="92">
        <v>16</v>
      </c>
      <c r="K45" s="155">
        <v>0</v>
      </c>
      <c r="L45" s="463"/>
      <c r="M45" s="274">
        <f t="shared" si="1"/>
        <v>0</v>
      </c>
      <c r="N45" s="275"/>
      <c r="O45" s="113"/>
      <c r="P45" s="117"/>
      <c r="Q45" s="150"/>
    </row>
    <row r="46" spans="1:17" s="143" customFormat="1" ht="15" customHeight="1">
      <c r="A46" s="141"/>
      <c r="B46" s="14" t="s">
        <v>51</v>
      </c>
      <c r="C46" s="14"/>
      <c r="D46" s="15"/>
      <c r="E46" s="256" t="s">
        <v>555</v>
      </c>
      <c r="F46" s="257"/>
      <c r="G46" s="257"/>
      <c r="H46" s="258"/>
      <c r="I46" s="16" t="s">
        <v>5</v>
      </c>
      <c r="J46" s="92">
        <v>16</v>
      </c>
      <c r="K46" s="155">
        <v>0</v>
      </c>
      <c r="L46" s="463"/>
      <c r="M46" s="274">
        <f t="shared" si="1"/>
        <v>0</v>
      </c>
      <c r="N46" s="275"/>
      <c r="O46" s="113"/>
      <c r="P46" s="117"/>
      <c r="Q46" s="150"/>
    </row>
    <row r="47" spans="1:17" s="143" customFormat="1" ht="29.1" customHeight="1">
      <c r="A47" s="141"/>
      <c r="B47" s="14" t="s">
        <v>52</v>
      </c>
      <c r="C47" s="14"/>
      <c r="D47" s="15"/>
      <c r="E47" s="256" t="s">
        <v>563</v>
      </c>
      <c r="F47" s="257"/>
      <c r="G47" s="257"/>
      <c r="H47" s="258"/>
      <c r="I47" s="16" t="s">
        <v>5</v>
      </c>
      <c r="J47" s="92">
        <v>1</v>
      </c>
      <c r="K47" s="155">
        <v>0</v>
      </c>
      <c r="L47" s="463"/>
      <c r="M47" s="274">
        <f t="shared" si="1"/>
        <v>0</v>
      </c>
      <c r="N47" s="275"/>
      <c r="O47" s="113"/>
      <c r="P47" s="117"/>
      <c r="Q47" s="150"/>
    </row>
    <row r="48" spans="1:17" s="143" customFormat="1" ht="15" customHeight="1">
      <c r="A48" s="141"/>
      <c r="B48" s="14" t="s">
        <v>53</v>
      </c>
      <c r="C48" s="14"/>
      <c r="D48" s="15"/>
      <c r="E48" s="256" t="s">
        <v>555</v>
      </c>
      <c r="F48" s="257"/>
      <c r="G48" s="257"/>
      <c r="H48" s="258"/>
      <c r="I48" s="16" t="s">
        <v>5</v>
      </c>
      <c r="J48" s="92">
        <v>1</v>
      </c>
      <c r="K48" s="155">
        <v>0</v>
      </c>
      <c r="L48" s="463"/>
      <c r="M48" s="274">
        <f t="shared" si="1"/>
        <v>0</v>
      </c>
      <c r="N48" s="275"/>
      <c r="O48" s="113"/>
      <c r="P48" s="117"/>
      <c r="Q48" s="150"/>
    </row>
    <row r="49" spans="1:17" s="143" customFormat="1" ht="54.75" customHeight="1">
      <c r="A49" s="141"/>
      <c r="B49" s="14" t="s">
        <v>54</v>
      </c>
      <c r="C49" s="14"/>
      <c r="D49" s="15"/>
      <c r="E49" s="256" t="s">
        <v>833</v>
      </c>
      <c r="F49" s="257"/>
      <c r="G49" s="257"/>
      <c r="H49" s="258"/>
      <c r="I49" s="16"/>
      <c r="J49" s="92"/>
      <c r="K49" s="134"/>
      <c r="L49" s="112"/>
      <c r="M49" s="274"/>
      <c r="N49" s="275"/>
      <c r="O49" s="113"/>
      <c r="P49" s="117"/>
      <c r="Q49" s="150"/>
    </row>
    <row r="50" spans="1:17" s="143" customFormat="1" ht="15" customHeight="1">
      <c r="A50" s="141"/>
      <c r="B50" s="14" t="s">
        <v>55</v>
      </c>
      <c r="C50" s="14"/>
      <c r="D50" s="15"/>
      <c r="E50" s="256" t="s">
        <v>823</v>
      </c>
      <c r="F50" s="257"/>
      <c r="G50" s="257"/>
      <c r="H50" s="258"/>
      <c r="I50" s="16" t="s">
        <v>5</v>
      </c>
      <c r="J50" s="92">
        <v>92</v>
      </c>
      <c r="K50" s="155">
        <v>0</v>
      </c>
      <c r="L50" s="463"/>
      <c r="M50" s="274">
        <f t="shared" si="1"/>
        <v>0</v>
      </c>
      <c r="N50" s="275"/>
      <c r="O50" s="113"/>
      <c r="P50" s="117"/>
      <c r="Q50" s="150"/>
    </row>
    <row r="51" spans="1:17" s="143" customFormat="1" ht="40.5" customHeight="1">
      <c r="A51" s="141"/>
      <c r="B51" s="14" t="s">
        <v>57</v>
      </c>
      <c r="C51" s="14"/>
      <c r="D51" s="15"/>
      <c r="E51" s="256" t="s">
        <v>564</v>
      </c>
      <c r="F51" s="257"/>
      <c r="G51" s="257"/>
      <c r="H51" s="258"/>
      <c r="I51" s="16" t="s">
        <v>5</v>
      </c>
      <c r="J51" s="92">
        <v>6</v>
      </c>
      <c r="K51" s="155">
        <v>0</v>
      </c>
      <c r="L51" s="463"/>
      <c r="M51" s="274">
        <f t="shared" si="1"/>
        <v>0</v>
      </c>
      <c r="N51" s="275"/>
      <c r="O51" s="113"/>
      <c r="P51" s="117"/>
      <c r="Q51" s="150"/>
    </row>
    <row r="52" spans="1:17" s="143" customFormat="1" ht="15" customHeight="1">
      <c r="A52" s="141"/>
      <c r="B52" s="14" t="s">
        <v>98</v>
      </c>
      <c r="C52" s="14"/>
      <c r="D52" s="15"/>
      <c r="E52" s="256" t="s">
        <v>555</v>
      </c>
      <c r="F52" s="257"/>
      <c r="G52" s="257"/>
      <c r="H52" s="258"/>
      <c r="I52" s="16" t="s">
        <v>5</v>
      </c>
      <c r="J52" s="92">
        <v>6</v>
      </c>
      <c r="K52" s="155">
        <v>0</v>
      </c>
      <c r="L52" s="463"/>
      <c r="M52" s="274">
        <f t="shared" si="1"/>
        <v>0</v>
      </c>
      <c r="N52" s="275"/>
      <c r="O52" s="113"/>
      <c r="P52" s="117"/>
      <c r="Q52" s="150"/>
    </row>
    <row r="53" spans="1:17" s="143" customFormat="1" ht="39.95" customHeight="1">
      <c r="A53" s="141"/>
      <c r="B53" s="14" t="s">
        <v>567</v>
      </c>
      <c r="C53" s="14"/>
      <c r="D53" s="15"/>
      <c r="E53" s="256" t="s">
        <v>565</v>
      </c>
      <c r="F53" s="257"/>
      <c r="G53" s="257"/>
      <c r="H53" s="258"/>
      <c r="I53" s="16" t="s">
        <v>5</v>
      </c>
      <c r="J53" s="92">
        <v>2</v>
      </c>
      <c r="K53" s="155">
        <v>0</v>
      </c>
      <c r="L53" s="463"/>
      <c r="M53" s="274">
        <f t="shared" si="1"/>
        <v>0</v>
      </c>
      <c r="N53" s="275"/>
      <c r="O53" s="113"/>
      <c r="P53" s="117"/>
      <c r="Q53" s="150"/>
    </row>
    <row r="54" spans="1:17" s="143" customFormat="1" ht="15" customHeight="1">
      <c r="A54" s="141"/>
      <c r="B54" s="14" t="s">
        <v>569</v>
      </c>
      <c r="C54" s="14"/>
      <c r="D54" s="15"/>
      <c r="E54" s="256" t="s">
        <v>555</v>
      </c>
      <c r="F54" s="257"/>
      <c r="G54" s="257"/>
      <c r="H54" s="258"/>
      <c r="I54" s="16" t="s">
        <v>5</v>
      </c>
      <c r="J54" s="92">
        <v>2</v>
      </c>
      <c r="K54" s="155">
        <v>0</v>
      </c>
      <c r="L54" s="463"/>
      <c r="M54" s="274">
        <f t="shared" si="1"/>
        <v>0</v>
      </c>
      <c r="N54" s="275"/>
      <c r="O54" s="113"/>
      <c r="P54" s="117"/>
      <c r="Q54" s="150"/>
    </row>
    <row r="55" spans="1:17" s="143" customFormat="1" ht="39.95" customHeight="1">
      <c r="A55" s="141"/>
      <c r="B55" s="14" t="s">
        <v>570</v>
      </c>
      <c r="C55" s="14"/>
      <c r="D55" s="15"/>
      <c r="E55" s="256" t="s">
        <v>566</v>
      </c>
      <c r="F55" s="257"/>
      <c r="G55" s="257"/>
      <c r="H55" s="258"/>
      <c r="I55" s="16" t="s">
        <v>5</v>
      </c>
      <c r="J55" s="92">
        <v>1</v>
      </c>
      <c r="K55" s="155">
        <v>0</v>
      </c>
      <c r="L55" s="463"/>
      <c r="M55" s="274">
        <f t="shared" si="1"/>
        <v>0</v>
      </c>
      <c r="N55" s="275"/>
      <c r="O55" s="113"/>
      <c r="P55" s="117"/>
      <c r="Q55" s="150"/>
    </row>
    <row r="56" spans="1:17" s="143" customFormat="1" ht="15" customHeight="1">
      <c r="A56" s="141"/>
      <c r="B56" s="14" t="s">
        <v>572</v>
      </c>
      <c r="C56" s="14"/>
      <c r="D56" s="15"/>
      <c r="E56" s="256" t="s">
        <v>555</v>
      </c>
      <c r="F56" s="257"/>
      <c r="G56" s="257"/>
      <c r="H56" s="258"/>
      <c r="I56" s="16" t="s">
        <v>5</v>
      </c>
      <c r="J56" s="92">
        <v>1</v>
      </c>
      <c r="K56" s="155">
        <v>0</v>
      </c>
      <c r="L56" s="463"/>
      <c r="M56" s="274">
        <f t="shared" si="1"/>
        <v>0</v>
      </c>
      <c r="N56" s="275"/>
      <c r="O56" s="113"/>
      <c r="P56" s="117"/>
      <c r="Q56" s="150"/>
    </row>
    <row r="57" spans="1:17" s="143" customFormat="1" ht="29.1" customHeight="1">
      <c r="A57" s="141"/>
      <c r="B57" s="14" t="s">
        <v>573</v>
      </c>
      <c r="C57" s="14"/>
      <c r="D57" s="15"/>
      <c r="E57" s="256" t="s">
        <v>568</v>
      </c>
      <c r="F57" s="257"/>
      <c r="G57" s="257"/>
      <c r="H57" s="258"/>
      <c r="I57" s="16" t="s">
        <v>5</v>
      </c>
      <c r="J57" s="92">
        <v>2</v>
      </c>
      <c r="K57" s="155">
        <v>0</v>
      </c>
      <c r="L57" s="463"/>
      <c r="M57" s="274">
        <f t="shared" si="1"/>
        <v>0</v>
      </c>
      <c r="N57" s="275"/>
      <c r="O57" s="113"/>
      <c r="P57" s="117"/>
      <c r="Q57" s="150"/>
    </row>
    <row r="58" spans="1:17" s="143" customFormat="1" ht="15" customHeight="1">
      <c r="A58" s="141"/>
      <c r="B58" s="14" t="s">
        <v>575</v>
      </c>
      <c r="C58" s="14"/>
      <c r="D58" s="15"/>
      <c r="E58" s="256" t="s">
        <v>555</v>
      </c>
      <c r="F58" s="257"/>
      <c r="G58" s="257"/>
      <c r="H58" s="258"/>
      <c r="I58" s="16" t="s">
        <v>5</v>
      </c>
      <c r="J58" s="92">
        <v>2</v>
      </c>
      <c r="K58" s="155">
        <v>0</v>
      </c>
      <c r="L58" s="463"/>
      <c r="M58" s="274">
        <f t="shared" si="1"/>
        <v>0</v>
      </c>
      <c r="N58" s="275"/>
      <c r="O58" s="113"/>
      <c r="P58" s="117"/>
      <c r="Q58" s="150"/>
    </row>
    <row r="59" spans="1:17" s="143" customFormat="1" ht="29.1" customHeight="1">
      <c r="A59" s="141"/>
      <c r="B59" s="14" t="s">
        <v>577</v>
      </c>
      <c r="C59" s="14"/>
      <c r="D59" s="15"/>
      <c r="E59" s="256" t="s">
        <v>571</v>
      </c>
      <c r="F59" s="257"/>
      <c r="G59" s="257"/>
      <c r="H59" s="258"/>
      <c r="I59" s="16" t="s">
        <v>5</v>
      </c>
      <c r="J59" s="92">
        <v>5</v>
      </c>
      <c r="K59" s="155">
        <v>0</v>
      </c>
      <c r="L59" s="463"/>
      <c r="M59" s="274">
        <f t="shared" si="1"/>
        <v>0</v>
      </c>
      <c r="N59" s="275"/>
      <c r="O59" s="113"/>
      <c r="P59" s="117"/>
      <c r="Q59" s="150"/>
    </row>
    <row r="60" spans="1:17" s="143" customFormat="1" ht="15" customHeight="1">
      <c r="A60" s="141"/>
      <c r="B60" s="14" t="s">
        <v>579</v>
      </c>
      <c r="C60" s="14"/>
      <c r="D60" s="15"/>
      <c r="E60" s="256" t="s">
        <v>555</v>
      </c>
      <c r="F60" s="257"/>
      <c r="G60" s="257"/>
      <c r="H60" s="258"/>
      <c r="I60" s="16" t="s">
        <v>5</v>
      </c>
      <c r="J60" s="92">
        <v>5</v>
      </c>
      <c r="K60" s="155">
        <v>0</v>
      </c>
      <c r="L60" s="463"/>
      <c r="M60" s="274">
        <f t="shared" si="1"/>
        <v>0</v>
      </c>
      <c r="N60" s="275"/>
      <c r="O60" s="113"/>
      <c r="P60" s="117"/>
      <c r="Q60" s="150"/>
    </row>
    <row r="61" spans="1:17" ht="15">
      <c r="A61" s="8"/>
      <c r="B61" s="14"/>
      <c r="C61" s="14"/>
      <c r="D61" s="15"/>
      <c r="E61" s="256"/>
      <c r="F61" s="257"/>
      <c r="G61" s="257"/>
      <c r="H61" s="258"/>
      <c r="I61" s="16"/>
      <c r="J61" s="92"/>
      <c r="K61" s="135"/>
      <c r="L61" s="111"/>
      <c r="M61" s="276"/>
      <c r="N61" s="277"/>
      <c r="O61" s="113"/>
      <c r="P61" s="117"/>
      <c r="Q61" s="10"/>
    </row>
    <row r="62" spans="1:17" ht="15" customHeight="1">
      <c r="A62" s="8"/>
      <c r="B62" s="69"/>
      <c r="C62" s="97"/>
      <c r="D62" s="97"/>
      <c r="E62" s="259" t="s">
        <v>576</v>
      </c>
      <c r="F62" s="259"/>
      <c r="G62" s="259"/>
      <c r="H62" s="259"/>
      <c r="I62" s="97"/>
      <c r="J62" s="98"/>
      <c r="K62" s="466"/>
      <c r="L62" s="467"/>
      <c r="M62" s="277"/>
      <c r="N62" s="277"/>
      <c r="O62" s="117"/>
      <c r="P62" s="117"/>
      <c r="Q62" s="10"/>
    </row>
    <row r="63" spans="1:17" s="143" customFormat="1" ht="41.25" customHeight="1">
      <c r="A63" s="141"/>
      <c r="B63" s="14" t="s">
        <v>581</v>
      </c>
      <c r="C63" s="156"/>
      <c r="D63" s="156"/>
      <c r="E63" s="256" t="s">
        <v>578</v>
      </c>
      <c r="F63" s="257"/>
      <c r="G63" s="257"/>
      <c r="H63" s="258"/>
      <c r="I63" s="16" t="s">
        <v>5</v>
      </c>
      <c r="J63" s="92">
        <v>41</v>
      </c>
      <c r="K63" s="155">
        <v>0</v>
      </c>
      <c r="L63" s="463"/>
      <c r="M63" s="274">
        <f>K63*J63</f>
        <v>0</v>
      </c>
      <c r="N63" s="275"/>
      <c r="O63" s="113"/>
      <c r="P63" s="117"/>
      <c r="Q63" s="150"/>
    </row>
    <row r="64" spans="1:17" s="143" customFormat="1" ht="15" customHeight="1">
      <c r="A64" s="141"/>
      <c r="B64" s="14" t="s">
        <v>583</v>
      </c>
      <c r="C64" s="156"/>
      <c r="D64" s="156"/>
      <c r="E64" s="256" t="s">
        <v>580</v>
      </c>
      <c r="F64" s="257"/>
      <c r="G64" s="257"/>
      <c r="H64" s="258"/>
      <c r="I64" s="16" t="s">
        <v>5</v>
      </c>
      <c r="J64" s="92">
        <v>41</v>
      </c>
      <c r="K64" s="155">
        <v>0</v>
      </c>
      <c r="L64" s="463"/>
      <c r="M64" s="274">
        <f aca="true" t="shared" si="2" ref="M64:M72">K64*J64</f>
        <v>0</v>
      </c>
      <c r="N64" s="275"/>
      <c r="O64" s="113"/>
      <c r="P64" s="117"/>
      <c r="Q64" s="150"/>
    </row>
    <row r="65" spans="1:17" s="143" customFormat="1" ht="15" customHeight="1">
      <c r="A65" s="141"/>
      <c r="B65" s="14" t="s">
        <v>585</v>
      </c>
      <c r="C65" s="156"/>
      <c r="D65" s="156"/>
      <c r="E65" s="256" t="s">
        <v>582</v>
      </c>
      <c r="F65" s="257"/>
      <c r="G65" s="257"/>
      <c r="H65" s="258"/>
      <c r="I65" s="16" t="s">
        <v>5</v>
      </c>
      <c r="J65" s="92">
        <v>41</v>
      </c>
      <c r="K65" s="155">
        <v>0</v>
      </c>
      <c r="L65" s="463"/>
      <c r="M65" s="274">
        <f t="shared" si="2"/>
        <v>0</v>
      </c>
      <c r="N65" s="275"/>
      <c r="O65" s="113"/>
      <c r="P65" s="117"/>
      <c r="Q65" s="150"/>
    </row>
    <row r="66" spans="1:17" s="143" customFormat="1" ht="15" customHeight="1">
      <c r="A66" s="141"/>
      <c r="B66" s="14" t="s">
        <v>587</v>
      </c>
      <c r="C66" s="156"/>
      <c r="D66" s="156"/>
      <c r="E66" s="256" t="s">
        <v>584</v>
      </c>
      <c r="F66" s="257"/>
      <c r="G66" s="257"/>
      <c r="H66" s="258"/>
      <c r="I66" s="16" t="s">
        <v>5</v>
      </c>
      <c r="J66" s="92">
        <v>41</v>
      </c>
      <c r="K66" s="155">
        <v>0</v>
      </c>
      <c r="L66" s="463"/>
      <c r="M66" s="274">
        <f t="shared" si="2"/>
        <v>0</v>
      </c>
      <c r="N66" s="275"/>
      <c r="O66" s="113"/>
      <c r="P66" s="113"/>
      <c r="Q66" s="150"/>
    </row>
    <row r="67" spans="1:17" s="143" customFormat="1" ht="15" customHeight="1">
      <c r="A67" s="141"/>
      <c r="B67" s="14" t="s">
        <v>589</v>
      </c>
      <c r="C67" s="156"/>
      <c r="D67" s="156"/>
      <c r="E67" s="256" t="s">
        <v>586</v>
      </c>
      <c r="F67" s="257"/>
      <c r="G67" s="257"/>
      <c r="H67" s="258"/>
      <c r="I67" s="16" t="s">
        <v>5</v>
      </c>
      <c r="J67" s="92">
        <v>38</v>
      </c>
      <c r="K67" s="155">
        <v>0</v>
      </c>
      <c r="L67" s="463"/>
      <c r="M67" s="274">
        <f t="shared" si="2"/>
        <v>0</v>
      </c>
      <c r="N67" s="275"/>
      <c r="O67" s="113"/>
      <c r="P67" s="113"/>
      <c r="Q67" s="150"/>
    </row>
    <row r="68" spans="1:17" s="143" customFormat="1" ht="15" customHeight="1">
      <c r="A68" s="141"/>
      <c r="B68" s="14" t="s">
        <v>591</v>
      </c>
      <c r="C68" s="156"/>
      <c r="D68" s="156"/>
      <c r="E68" s="256" t="s">
        <v>588</v>
      </c>
      <c r="F68" s="257"/>
      <c r="G68" s="257"/>
      <c r="H68" s="258"/>
      <c r="I68" s="16" t="s">
        <v>5</v>
      </c>
      <c r="J68" s="92">
        <v>3</v>
      </c>
      <c r="K68" s="155">
        <v>0</v>
      </c>
      <c r="L68" s="463"/>
      <c r="M68" s="274">
        <f t="shared" si="2"/>
        <v>0</v>
      </c>
      <c r="N68" s="275"/>
      <c r="O68" s="113"/>
      <c r="P68" s="113"/>
      <c r="Q68" s="150"/>
    </row>
    <row r="69" spans="1:17" s="143" customFormat="1" ht="15" customHeight="1">
      <c r="A69" s="141"/>
      <c r="B69" s="14" t="s">
        <v>210</v>
      </c>
      <c r="C69" s="156"/>
      <c r="D69" s="156"/>
      <c r="E69" s="256" t="s">
        <v>590</v>
      </c>
      <c r="F69" s="257"/>
      <c r="G69" s="257"/>
      <c r="H69" s="258"/>
      <c r="I69" s="16" t="s">
        <v>5</v>
      </c>
      <c r="J69" s="92">
        <v>70</v>
      </c>
      <c r="K69" s="155">
        <v>0</v>
      </c>
      <c r="L69" s="463"/>
      <c r="M69" s="274">
        <f t="shared" si="2"/>
        <v>0</v>
      </c>
      <c r="N69" s="275"/>
      <c r="O69" s="113"/>
      <c r="P69" s="117"/>
      <c r="Q69" s="150"/>
    </row>
    <row r="70" spans="1:17" s="143" customFormat="1" ht="15" customHeight="1">
      <c r="A70" s="141"/>
      <c r="B70" s="14" t="s">
        <v>212</v>
      </c>
      <c r="C70" s="156"/>
      <c r="D70" s="156"/>
      <c r="E70" s="256" t="s">
        <v>574</v>
      </c>
      <c r="F70" s="257"/>
      <c r="G70" s="257"/>
      <c r="H70" s="258"/>
      <c r="I70" s="16" t="s">
        <v>5</v>
      </c>
      <c r="J70" s="92">
        <v>4</v>
      </c>
      <c r="K70" s="155">
        <v>0</v>
      </c>
      <c r="L70" s="463"/>
      <c r="M70" s="274">
        <f t="shared" si="2"/>
        <v>0</v>
      </c>
      <c r="N70" s="275"/>
      <c r="O70" s="113"/>
      <c r="P70" s="117"/>
      <c r="Q70" s="150"/>
    </row>
    <row r="71" spans="1:17" s="143" customFormat="1" ht="15" customHeight="1">
      <c r="A71" s="141"/>
      <c r="B71" s="14" t="s">
        <v>213</v>
      </c>
      <c r="C71" s="156"/>
      <c r="D71" s="156"/>
      <c r="E71" s="256" t="s">
        <v>555</v>
      </c>
      <c r="F71" s="257"/>
      <c r="G71" s="257"/>
      <c r="H71" s="258"/>
      <c r="I71" s="16" t="s">
        <v>5</v>
      </c>
      <c r="J71" s="92">
        <v>4</v>
      </c>
      <c r="K71" s="155">
        <v>0</v>
      </c>
      <c r="L71" s="463"/>
      <c r="M71" s="274">
        <f t="shared" si="2"/>
        <v>0</v>
      </c>
      <c r="N71" s="275"/>
      <c r="O71" s="113"/>
      <c r="P71" s="117"/>
      <c r="Q71" s="150"/>
    </row>
    <row r="72" spans="1:17" s="143" customFormat="1" ht="29.1" customHeight="1">
      <c r="A72" s="141"/>
      <c r="B72" s="14" t="s">
        <v>215</v>
      </c>
      <c r="C72" s="156"/>
      <c r="D72" s="156"/>
      <c r="E72" s="256" t="s">
        <v>592</v>
      </c>
      <c r="F72" s="257"/>
      <c r="G72" s="257"/>
      <c r="H72" s="258"/>
      <c r="I72" s="16" t="s">
        <v>5</v>
      </c>
      <c r="J72" s="92">
        <v>8</v>
      </c>
      <c r="K72" s="155">
        <v>0</v>
      </c>
      <c r="L72" s="463"/>
      <c r="M72" s="274">
        <f t="shared" si="2"/>
        <v>0</v>
      </c>
      <c r="N72" s="275"/>
      <c r="O72" s="113"/>
      <c r="P72" s="117"/>
      <c r="Q72" s="150"/>
    </row>
    <row r="73" spans="1:17" ht="15">
      <c r="A73" s="8"/>
      <c r="B73" s="14"/>
      <c r="C73" s="17"/>
      <c r="D73" s="17"/>
      <c r="E73" s="256"/>
      <c r="F73" s="257"/>
      <c r="G73" s="257"/>
      <c r="H73" s="258"/>
      <c r="I73" s="16"/>
      <c r="J73" s="92"/>
      <c r="K73" s="135"/>
      <c r="L73" s="111"/>
      <c r="M73" s="276"/>
      <c r="N73" s="277"/>
      <c r="O73" s="113"/>
      <c r="P73" s="117"/>
      <c r="Q73" s="10"/>
    </row>
    <row r="74" spans="1:17" ht="15" customHeight="1">
      <c r="A74" s="8"/>
      <c r="B74" s="118"/>
      <c r="C74" s="97"/>
      <c r="D74" s="97"/>
      <c r="E74" s="259" t="s">
        <v>593</v>
      </c>
      <c r="F74" s="259"/>
      <c r="G74" s="259"/>
      <c r="H74" s="259"/>
      <c r="I74" s="97"/>
      <c r="J74" s="98"/>
      <c r="K74" s="464"/>
      <c r="L74" s="465"/>
      <c r="M74" s="277"/>
      <c r="N74" s="277"/>
      <c r="O74" s="114"/>
      <c r="P74" s="117"/>
      <c r="Q74" s="10"/>
    </row>
    <row r="75" spans="1:17" s="143" customFormat="1" ht="15" customHeight="1">
      <c r="A75" s="141"/>
      <c r="B75" s="14" t="s">
        <v>217</v>
      </c>
      <c r="C75" s="156"/>
      <c r="D75" s="156"/>
      <c r="E75" s="256" t="s">
        <v>594</v>
      </c>
      <c r="F75" s="257"/>
      <c r="G75" s="257"/>
      <c r="H75" s="258"/>
      <c r="I75" s="16" t="s">
        <v>5</v>
      </c>
      <c r="J75" s="92">
        <v>21</v>
      </c>
      <c r="K75" s="155">
        <v>0</v>
      </c>
      <c r="L75" s="463"/>
      <c r="M75" s="274">
        <f>K75*J75</f>
        <v>0</v>
      </c>
      <c r="N75" s="275"/>
      <c r="O75" s="113"/>
      <c r="P75" s="113"/>
      <c r="Q75" s="150"/>
    </row>
    <row r="76" spans="1:17" s="143" customFormat="1" ht="15" customHeight="1">
      <c r="A76" s="141"/>
      <c r="B76" s="14" t="s">
        <v>219</v>
      </c>
      <c r="C76" s="156"/>
      <c r="D76" s="156"/>
      <c r="E76" s="256" t="s">
        <v>595</v>
      </c>
      <c r="F76" s="257"/>
      <c r="G76" s="257"/>
      <c r="H76" s="258"/>
      <c r="I76" s="16" t="s">
        <v>5</v>
      </c>
      <c r="J76" s="92">
        <v>24</v>
      </c>
      <c r="K76" s="155">
        <v>0</v>
      </c>
      <c r="L76" s="463"/>
      <c r="M76" s="274">
        <f>K76*J76</f>
        <v>0</v>
      </c>
      <c r="N76" s="275"/>
      <c r="O76" s="113"/>
      <c r="P76" s="117"/>
      <c r="Q76" s="150"/>
    </row>
    <row r="77" spans="1:17" s="143" customFormat="1" ht="15" customHeight="1">
      <c r="A77" s="141"/>
      <c r="B77" s="14" t="s">
        <v>221</v>
      </c>
      <c r="C77" s="156"/>
      <c r="D77" s="156"/>
      <c r="E77" s="256" t="s">
        <v>596</v>
      </c>
      <c r="F77" s="257"/>
      <c r="G77" s="257"/>
      <c r="H77" s="258"/>
      <c r="I77" s="16" t="s">
        <v>6</v>
      </c>
      <c r="J77" s="92">
        <v>200</v>
      </c>
      <c r="K77" s="155">
        <v>0</v>
      </c>
      <c r="L77" s="463"/>
      <c r="M77" s="274">
        <f>K77*J77</f>
        <v>0</v>
      </c>
      <c r="N77" s="275"/>
      <c r="O77" s="113"/>
      <c r="P77" s="117"/>
      <c r="Q77" s="150"/>
    </row>
    <row r="78" spans="1:17" ht="15">
      <c r="A78" s="8"/>
      <c r="B78" s="14"/>
      <c r="C78" s="17"/>
      <c r="D78" s="17"/>
      <c r="E78" s="269"/>
      <c r="F78" s="270"/>
      <c r="G78" s="270"/>
      <c r="H78" s="271"/>
      <c r="I78" s="16"/>
      <c r="J78" s="92"/>
      <c r="K78" s="135"/>
      <c r="L78" s="111"/>
      <c r="M78" s="276"/>
      <c r="N78" s="277"/>
      <c r="O78" s="113"/>
      <c r="P78" s="117"/>
      <c r="Q78" s="10"/>
    </row>
    <row r="79" spans="1:17" ht="15" customHeight="1">
      <c r="A79" s="8"/>
      <c r="B79" s="118"/>
      <c r="C79" s="97"/>
      <c r="D79" s="97"/>
      <c r="E79" s="259" t="s">
        <v>597</v>
      </c>
      <c r="F79" s="259"/>
      <c r="G79" s="259"/>
      <c r="H79" s="259"/>
      <c r="I79" s="97"/>
      <c r="J79" s="98"/>
      <c r="K79" s="464"/>
      <c r="L79" s="465"/>
      <c r="M79" s="277"/>
      <c r="N79" s="277"/>
      <c r="O79" s="114"/>
      <c r="P79" s="117"/>
      <c r="Q79" s="10"/>
    </row>
    <row r="80" spans="1:17" s="160" customFormat="1" ht="30.95" customHeight="1">
      <c r="A80" s="157"/>
      <c r="B80" s="14" t="s">
        <v>222</v>
      </c>
      <c r="C80" s="158"/>
      <c r="D80" s="158"/>
      <c r="E80" s="256" t="s">
        <v>598</v>
      </c>
      <c r="F80" s="257"/>
      <c r="G80" s="257"/>
      <c r="H80" s="258"/>
      <c r="I80" s="16" t="s">
        <v>6</v>
      </c>
      <c r="J80" s="92">
        <v>225</v>
      </c>
      <c r="K80" s="155">
        <v>0</v>
      </c>
      <c r="L80" s="463"/>
      <c r="M80" s="274">
        <f aca="true" t="shared" si="3" ref="M80:M89">K80*J80</f>
        <v>0</v>
      </c>
      <c r="N80" s="275"/>
      <c r="O80" s="113"/>
      <c r="P80" s="113"/>
      <c r="Q80" s="159"/>
    </row>
    <row r="81" spans="1:17" s="160" customFormat="1" ht="15" customHeight="1">
      <c r="A81" s="157"/>
      <c r="B81" s="14" t="s">
        <v>223</v>
      </c>
      <c r="C81" s="158"/>
      <c r="D81" s="158"/>
      <c r="E81" s="256" t="s">
        <v>824</v>
      </c>
      <c r="F81" s="257"/>
      <c r="G81" s="257"/>
      <c r="H81" s="258"/>
      <c r="I81" s="16" t="s">
        <v>6</v>
      </c>
      <c r="J81" s="92">
        <v>225</v>
      </c>
      <c r="K81" s="155">
        <v>0</v>
      </c>
      <c r="L81" s="463"/>
      <c r="M81" s="274">
        <f t="shared" si="3"/>
        <v>0</v>
      </c>
      <c r="N81" s="275"/>
      <c r="O81" s="113"/>
      <c r="P81" s="117"/>
      <c r="Q81" s="159"/>
    </row>
    <row r="82" spans="1:17" s="160" customFormat="1" ht="26.1" customHeight="1">
      <c r="A82" s="157"/>
      <c r="B82" s="14" t="s">
        <v>224</v>
      </c>
      <c r="C82" s="158"/>
      <c r="D82" s="158"/>
      <c r="E82" s="256" t="s">
        <v>599</v>
      </c>
      <c r="F82" s="257"/>
      <c r="G82" s="257"/>
      <c r="H82" s="258"/>
      <c r="I82" s="16" t="s">
        <v>6</v>
      </c>
      <c r="J82" s="92">
        <v>1400</v>
      </c>
      <c r="K82" s="155">
        <v>0</v>
      </c>
      <c r="L82" s="463"/>
      <c r="M82" s="274">
        <f t="shared" si="3"/>
        <v>0</v>
      </c>
      <c r="N82" s="275"/>
      <c r="O82" s="113"/>
      <c r="P82" s="113"/>
      <c r="Q82" s="159"/>
    </row>
    <row r="83" spans="1:17" s="160" customFormat="1" ht="15" customHeight="1">
      <c r="A83" s="157"/>
      <c r="B83" s="14" t="s">
        <v>226</v>
      </c>
      <c r="C83" s="158"/>
      <c r="D83" s="158"/>
      <c r="E83" s="256" t="s">
        <v>824</v>
      </c>
      <c r="F83" s="257"/>
      <c r="G83" s="257"/>
      <c r="H83" s="258"/>
      <c r="I83" s="16" t="s">
        <v>6</v>
      </c>
      <c r="J83" s="92">
        <v>1400</v>
      </c>
      <c r="K83" s="155">
        <v>0</v>
      </c>
      <c r="L83" s="463"/>
      <c r="M83" s="274">
        <f t="shared" si="3"/>
        <v>0</v>
      </c>
      <c r="N83" s="275"/>
      <c r="O83" s="113"/>
      <c r="P83" s="117"/>
      <c r="Q83" s="159"/>
    </row>
    <row r="84" spans="1:17" s="160" customFormat="1" ht="30.6" customHeight="1">
      <c r="A84" s="157"/>
      <c r="B84" s="14" t="s">
        <v>228</v>
      </c>
      <c r="C84" s="158"/>
      <c r="D84" s="158"/>
      <c r="E84" s="256" t="s">
        <v>600</v>
      </c>
      <c r="F84" s="257"/>
      <c r="G84" s="257"/>
      <c r="H84" s="258"/>
      <c r="I84" s="16" t="s">
        <v>6</v>
      </c>
      <c r="J84" s="92">
        <v>640</v>
      </c>
      <c r="K84" s="155">
        <v>0</v>
      </c>
      <c r="L84" s="463"/>
      <c r="M84" s="274">
        <f t="shared" si="3"/>
        <v>0</v>
      </c>
      <c r="N84" s="275"/>
      <c r="O84" s="113"/>
      <c r="P84" s="113"/>
      <c r="Q84" s="159"/>
    </row>
    <row r="85" spans="1:17" s="160" customFormat="1" ht="15" customHeight="1">
      <c r="A85" s="157"/>
      <c r="B85" s="14" t="s">
        <v>230</v>
      </c>
      <c r="C85" s="158"/>
      <c r="D85" s="158"/>
      <c r="E85" s="256" t="s">
        <v>824</v>
      </c>
      <c r="F85" s="257"/>
      <c r="G85" s="257"/>
      <c r="H85" s="258"/>
      <c r="I85" s="16" t="s">
        <v>6</v>
      </c>
      <c r="J85" s="92">
        <v>640</v>
      </c>
      <c r="K85" s="155">
        <v>0</v>
      </c>
      <c r="L85" s="463"/>
      <c r="M85" s="274">
        <f t="shared" si="3"/>
        <v>0</v>
      </c>
      <c r="N85" s="275"/>
      <c r="O85" s="113"/>
      <c r="P85" s="117"/>
      <c r="Q85" s="159"/>
    </row>
    <row r="86" spans="1:17" s="160" customFormat="1" ht="28.5" customHeight="1">
      <c r="A86" s="157"/>
      <c r="B86" s="14" t="s">
        <v>232</v>
      </c>
      <c r="C86" s="158"/>
      <c r="D86" s="158"/>
      <c r="E86" s="256" t="s">
        <v>825</v>
      </c>
      <c r="F86" s="257"/>
      <c r="G86" s="257"/>
      <c r="H86" s="258"/>
      <c r="I86" s="16" t="s">
        <v>6</v>
      </c>
      <c r="J86" s="92">
        <v>155</v>
      </c>
      <c r="K86" s="155">
        <v>0</v>
      </c>
      <c r="L86" s="463"/>
      <c r="M86" s="274">
        <f t="shared" si="3"/>
        <v>0</v>
      </c>
      <c r="N86" s="275"/>
      <c r="O86" s="113"/>
      <c r="P86" s="113"/>
      <c r="Q86" s="159"/>
    </row>
    <row r="87" spans="1:17" s="160" customFormat="1" ht="15" customHeight="1">
      <c r="A87" s="157"/>
      <c r="B87" s="14" t="s">
        <v>234</v>
      </c>
      <c r="C87" s="158"/>
      <c r="D87" s="158"/>
      <c r="E87" s="256" t="s">
        <v>824</v>
      </c>
      <c r="F87" s="257"/>
      <c r="G87" s="257"/>
      <c r="H87" s="258"/>
      <c r="I87" s="16" t="s">
        <v>6</v>
      </c>
      <c r="J87" s="92">
        <v>155</v>
      </c>
      <c r="K87" s="155">
        <v>0</v>
      </c>
      <c r="L87" s="463"/>
      <c r="M87" s="274">
        <f t="shared" si="3"/>
        <v>0</v>
      </c>
      <c r="N87" s="275"/>
      <c r="O87" s="113"/>
      <c r="P87" s="117"/>
      <c r="Q87" s="159"/>
    </row>
    <row r="88" spans="1:17" s="160" customFormat="1" ht="28.5" customHeight="1">
      <c r="A88" s="157"/>
      <c r="B88" s="14" t="s">
        <v>236</v>
      </c>
      <c r="C88" s="158"/>
      <c r="D88" s="158"/>
      <c r="E88" s="256" t="s">
        <v>601</v>
      </c>
      <c r="F88" s="257"/>
      <c r="G88" s="257"/>
      <c r="H88" s="258"/>
      <c r="I88" s="16" t="s">
        <v>6</v>
      </c>
      <c r="J88" s="92">
        <v>470</v>
      </c>
      <c r="K88" s="155">
        <v>0</v>
      </c>
      <c r="L88" s="463"/>
      <c r="M88" s="274">
        <f t="shared" si="3"/>
        <v>0</v>
      </c>
      <c r="N88" s="275"/>
      <c r="O88" s="113"/>
      <c r="P88" s="113"/>
      <c r="Q88" s="159"/>
    </row>
    <row r="89" spans="1:17" s="160" customFormat="1" ht="15" customHeight="1">
      <c r="A89" s="157"/>
      <c r="B89" s="14" t="s">
        <v>238</v>
      </c>
      <c r="C89" s="158"/>
      <c r="D89" s="158"/>
      <c r="E89" s="256" t="s">
        <v>824</v>
      </c>
      <c r="F89" s="257"/>
      <c r="G89" s="257"/>
      <c r="H89" s="258"/>
      <c r="I89" s="16" t="s">
        <v>6</v>
      </c>
      <c r="J89" s="92">
        <v>470</v>
      </c>
      <c r="K89" s="155">
        <v>0</v>
      </c>
      <c r="L89" s="463"/>
      <c r="M89" s="274">
        <f t="shared" si="3"/>
        <v>0</v>
      </c>
      <c r="N89" s="275"/>
      <c r="O89" s="113"/>
      <c r="P89" s="117"/>
      <c r="Q89" s="159"/>
    </row>
    <row r="90" spans="1:17" s="160" customFormat="1" ht="28.5" customHeight="1">
      <c r="A90" s="157"/>
      <c r="B90" s="14" t="s">
        <v>240</v>
      </c>
      <c r="C90" s="158"/>
      <c r="D90" s="158"/>
      <c r="E90" s="256" t="s">
        <v>826</v>
      </c>
      <c r="F90" s="257"/>
      <c r="G90" s="257"/>
      <c r="H90" s="258"/>
      <c r="I90" s="16" t="s">
        <v>6</v>
      </c>
      <c r="J90" s="92">
        <v>70</v>
      </c>
      <c r="K90" s="155">
        <v>0</v>
      </c>
      <c r="L90" s="463"/>
      <c r="M90" s="274">
        <f>K90*J90</f>
        <v>0</v>
      </c>
      <c r="N90" s="275"/>
      <c r="O90" s="113"/>
      <c r="P90" s="113"/>
      <c r="Q90" s="159"/>
    </row>
    <row r="91" spans="1:17" s="160" customFormat="1" ht="15" customHeight="1">
      <c r="A91" s="157"/>
      <c r="B91" s="14" t="s">
        <v>602</v>
      </c>
      <c r="C91" s="158"/>
      <c r="D91" s="158"/>
      <c r="E91" s="256" t="s">
        <v>824</v>
      </c>
      <c r="F91" s="257"/>
      <c r="G91" s="257"/>
      <c r="H91" s="258"/>
      <c r="I91" s="16" t="s">
        <v>6</v>
      </c>
      <c r="J91" s="92">
        <v>70</v>
      </c>
      <c r="K91" s="155">
        <v>0</v>
      </c>
      <c r="L91" s="463"/>
      <c r="M91" s="274">
        <f>K91*J91</f>
        <v>0</v>
      </c>
      <c r="N91" s="275"/>
      <c r="O91" s="113"/>
      <c r="P91" s="117"/>
      <c r="Q91" s="159"/>
    </row>
    <row r="92" spans="1:17" s="160" customFormat="1" ht="27.6" customHeight="1">
      <c r="A92" s="157"/>
      <c r="B92" s="14" t="s">
        <v>604</v>
      </c>
      <c r="C92" s="158"/>
      <c r="D92" s="158"/>
      <c r="E92" s="256" t="s">
        <v>827</v>
      </c>
      <c r="F92" s="257"/>
      <c r="G92" s="257"/>
      <c r="H92" s="258"/>
      <c r="I92" s="16" t="s">
        <v>6</v>
      </c>
      <c r="J92" s="92">
        <v>70</v>
      </c>
      <c r="K92" s="155">
        <v>0</v>
      </c>
      <c r="L92" s="463"/>
      <c r="M92" s="274">
        <f>K92*J92</f>
        <v>0</v>
      </c>
      <c r="N92" s="275"/>
      <c r="O92" s="113"/>
      <c r="P92" s="113"/>
      <c r="Q92" s="159"/>
    </row>
    <row r="93" spans="1:17" s="160" customFormat="1" ht="15" customHeight="1">
      <c r="A93" s="157"/>
      <c r="B93" s="14" t="s">
        <v>605</v>
      </c>
      <c r="C93" s="158"/>
      <c r="D93" s="158"/>
      <c r="E93" s="256" t="s">
        <v>824</v>
      </c>
      <c r="F93" s="257"/>
      <c r="G93" s="257"/>
      <c r="H93" s="258"/>
      <c r="I93" s="16" t="s">
        <v>6</v>
      </c>
      <c r="J93" s="92">
        <v>70</v>
      </c>
      <c r="K93" s="155">
        <v>0</v>
      </c>
      <c r="L93" s="463"/>
      <c r="M93" s="274">
        <f>K93*J93</f>
        <v>0</v>
      </c>
      <c r="N93" s="275"/>
      <c r="O93" s="113"/>
      <c r="P93" s="117"/>
      <c r="Q93" s="159"/>
    </row>
    <row r="94" spans="1:17" ht="15">
      <c r="A94" s="8"/>
      <c r="B94" s="14"/>
      <c r="C94" s="17"/>
      <c r="D94" s="17"/>
      <c r="E94" s="269"/>
      <c r="F94" s="270"/>
      <c r="G94" s="270"/>
      <c r="H94" s="271"/>
      <c r="I94" s="16"/>
      <c r="J94" s="92"/>
      <c r="K94" s="135"/>
      <c r="L94" s="111"/>
      <c r="M94" s="276"/>
      <c r="N94" s="277"/>
      <c r="O94" s="113"/>
      <c r="P94" s="117"/>
      <c r="Q94" s="10"/>
    </row>
    <row r="95" spans="1:17" ht="15" customHeight="1">
      <c r="A95" s="8"/>
      <c r="B95" s="118"/>
      <c r="C95" s="97"/>
      <c r="D95" s="97"/>
      <c r="E95" s="161" t="s">
        <v>897</v>
      </c>
      <c r="F95" s="161"/>
      <c r="G95" s="161"/>
      <c r="H95" s="161"/>
      <c r="I95" s="161"/>
      <c r="J95" s="162"/>
      <c r="K95" s="464"/>
      <c r="L95" s="465"/>
      <c r="M95" s="277"/>
      <c r="N95" s="277"/>
      <c r="O95" s="114"/>
      <c r="P95" s="117"/>
      <c r="Q95" s="10"/>
    </row>
    <row r="96" spans="1:17" s="160" customFormat="1" ht="15" customHeight="1">
      <c r="A96" s="157"/>
      <c r="B96" s="14" t="s">
        <v>607</v>
      </c>
      <c r="C96" s="158"/>
      <c r="D96" s="158"/>
      <c r="E96" s="256" t="s">
        <v>930</v>
      </c>
      <c r="F96" s="257"/>
      <c r="G96" s="257"/>
      <c r="H96" s="258"/>
      <c r="I96" s="16" t="s">
        <v>4</v>
      </c>
      <c r="J96" s="92">
        <v>1</v>
      </c>
      <c r="K96" s="155">
        <v>0</v>
      </c>
      <c r="L96" s="463"/>
      <c r="M96" s="274">
        <f aca="true" t="shared" si="4" ref="M96:M103">K96*J96</f>
        <v>0</v>
      </c>
      <c r="N96" s="275"/>
      <c r="O96" s="113"/>
      <c r="P96" s="117"/>
      <c r="Q96" s="159"/>
    </row>
    <row r="97" spans="1:17" s="160" customFormat="1" ht="42" customHeight="1">
      <c r="A97" s="157"/>
      <c r="B97" s="14" t="s">
        <v>609</v>
      </c>
      <c r="C97" s="158"/>
      <c r="D97" s="158"/>
      <c r="E97" s="256" t="s">
        <v>931</v>
      </c>
      <c r="F97" s="257"/>
      <c r="G97" s="257"/>
      <c r="H97" s="258"/>
      <c r="I97" s="16" t="s">
        <v>4</v>
      </c>
      <c r="J97" s="92">
        <v>1</v>
      </c>
      <c r="K97" s="155">
        <v>0</v>
      </c>
      <c r="L97" s="463"/>
      <c r="M97" s="274">
        <f t="shared" si="4"/>
        <v>0</v>
      </c>
      <c r="N97" s="275"/>
      <c r="O97" s="113"/>
      <c r="P97" s="117"/>
      <c r="Q97" s="159"/>
    </row>
    <row r="98" spans="1:17" s="160" customFormat="1" ht="26.45" customHeight="1">
      <c r="A98" s="157"/>
      <c r="B98" s="14" t="s">
        <v>610</v>
      </c>
      <c r="C98" s="158"/>
      <c r="D98" s="158"/>
      <c r="E98" s="256" t="s">
        <v>905</v>
      </c>
      <c r="F98" s="257"/>
      <c r="G98" s="257"/>
      <c r="H98" s="258"/>
      <c r="I98" s="16" t="s">
        <v>4</v>
      </c>
      <c r="J98" s="92">
        <v>1</v>
      </c>
      <c r="K98" s="155">
        <v>0</v>
      </c>
      <c r="L98" s="463"/>
      <c r="M98" s="274">
        <f t="shared" si="4"/>
        <v>0</v>
      </c>
      <c r="N98" s="275"/>
      <c r="O98" s="113"/>
      <c r="P98" s="117"/>
      <c r="Q98" s="159"/>
    </row>
    <row r="99" spans="1:17" s="160" customFormat="1" ht="13.5">
      <c r="A99" s="157"/>
      <c r="B99" s="14" t="s">
        <v>828</v>
      </c>
      <c r="C99" s="158"/>
      <c r="D99" s="158"/>
      <c r="E99" s="256" t="s">
        <v>603</v>
      </c>
      <c r="F99" s="257"/>
      <c r="G99" s="257"/>
      <c r="H99" s="258"/>
      <c r="I99" s="16" t="s">
        <v>4</v>
      </c>
      <c r="J99" s="92">
        <v>1</v>
      </c>
      <c r="K99" s="155">
        <v>0</v>
      </c>
      <c r="L99" s="463"/>
      <c r="M99" s="274">
        <f t="shared" si="4"/>
        <v>0</v>
      </c>
      <c r="N99" s="275"/>
      <c r="O99" s="113"/>
      <c r="P99" s="117"/>
      <c r="Q99" s="159"/>
    </row>
    <row r="100" spans="1:17" s="160" customFormat="1" ht="27" customHeight="1">
      <c r="A100" s="157"/>
      <c r="B100" s="14" t="s">
        <v>829</v>
      </c>
      <c r="C100" s="158"/>
      <c r="D100" s="158"/>
      <c r="E100" s="273" t="s">
        <v>932</v>
      </c>
      <c r="F100" s="257"/>
      <c r="G100" s="257"/>
      <c r="H100" s="258"/>
      <c r="I100" s="16" t="s">
        <v>4</v>
      </c>
      <c r="J100" s="92">
        <v>1</v>
      </c>
      <c r="K100" s="155">
        <v>0</v>
      </c>
      <c r="L100" s="463"/>
      <c r="M100" s="274">
        <f t="shared" si="4"/>
        <v>0</v>
      </c>
      <c r="N100" s="275"/>
      <c r="O100" s="113"/>
      <c r="P100" s="117"/>
      <c r="Q100" s="159"/>
    </row>
    <row r="101" spans="1:17" s="160" customFormat="1" ht="13.5">
      <c r="A101" s="157"/>
      <c r="B101" s="14" t="s">
        <v>830</v>
      </c>
      <c r="C101" s="158"/>
      <c r="D101" s="158"/>
      <c r="E101" s="256" t="s">
        <v>606</v>
      </c>
      <c r="F101" s="257"/>
      <c r="G101" s="257"/>
      <c r="H101" s="258"/>
      <c r="I101" s="16" t="s">
        <v>4</v>
      </c>
      <c r="J101" s="92">
        <v>1</v>
      </c>
      <c r="K101" s="155">
        <v>0</v>
      </c>
      <c r="L101" s="463"/>
      <c r="M101" s="274">
        <f t="shared" si="4"/>
        <v>0</v>
      </c>
      <c r="N101" s="275"/>
      <c r="O101" s="113"/>
      <c r="P101" s="117"/>
      <c r="Q101" s="159"/>
    </row>
    <row r="102" spans="1:17" s="160" customFormat="1" ht="13.5">
      <c r="A102" s="157"/>
      <c r="B102" s="14" t="s">
        <v>831</v>
      </c>
      <c r="C102" s="158"/>
      <c r="D102" s="158"/>
      <c r="E102" s="256" t="s">
        <v>608</v>
      </c>
      <c r="F102" s="257"/>
      <c r="G102" s="257"/>
      <c r="H102" s="258"/>
      <c r="I102" s="16" t="s">
        <v>4</v>
      </c>
      <c r="J102" s="92">
        <v>1</v>
      </c>
      <c r="K102" s="155">
        <v>0</v>
      </c>
      <c r="L102" s="463"/>
      <c r="M102" s="274">
        <f t="shared" si="4"/>
        <v>0</v>
      </c>
      <c r="N102" s="275"/>
      <c r="O102" s="113"/>
      <c r="P102" s="117"/>
      <c r="Q102" s="159"/>
    </row>
    <row r="103" spans="1:17" s="160" customFormat="1" ht="15" customHeight="1">
      <c r="A103" s="157"/>
      <c r="B103" s="14" t="s">
        <v>832</v>
      </c>
      <c r="C103" s="158"/>
      <c r="D103" s="158"/>
      <c r="E103" s="256" t="s">
        <v>18</v>
      </c>
      <c r="F103" s="257"/>
      <c r="G103" s="257"/>
      <c r="H103" s="258"/>
      <c r="I103" s="16" t="s">
        <v>432</v>
      </c>
      <c r="J103" s="92">
        <v>25</v>
      </c>
      <c r="K103" s="155">
        <v>0</v>
      </c>
      <c r="L103" s="463"/>
      <c r="M103" s="274">
        <f t="shared" si="4"/>
        <v>0</v>
      </c>
      <c r="N103" s="275"/>
      <c r="O103" s="113"/>
      <c r="P103" s="117"/>
      <c r="Q103" s="159"/>
    </row>
    <row r="104" spans="1:17" s="93" customFormat="1" ht="15" customHeight="1">
      <c r="A104" s="99"/>
      <c r="B104" s="14"/>
      <c r="C104" s="100"/>
      <c r="D104" s="100"/>
      <c r="E104" s="263"/>
      <c r="F104" s="264"/>
      <c r="G104" s="264"/>
      <c r="H104" s="265"/>
      <c r="I104" s="16"/>
      <c r="J104" s="111"/>
      <c r="K104" s="135"/>
      <c r="L104" s="111"/>
      <c r="M104" s="111"/>
      <c r="N104" s="112"/>
      <c r="O104" s="113"/>
      <c r="P104" s="117"/>
      <c r="Q104" s="101"/>
    </row>
    <row r="105" spans="1:17" ht="15">
      <c r="A105" s="11"/>
      <c r="B105" s="77"/>
      <c r="C105" s="12"/>
      <c r="D105" s="12"/>
      <c r="E105" s="272"/>
      <c r="F105" s="272"/>
      <c r="G105" s="272"/>
      <c r="H105" s="272"/>
      <c r="I105" s="12"/>
      <c r="J105" s="78"/>
      <c r="K105" s="136"/>
      <c r="L105" s="12"/>
      <c r="M105" s="12"/>
      <c r="N105" s="12"/>
      <c r="O105" s="12"/>
      <c r="P105" s="12"/>
      <c r="Q105" s="13"/>
    </row>
    <row r="106" spans="10:11" ht="15">
      <c r="J106" s="76"/>
      <c r="K106" s="137"/>
    </row>
    <row r="107" spans="10:11" ht="15">
      <c r="J107" s="76"/>
      <c r="K107" s="137"/>
    </row>
    <row r="108" spans="10:11" ht="15">
      <c r="J108" s="76"/>
      <c r="K108" s="137"/>
    </row>
    <row r="109" spans="10:11" ht="15">
      <c r="J109" s="76"/>
      <c r="K109" s="137"/>
    </row>
    <row r="110" spans="10:11" ht="15">
      <c r="J110" s="76"/>
      <c r="K110" s="137"/>
    </row>
    <row r="111" spans="10:11" ht="15">
      <c r="J111" s="76"/>
      <c r="K111" s="137"/>
    </row>
    <row r="112" spans="10:11" ht="15">
      <c r="J112" s="76"/>
      <c r="K112" s="137"/>
    </row>
    <row r="113" spans="10:11" ht="15">
      <c r="J113" s="76"/>
      <c r="K113" s="137"/>
    </row>
    <row r="114" spans="10:11" ht="15">
      <c r="J114" s="76"/>
      <c r="K114" s="137"/>
    </row>
    <row r="115" spans="10:11" ht="15">
      <c r="J115" s="76"/>
      <c r="K115" s="137"/>
    </row>
    <row r="116" spans="10:11" ht="15">
      <c r="J116" s="76"/>
      <c r="K116" s="137"/>
    </row>
    <row r="117" spans="10:11" ht="15">
      <c r="J117" s="76"/>
      <c r="K117" s="137"/>
    </row>
    <row r="118" spans="10:11" ht="15">
      <c r="J118" s="76"/>
      <c r="K118" s="137"/>
    </row>
    <row r="119" spans="10:11" ht="15">
      <c r="J119" s="76"/>
      <c r="K119" s="137"/>
    </row>
    <row r="120" spans="10:11" ht="15">
      <c r="J120" s="76"/>
      <c r="K120" s="137"/>
    </row>
    <row r="121" spans="10:11" ht="15">
      <c r="J121" s="76"/>
      <c r="K121" s="137"/>
    </row>
    <row r="122" spans="10:11" ht="15">
      <c r="J122" s="76"/>
      <c r="K122" s="137"/>
    </row>
    <row r="123" spans="10:11" ht="15">
      <c r="J123" s="76"/>
      <c r="K123" s="137"/>
    </row>
    <row r="124" spans="10:11" ht="15">
      <c r="J124" s="76"/>
      <c r="K124" s="137"/>
    </row>
    <row r="125" spans="10:11" ht="15">
      <c r="J125" s="76"/>
      <c r="K125" s="137"/>
    </row>
    <row r="126" spans="10:11" ht="15">
      <c r="J126" s="76"/>
      <c r="K126" s="137"/>
    </row>
    <row r="127" spans="10:11" ht="15">
      <c r="J127" s="76"/>
      <c r="K127" s="137"/>
    </row>
    <row r="128" spans="10:11" ht="15">
      <c r="J128" s="76"/>
      <c r="K128" s="137"/>
    </row>
    <row r="129" spans="10:11" ht="15">
      <c r="J129" s="76"/>
      <c r="K129" s="137"/>
    </row>
    <row r="130" spans="10:11" ht="15">
      <c r="J130" s="76"/>
      <c r="K130" s="137"/>
    </row>
    <row r="131" spans="10:11" ht="15">
      <c r="J131" s="76"/>
      <c r="K131" s="137"/>
    </row>
    <row r="132" ht="15">
      <c r="J132" s="76"/>
    </row>
    <row r="133" ht="15">
      <c r="J133" s="76"/>
    </row>
    <row r="134" ht="15">
      <c r="J134" s="76"/>
    </row>
    <row r="135" ht="15">
      <c r="J135" s="76"/>
    </row>
    <row r="136" ht="15">
      <c r="J136" s="76"/>
    </row>
    <row r="137" ht="15">
      <c r="J137" s="76"/>
    </row>
    <row r="138" ht="15">
      <c r="J138" s="76"/>
    </row>
    <row r="139" ht="15">
      <c r="J139" s="76"/>
    </row>
    <row r="140" ht="15">
      <c r="J140" s="76"/>
    </row>
  </sheetData>
  <sheetProtection password="CC06" sheet="1" objects="1" scenarios="1"/>
  <mergeCells count="190">
    <mergeCell ref="M96:N96"/>
    <mergeCell ref="M97:N97"/>
    <mergeCell ref="M98:N98"/>
    <mergeCell ref="M99:N99"/>
    <mergeCell ref="M100:N100"/>
    <mergeCell ref="M101:N101"/>
    <mergeCell ref="M102:N102"/>
    <mergeCell ref="M103:N103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44:N44"/>
    <mergeCell ref="M45:N45"/>
    <mergeCell ref="M46:N46"/>
    <mergeCell ref="M47:N47"/>
    <mergeCell ref="M48:N48"/>
    <mergeCell ref="M49:N49"/>
    <mergeCell ref="M25:N25"/>
    <mergeCell ref="M26:N26"/>
    <mergeCell ref="M50:N50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24:N24"/>
    <mergeCell ref="M27:N27"/>
    <mergeCell ref="M28:N28"/>
    <mergeCell ref="M29:N29"/>
    <mergeCell ref="M30:N30"/>
    <mergeCell ref="M31:N31"/>
    <mergeCell ref="M32:N32"/>
    <mergeCell ref="M33:N33"/>
    <mergeCell ref="M34:N3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E105:H105"/>
    <mergeCell ref="E101:H101"/>
    <mergeCell ref="E102:H102"/>
    <mergeCell ref="E103:H103"/>
    <mergeCell ref="E104:H104"/>
    <mergeCell ref="E96:H96"/>
    <mergeCell ref="E97:H97"/>
    <mergeCell ref="E98:H98"/>
    <mergeCell ref="E99:H99"/>
    <mergeCell ref="E100:H100"/>
    <mergeCell ref="E90:H90"/>
    <mergeCell ref="E91:H91"/>
    <mergeCell ref="E92:H92"/>
    <mergeCell ref="E93:H93"/>
    <mergeCell ref="E94:H94"/>
    <mergeCell ref="E85:H85"/>
    <mergeCell ref="E86:H86"/>
    <mergeCell ref="E87:H87"/>
    <mergeCell ref="E88:H88"/>
    <mergeCell ref="E89:H89"/>
    <mergeCell ref="E80:H80"/>
    <mergeCell ref="E81:H81"/>
    <mergeCell ref="E82:H82"/>
    <mergeCell ref="E83:H83"/>
    <mergeCell ref="E84:H84"/>
    <mergeCell ref="E75:H75"/>
    <mergeCell ref="E76:H76"/>
    <mergeCell ref="E77:H77"/>
    <mergeCell ref="E78:H78"/>
    <mergeCell ref="E79:H79"/>
    <mergeCell ref="E70:H70"/>
    <mergeCell ref="E71:H71"/>
    <mergeCell ref="E72:H72"/>
    <mergeCell ref="E73:H73"/>
    <mergeCell ref="E74:H74"/>
    <mergeCell ref="E65:H65"/>
    <mergeCell ref="E66:H66"/>
    <mergeCell ref="E67:H67"/>
    <mergeCell ref="E68:H68"/>
    <mergeCell ref="E69:H69"/>
    <mergeCell ref="E60:H60"/>
    <mergeCell ref="E61:H61"/>
    <mergeCell ref="E62:H62"/>
    <mergeCell ref="E63:H63"/>
    <mergeCell ref="E64:H64"/>
    <mergeCell ref="E55:H55"/>
    <mergeCell ref="E56:H56"/>
    <mergeCell ref="E57:H57"/>
    <mergeCell ref="E58:H58"/>
    <mergeCell ref="E59:H59"/>
    <mergeCell ref="E51:H51"/>
    <mergeCell ref="E52:H52"/>
    <mergeCell ref="E53:H53"/>
    <mergeCell ref="E54:H54"/>
    <mergeCell ref="E44:H44"/>
    <mergeCell ref="E46:H46"/>
    <mergeCell ref="E47:H47"/>
    <mergeCell ref="E48:H48"/>
    <mergeCell ref="E49:H49"/>
    <mergeCell ref="E41:H41"/>
    <mergeCell ref="E42:H42"/>
    <mergeCell ref="E43:H43"/>
    <mergeCell ref="E34:H34"/>
    <mergeCell ref="E35:H35"/>
    <mergeCell ref="E36:H36"/>
    <mergeCell ref="E37:H37"/>
    <mergeCell ref="E38:H38"/>
    <mergeCell ref="E50:H50"/>
    <mergeCell ref="E32:H32"/>
    <mergeCell ref="E33:H33"/>
    <mergeCell ref="E24:H24"/>
    <mergeCell ref="E25:H25"/>
    <mergeCell ref="E26:H26"/>
    <mergeCell ref="E27:H27"/>
    <mergeCell ref="E28:H28"/>
    <mergeCell ref="E39:H39"/>
    <mergeCell ref="E40:H40"/>
    <mergeCell ref="B3:P3"/>
    <mergeCell ref="E5:O5"/>
    <mergeCell ref="E6:O6"/>
    <mergeCell ref="L7:O7"/>
    <mergeCell ref="L9:P9"/>
    <mergeCell ref="E45:H45"/>
    <mergeCell ref="L10:P10"/>
    <mergeCell ref="E12:H12"/>
    <mergeCell ref="K12:L12"/>
    <mergeCell ref="M12:P12"/>
    <mergeCell ref="M13:P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9:H29"/>
    <mergeCell ref="E30:H30"/>
    <mergeCell ref="E31:H31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7"/>
  <sheetViews>
    <sheetView workbookViewId="0" topLeftCell="A4">
      <selection activeCell="E26" sqref="E26:H26"/>
    </sheetView>
  </sheetViews>
  <sheetFormatPr defaultColWidth="7.00390625" defaultRowHeight="15"/>
  <cols>
    <col min="1" max="1" width="2.421875" style="2" customWidth="1"/>
    <col min="2" max="2" width="4.8515625" style="2" customWidth="1"/>
    <col min="3" max="3" width="5.57421875" style="2" customWidth="1"/>
    <col min="4" max="4" width="9.00390625" style="67" customWidth="1"/>
    <col min="5" max="7" width="7.00390625" style="2" customWidth="1"/>
    <col min="8" max="8" width="28.421875" style="2" customWidth="1"/>
    <col min="9" max="9" width="3.421875" style="2" customWidth="1"/>
    <col min="10" max="10" width="8.00390625" style="2" customWidth="1"/>
    <col min="11" max="11" width="7.00390625" style="2" customWidth="1"/>
    <col min="12" max="12" width="5.421875" style="2" customWidth="1"/>
    <col min="13" max="14" width="7.00390625" style="2" customWidth="1"/>
    <col min="15" max="15" width="1.28515625" style="2" customWidth="1"/>
    <col min="16" max="16" width="1.57421875" style="2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22.5" customHeight="1"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30"/>
      <c r="B2" s="31"/>
      <c r="C2" s="31"/>
      <c r="D2" s="6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"/>
    </row>
    <row r="3" spans="1:18" ht="21">
      <c r="A3" s="8"/>
      <c r="B3" s="180" t="s">
        <v>921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"/>
      <c r="R3" s="3"/>
    </row>
    <row r="4" spans="1:18" ht="15">
      <c r="A4" s="8"/>
      <c r="B4" s="4"/>
      <c r="C4" s="4"/>
      <c r="D4" s="6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  <c r="R4" s="3"/>
    </row>
    <row r="5" spans="1:18" ht="12.75" customHeight="1">
      <c r="A5" s="8"/>
      <c r="B5" s="166" t="s">
        <v>7</v>
      </c>
      <c r="C5" s="4"/>
      <c r="D5" s="69"/>
      <c r="E5" s="181" t="s">
        <v>58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4"/>
      <c r="Q5" s="9"/>
      <c r="R5" s="3"/>
    </row>
    <row r="6" spans="1:18" ht="12.75" customHeight="1">
      <c r="A6" s="8"/>
      <c r="B6" s="4"/>
      <c r="C6" s="4"/>
      <c r="D6" s="69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4"/>
      <c r="Q6" s="9"/>
      <c r="R6" s="3"/>
    </row>
    <row r="7" spans="1:18" ht="15">
      <c r="A7" s="8"/>
      <c r="B7" s="5" t="s">
        <v>8</v>
      </c>
      <c r="C7" s="4"/>
      <c r="D7" s="69"/>
      <c r="E7" s="132" t="s">
        <v>59</v>
      </c>
      <c r="F7" s="4"/>
      <c r="G7" s="4"/>
      <c r="H7" s="4"/>
      <c r="I7" s="4"/>
      <c r="J7" s="5" t="s">
        <v>9</v>
      </c>
      <c r="K7" s="4"/>
      <c r="L7" s="182" t="s">
        <v>60</v>
      </c>
      <c r="M7" s="182"/>
      <c r="N7" s="182"/>
      <c r="O7" s="182"/>
      <c r="P7" s="4"/>
      <c r="Q7" s="9"/>
      <c r="R7" s="3"/>
    </row>
    <row r="8" spans="1:18" ht="15">
      <c r="A8" s="8"/>
      <c r="B8" s="4"/>
      <c r="C8" s="4"/>
      <c r="D8" s="6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3"/>
    </row>
    <row r="9" spans="1:18" ht="15">
      <c r="A9" s="8"/>
      <c r="B9" s="5" t="s">
        <v>10</v>
      </c>
      <c r="C9" s="4"/>
      <c r="D9" s="69"/>
      <c r="E9" s="132" t="s">
        <v>11</v>
      </c>
      <c r="F9" s="4"/>
      <c r="G9" s="4"/>
      <c r="H9" s="4"/>
      <c r="I9" s="4"/>
      <c r="J9" s="5" t="s">
        <v>12</v>
      </c>
      <c r="K9" s="4"/>
      <c r="L9" s="278" t="s">
        <v>99</v>
      </c>
      <c r="M9" s="278"/>
      <c r="N9" s="278"/>
      <c r="O9" s="278"/>
      <c r="P9" s="278"/>
      <c r="Q9" s="9"/>
      <c r="R9" s="3"/>
    </row>
    <row r="10" spans="1:18" ht="15">
      <c r="A10" s="8"/>
      <c r="B10" s="5" t="s">
        <v>13</v>
      </c>
      <c r="C10" s="4"/>
      <c r="D10" s="69"/>
      <c r="E10" s="103"/>
      <c r="F10" s="104"/>
      <c r="G10" s="104"/>
      <c r="H10" s="104"/>
      <c r="I10" s="4"/>
      <c r="J10" s="5" t="s">
        <v>14</v>
      </c>
      <c r="K10" s="4"/>
      <c r="L10" s="285"/>
      <c r="M10" s="285"/>
      <c r="N10" s="285"/>
      <c r="O10" s="285"/>
      <c r="P10" s="285"/>
      <c r="Q10" s="9"/>
      <c r="R10" s="3"/>
    </row>
    <row r="11" spans="1:18" ht="15">
      <c r="A11" s="8"/>
      <c r="B11" s="4"/>
      <c r="C11" s="4"/>
      <c r="D11" s="6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3"/>
    </row>
    <row r="12" spans="1:18" ht="30" customHeight="1">
      <c r="A12" s="8"/>
      <c r="B12" s="169" t="s">
        <v>15</v>
      </c>
      <c r="C12" s="169"/>
      <c r="D12" s="169" t="s">
        <v>461</v>
      </c>
      <c r="E12" s="206" t="s">
        <v>478</v>
      </c>
      <c r="F12" s="206"/>
      <c r="G12" s="206"/>
      <c r="H12" s="206"/>
      <c r="I12" s="169"/>
      <c r="J12" s="169" t="s">
        <v>2</v>
      </c>
      <c r="K12" s="206" t="s">
        <v>16</v>
      </c>
      <c r="L12" s="206"/>
      <c r="M12" s="206" t="s">
        <v>17</v>
      </c>
      <c r="N12" s="206"/>
      <c r="O12" s="206"/>
      <c r="P12" s="206"/>
      <c r="Q12" s="9"/>
      <c r="R12" s="3"/>
    </row>
    <row r="13" spans="1:18" ht="16.5" customHeight="1">
      <c r="A13" s="8"/>
      <c r="B13" s="87"/>
      <c r="C13" s="204" t="s">
        <v>478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5">
        <f>M14+M17+M19+M21+M23+M25+M27+M29</f>
        <v>0</v>
      </c>
      <c r="N13" s="205"/>
      <c r="O13" s="205"/>
      <c r="P13" s="205"/>
      <c r="Q13" s="9"/>
      <c r="R13" s="3"/>
    </row>
    <row r="14" spans="1:21" ht="15">
      <c r="A14" s="8"/>
      <c r="B14" s="171"/>
      <c r="C14" s="171"/>
      <c r="D14" s="279" t="s">
        <v>479</v>
      </c>
      <c r="E14" s="202" t="s">
        <v>480</v>
      </c>
      <c r="F14" s="202"/>
      <c r="G14" s="202"/>
      <c r="H14" s="202"/>
      <c r="I14" s="171"/>
      <c r="J14" s="79"/>
      <c r="K14" s="200"/>
      <c r="L14" s="200"/>
      <c r="M14" s="201">
        <f>M15+M16</f>
        <v>0</v>
      </c>
      <c r="N14" s="201"/>
      <c r="O14" s="201"/>
      <c r="P14" s="132"/>
      <c r="Q14" s="80"/>
      <c r="R14" s="102"/>
      <c r="S14" s="81"/>
      <c r="T14" s="81"/>
      <c r="U14" s="81"/>
    </row>
    <row r="15" spans="1:21" ht="15">
      <c r="A15" s="8"/>
      <c r="B15" s="171">
        <v>1</v>
      </c>
      <c r="C15" s="171" t="s">
        <v>461</v>
      </c>
      <c r="D15" s="280" t="s">
        <v>806</v>
      </c>
      <c r="E15" s="203" t="s">
        <v>519</v>
      </c>
      <c r="F15" s="203"/>
      <c r="G15" s="203"/>
      <c r="H15" s="203"/>
      <c r="I15" s="171" t="s">
        <v>482</v>
      </c>
      <c r="J15" s="79">
        <v>1</v>
      </c>
      <c r="K15" s="286">
        <v>0</v>
      </c>
      <c r="L15" s="286"/>
      <c r="M15" s="200">
        <f>J15*K15</f>
        <v>0</v>
      </c>
      <c r="N15" s="200"/>
      <c r="O15" s="200"/>
      <c r="P15" s="132"/>
      <c r="Q15" s="80"/>
      <c r="R15" s="102"/>
      <c r="S15" s="81"/>
      <c r="T15" s="81"/>
      <c r="U15" s="81"/>
    </row>
    <row r="16" spans="1:21" ht="15">
      <c r="A16" s="8"/>
      <c r="B16" s="171"/>
      <c r="C16" s="171"/>
      <c r="D16" s="280" t="s">
        <v>807</v>
      </c>
      <c r="E16" s="203" t="s">
        <v>481</v>
      </c>
      <c r="F16" s="203"/>
      <c r="G16" s="203"/>
      <c r="H16" s="203"/>
      <c r="I16" s="171" t="s">
        <v>482</v>
      </c>
      <c r="J16" s="79">
        <v>1</v>
      </c>
      <c r="K16" s="286">
        <v>0</v>
      </c>
      <c r="L16" s="286"/>
      <c r="M16" s="200">
        <f>J16*K16</f>
        <v>0</v>
      </c>
      <c r="N16" s="200"/>
      <c r="O16" s="200"/>
      <c r="P16" s="132"/>
      <c r="Q16" s="80"/>
      <c r="R16" s="102"/>
      <c r="S16" s="81"/>
      <c r="T16" s="81"/>
      <c r="U16" s="81"/>
    </row>
    <row r="17" spans="1:21" ht="15">
      <c r="A17" s="8"/>
      <c r="B17" s="171"/>
      <c r="C17" s="171"/>
      <c r="D17" s="279" t="s">
        <v>483</v>
      </c>
      <c r="E17" s="202" t="s">
        <v>484</v>
      </c>
      <c r="F17" s="202"/>
      <c r="G17" s="202"/>
      <c r="H17" s="202"/>
      <c r="I17" s="170"/>
      <c r="J17" s="82"/>
      <c r="K17" s="201"/>
      <c r="L17" s="201"/>
      <c r="M17" s="201">
        <f>M18</f>
        <v>0</v>
      </c>
      <c r="N17" s="201"/>
      <c r="O17" s="201"/>
      <c r="P17" s="132"/>
      <c r="Q17" s="80"/>
      <c r="R17" s="102"/>
      <c r="S17" s="81"/>
      <c r="T17" s="81"/>
      <c r="U17" s="81"/>
    </row>
    <row r="18" spans="1:21" ht="15">
      <c r="A18" s="8"/>
      <c r="B18" s="171">
        <v>2</v>
      </c>
      <c r="C18" s="171" t="s">
        <v>461</v>
      </c>
      <c r="D18" s="280" t="s">
        <v>808</v>
      </c>
      <c r="E18" s="281" t="s">
        <v>612</v>
      </c>
      <c r="F18" s="281"/>
      <c r="G18" s="281"/>
      <c r="H18" s="281"/>
      <c r="I18" s="171" t="s">
        <v>482</v>
      </c>
      <c r="J18" s="79">
        <v>1</v>
      </c>
      <c r="K18" s="286">
        <v>0</v>
      </c>
      <c r="L18" s="286"/>
      <c r="M18" s="200">
        <f>J18*K18</f>
        <v>0</v>
      </c>
      <c r="N18" s="200"/>
      <c r="O18" s="200"/>
      <c r="P18" s="132"/>
      <c r="Q18" s="80"/>
      <c r="R18" s="102"/>
      <c r="S18" s="81"/>
      <c r="T18" s="81"/>
      <c r="U18" s="81"/>
    </row>
    <row r="19" spans="1:21" ht="15">
      <c r="A19" s="8"/>
      <c r="B19" s="171"/>
      <c r="C19" s="171"/>
      <c r="D19" s="279" t="s">
        <v>485</v>
      </c>
      <c r="E19" s="282" t="s">
        <v>486</v>
      </c>
      <c r="F19" s="282"/>
      <c r="G19" s="282"/>
      <c r="H19" s="282"/>
      <c r="I19" s="170"/>
      <c r="J19" s="82"/>
      <c r="K19" s="201"/>
      <c r="L19" s="201"/>
      <c r="M19" s="201">
        <f>M20</f>
        <v>0</v>
      </c>
      <c r="N19" s="201"/>
      <c r="O19" s="201"/>
      <c r="P19" s="132"/>
      <c r="Q19" s="80"/>
      <c r="R19" s="102"/>
      <c r="S19" s="81"/>
      <c r="T19" s="81"/>
      <c r="U19" s="81"/>
    </row>
    <row r="20" spans="1:21" ht="15">
      <c r="A20" s="8"/>
      <c r="B20" s="171">
        <v>3</v>
      </c>
      <c r="C20" s="171" t="s">
        <v>461</v>
      </c>
      <c r="D20" s="280" t="s">
        <v>809</v>
      </c>
      <c r="E20" s="281" t="s">
        <v>486</v>
      </c>
      <c r="F20" s="281"/>
      <c r="G20" s="281"/>
      <c r="H20" s="281"/>
      <c r="I20" s="171" t="s">
        <v>482</v>
      </c>
      <c r="J20" s="79">
        <v>1</v>
      </c>
      <c r="K20" s="286">
        <v>0</v>
      </c>
      <c r="L20" s="286"/>
      <c r="M20" s="200">
        <f>J20*K20</f>
        <v>0</v>
      </c>
      <c r="N20" s="200"/>
      <c r="O20" s="200"/>
      <c r="P20" s="132"/>
      <c r="Q20" s="80"/>
      <c r="R20" s="102"/>
      <c r="S20" s="81"/>
      <c r="T20" s="81"/>
      <c r="U20" s="81"/>
    </row>
    <row r="21" spans="1:21" ht="15">
      <c r="A21" s="8"/>
      <c r="B21" s="171"/>
      <c r="C21" s="171"/>
      <c r="D21" s="279" t="s">
        <v>487</v>
      </c>
      <c r="E21" s="282" t="s">
        <v>488</v>
      </c>
      <c r="F21" s="282"/>
      <c r="G21" s="282"/>
      <c r="H21" s="282"/>
      <c r="I21" s="170"/>
      <c r="J21" s="82"/>
      <c r="K21" s="201"/>
      <c r="L21" s="201"/>
      <c r="M21" s="201">
        <f>M22</f>
        <v>0</v>
      </c>
      <c r="N21" s="201"/>
      <c r="O21" s="201"/>
      <c r="P21" s="132"/>
      <c r="Q21" s="80"/>
      <c r="R21" s="102"/>
      <c r="S21" s="81"/>
      <c r="T21" s="81"/>
      <c r="U21" s="81"/>
    </row>
    <row r="22" spans="1:21" ht="15">
      <c r="A22" s="8"/>
      <c r="B22" s="171">
        <v>4</v>
      </c>
      <c r="C22" s="171" t="s">
        <v>461</v>
      </c>
      <c r="D22" s="280" t="s">
        <v>810</v>
      </c>
      <c r="E22" s="281" t="s">
        <v>520</v>
      </c>
      <c r="F22" s="281"/>
      <c r="G22" s="281"/>
      <c r="H22" s="281"/>
      <c r="I22" s="171" t="s">
        <v>482</v>
      </c>
      <c r="J22" s="79">
        <v>1</v>
      </c>
      <c r="K22" s="286">
        <v>0</v>
      </c>
      <c r="L22" s="286"/>
      <c r="M22" s="200">
        <f>J22*K22</f>
        <v>0</v>
      </c>
      <c r="N22" s="200"/>
      <c r="O22" s="200"/>
      <c r="P22" s="132"/>
      <c r="Q22" s="80"/>
      <c r="R22" s="102"/>
      <c r="S22" s="81"/>
      <c r="T22" s="81"/>
      <c r="U22" s="81"/>
    </row>
    <row r="23" spans="1:21" ht="15">
      <c r="A23" s="8"/>
      <c r="B23" s="171"/>
      <c r="C23" s="171"/>
      <c r="D23" s="279" t="s">
        <v>489</v>
      </c>
      <c r="E23" s="282" t="s">
        <v>490</v>
      </c>
      <c r="F23" s="282"/>
      <c r="G23" s="282"/>
      <c r="H23" s="282"/>
      <c r="I23" s="170"/>
      <c r="J23" s="82"/>
      <c r="K23" s="201"/>
      <c r="L23" s="201"/>
      <c r="M23" s="201">
        <f>M24</f>
        <v>0</v>
      </c>
      <c r="N23" s="201"/>
      <c r="O23" s="201"/>
      <c r="P23" s="132"/>
      <c r="Q23" s="80"/>
      <c r="R23" s="102"/>
      <c r="S23" s="81"/>
      <c r="T23" s="81"/>
      <c r="U23" s="81"/>
    </row>
    <row r="24" spans="1:21" ht="15">
      <c r="A24" s="8"/>
      <c r="B24" s="171">
        <v>5</v>
      </c>
      <c r="C24" s="171" t="s">
        <v>461</v>
      </c>
      <c r="D24" s="280" t="s">
        <v>811</v>
      </c>
      <c r="E24" s="281" t="s">
        <v>490</v>
      </c>
      <c r="F24" s="281"/>
      <c r="G24" s="281"/>
      <c r="H24" s="281"/>
      <c r="I24" s="171" t="s">
        <v>482</v>
      </c>
      <c r="J24" s="79">
        <v>1</v>
      </c>
      <c r="K24" s="286">
        <v>0</v>
      </c>
      <c r="L24" s="286"/>
      <c r="M24" s="200">
        <f>J24*K24</f>
        <v>0</v>
      </c>
      <c r="N24" s="200"/>
      <c r="O24" s="200"/>
      <c r="P24" s="132"/>
      <c r="Q24" s="80"/>
      <c r="R24" s="102"/>
      <c r="S24" s="81"/>
      <c r="T24" s="81"/>
      <c r="U24" s="81"/>
    </row>
    <row r="25" spans="1:21" ht="15">
      <c r="A25" s="8"/>
      <c r="B25" s="171"/>
      <c r="C25" s="171"/>
      <c r="D25" s="279" t="s">
        <v>491</v>
      </c>
      <c r="E25" s="282" t="s">
        <v>492</v>
      </c>
      <c r="F25" s="282"/>
      <c r="G25" s="282"/>
      <c r="H25" s="282"/>
      <c r="I25" s="170"/>
      <c r="J25" s="82"/>
      <c r="K25" s="201"/>
      <c r="L25" s="201"/>
      <c r="M25" s="201">
        <f>M26</f>
        <v>0</v>
      </c>
      <c r="N25" s="201"/>
      <c r="O25" s="201"/>
      <c r="P25" s="132"/>
      <c r="Q25" s="80"/>
      <c r="R25" s="102"/>
      <c r="S25" s="81"/>
      <c r="T25" s="81"/>
      <c r="U25" s="81"/>
    </row>
    <row r="26" spans="1:21" ht="15">
      <c r="A26" s="8"/>
      <c r="B26" s="171">
        <v>6</v>
      </c>
      <c r="C26" s="171" t="s">
        <v>461</v>
      </c>
      <c r="D26" s="280" t="s">
        <v>812</v>
      </c>
      <c r="E26" s="281" t="s">
        <v>855</v>
      </c>
      <c r="F26" s="281"/>
      <c r="G26" s="281"/>
      <c r="H26" s="281"/>
      <c r="I26" s="171" t="s">
        <v>482</v>
      </c>
      <c r="J26" s="79">
        <v>1</v>
      </c>
      <c r="K26" s="286">
        <v>0</v>
      </c>
      <c r="L26" s="286"/>
      <c r="M26" s="200">
        <f>J26*K26</f>
        <v>0</v>
      </c>
      <c r="N26" s="200"/>
      <c r="O26" s="200"/>
      <c r="P26" s="132"/>
      <c r="Q26" s="80"/>
      <c r="R26" s="102"/>
      <c r="S26" s="81"/>
      <c r="T26" s="81"/>
      <c r="U26" s="81"/>
    </row>
    <row r="27" spans="1:21" ht="15">
      <c r="A27" s="8"/>
      <c r="B27" s="171"/>
      <c r="C27" s="171"/>
      <c r="D27" s="279" t="s">
        <v>493</v>
      </c>
      <c r="E27" s="282" t="s">
        <v>494</v>
      </c>
      <c r="F27" s="282"/>
      <c r="G27" s="282"/>
      <c r="H27" s="282"/>
      <c r="I27" s="170"/>
      <c r="J27" s="82"/>
      <c r="K27" s="201"/>
      <c r="L27" s="201"/>
      <c r="M27" s="201">
        <f>M28</f>
        <v>0</v>
      </c>
      <c r="N27" s="201"/>
      <c r="O27" s="201"/>
      <c r="P27" s="132"/>
      <c r="Q27" s="80"/>
      <c r="R27" s="102"/>
      <c r="S27" s="81"/>
      <c r="T27" s="81"/>
      <c r="U27" s="81"/>
    </row>
    <row r="28" spans="1:21" ht="85.5" customHeight="1">
      <c r="A28" s="8"/>
      <c r="B28" s="171">
        <v>7</v>
      </c>
      <c r="C28" s="171" t="s">
        <v>461</v>
      </c>
      <c r="D28" s="280" t="s">
        <v>813</v>
      </c>
      <c r="E28" s="283" t="s">
        <v>906</v>
      </c>
      <c r="F28" s="283"/>
      <c r="G28" s="283"/>
      <c r="H28" s="283"/>
      <c r="I28" s="171" t="s">
        <v>482</v>
      </c>
      <c r="J28" s="79">
        <v>1</v>
      </c>
      <c r="K28" s="286">
        <v>0</v>
      </c>
      <c r="L28" s="286"/>
      <c r="M28" s="200">
        <f>J28*K28</f>
        <v>0</v>
      </c>
      <c r="N28" s="200"/>
      <c r="O28" s="200"/>
      <c r="P28" s="132"/>
      <c r="Q28" s="80"/>
      <c r="R28" s="102"/>
      <c r="S28" s="81"/>
      <c r="T28" s="81"/>
      <c r="U28" s="81"/>
    </row>
    <row r="29" spans="1:21" ht="15">
      <c r="A29" s="8"/>
      <c r="B29" s="171"/>
      <c r="C29" s="171"/>
      <c r="D29" s="279" t="s">
        <v>496</v>
      </c>
      <c r="E29" s="282" t="s">
        <v>495</v>
      </c>
      <c r="F29" s="282"/>
      <c r="G29" s="282"/>
      <c r="H29" s="282"/>
      <c r="I29" s="170"/>
      <c r="J29" s="82"/>
      <c r="K29" s="201"/>
      <c r="L29" s="201"/>
      <c r="M29" s="201">
        <f>SUM(M30:O37)</f>
        <v>0</v>
      </c>
      <c r="N29" s="201"/>
      <c r="O29" s="201"/>
      <c r="P29" s="132"/>
      <c r="Q29" s="80"/>
      <c r="R29" s="102"/>
      <c r="S29" s="81"/>
      <c r="T29" s="81"/>
      <c r="U29" s="81"/>
    </row>
    <row r="30" spans="1:21" ht="15">
      <c r="A30" s="8"/>
      <c r="B30" s="171">
        <v>8</v>
      </c>
      <c r="C30" s="171" t="s">
        <v>461</v>
      </c>
      <c r="D30" s="280" t="s">
        <v>814</v>
      </c>
      <c r="E30" s="281" t="s">
        <v>613</v>
      </c>
      <c r="F30" s="281"/>
      <c r="G30" s="281"/>
      <c r="H30" s="281"/>
      <c r="I30" s="171" t="s">
        <v>482</v>
      </c>
      <c r="J30" s="79">
        <v>1</v>
      </c>
      <c r="K30" s="286">
        <v>0</v>
      </c>
      <c r="L30" s="286"/>
      <c r="M30" s="200">
        <f aca="true" t="shared" si="0" ref="M30:M37">J30*K30</f>
        <v>0</v>
      </c>
      <c r="N30" s="200"/>
      <c r="O30" s="200"/>
      <c r="P30" s="132"/>
      <c r="Q30" s="80"/>
      <c r="R30" s="102"/>
      <c r="S30" s="81"/>
      <c r="T30" s="81"/>
      <c r="U30" s="81"/>
    </row>
    <row r="31" spans="1:21" ht="15">
      <c r="A31" s="8"/>
      <c r="B31" s="171"/>
      <c r="C31" s="171" t="s">
        <v>461</v>
      </c>
      <c r="D31" s="280" t="s">
        <v>815</v>
      </c>
      <c r="E31" s="281" t="s">
        <v>900</v>
      </c>
      <c r="F31" s="281"/>
      <c r="G31" s="281"/>
      <c r="H31" s="281"/>
      <c r="I31" s="171" t="s">
        <v>482</v>
      </c>
      <c r="J31" s="79">
        <v>1</v>
      </c>
      <c r="K31" s="286">
        <v>0</v>
      </c>
      <c r="L31" s="286"/>
      <c r="M31" s="200">
        <f t="shared" si="0"/>
        <v>0</v>
      </c>
      <c r="N31" s="200"/>
      <c r="O31" s="200"/>
      <c r="P31" s="132"/>
      <c r="Q31" s="80"/>
      <c r="R31" s="102"/>
      <c r="S31" s="81"/>
      <c r="T31" s="81"/>
      <c r="U31" s="81"/>
    </row>
    <row r="32" spans="1:21" ht="15">
      <c r="A32" s="8"/>
      <c r="B32" s="171"/>
      <c r="C32" s="171" t="s">
        <v>461</v>
      </c>
      <c r="D32" s="280" t="s">
        <v>816</v>
      </c>
      <c r="E32" s="281" t="s">
        <v>614</v>
      </c>
      <c r="F32" s="281"/>
      <c r="G32" s="281"/>
      <c r="H32" s="281"/>
      <c r="I32" s="171" t="s">
        <v>482</v>
      </c>
      <c r="J32" s="79">
        <v>1</v>
      </c>
      <c r="K32" s="286">
        <v>0</v>
      </c>
      <c r="L32" s="286"/>
      <c r="M32" s="200">
        <f t="shared" si="0"/>
        <v>0</v>
      </c>
      <c r="N32" s="200"/>
      <c r="O32" s="200"/>
      <c r="P32" s="132"/>
      <c r="Q32" s="80"/>
      <c r="R32" s="102"/>
      <c r="S32" s="81"/>
      <c r="T32" s="81"/>
      <c r="U32" s="81"/>
    </row>
    <row r="33" spans="1:21" ht="24.6" customHeight="1">
      <c r="A33" s="8"/>
      <c r="B33" s="171"/>
      <c r="C33" s="171" t="s">
        <v>461</v>
      </c>
      <c r="D33" s="280" t="s">
        <v>817</v>
      </c>
      <c r="E33" s="284" t="s">
        <v>904</v>
      </c>
      <c r="F33" s="284"/>
      <c r="G33" s="284"/>
      <c r="H33" s="284"/>
      <c r="I33" s="171" t="s">
        <v>482</v>
      </c>
      <c r="J33" s="79">
        <v>1</v>
      </c>
      <c r="K33" s="286">
        <v>0</v>
      </c>
      <c r="L33" s="286"/>
      <c r="M33" s="200">
        <f t="shared" si="0"/>
        <v>0</v>
      </c>
      <c r="N33" s="200"/>
      <c r="O33" s="200"/>
      <c r="P33" s="132"/>
      <c r="Q33" s="80"/>
      <c r="R33" s="102"/>
      <c r="S33" s="81"/>
      <c r="T33" s="81"/>
      <c r="U33" s="81"/>
    </row>
    <row r="34" spans="1:21" ht="26.1" customHeight="1">
      <c r="A34" s="8"/>
      <c r="B34" s="171"/>
      <c r="C34" s="171" t="s">
        <v>461</v>
      </c>
      <c r="D34" s="280" t="s">
        <v>818</v>
      </c>
      <c r="E34" s="284" t="s">
        <v>903</v>
      </c>
      <c r="F34" s="284"/>
      <c r="G34" s="284"/>
      <c r="H34" s="284"/>
      <c r="I34" s="171" t="s">
        <v>482</v>
      </c>
      <c r="J34" s="79">
        <v>1</v>
      </c>
      <c r="K34" s="286">
        <v>0</v>
      </c>
      <c r="L34" s="286"/>
      <c r="M34" s="200">
        <f t="shared" si="0"/>
        <v>0</v>
      </c>
      <c r="N34" s="200"/>
      <c r="O34" s="200"/>
      <c r="P34" s="132"/>
      <c r="Q34" s="80"/>
      <c r="R34" s="102"/>
      <c r="S34" s="81"/>
      <c r="T34" s="81"/>
      <c r="U34" s="81"/>
    </row>
    <row r="35" spans="1:21" ht="26.45" customHeight="1">
      <c r="A35" s="8"/>
      <c r="B35" s="171"/>
      <c r="C35" s="171" t="s">
        <v>461</v>
      </c>
      <c r="D35" s="280" t="s">
        <v>898</v>
      </c>
      <c r="E35" s="284" t="s">
        <v>901</v>
      </c>
      <c r="F35" s="284"/>
      <c r="G35" s="284"/>
      <c r="H35" s="284"/>
      <c r="I35" s="171" t="s">
        <v>482</v>
      </c>
      <c r="J35" s="79">
        <v>1</v>
      </c>
      <c r="K35" s="286">
        <v>0</v>
      </c>
      <c r="L35" s="286"/>
      <c r="M35" s="200">
        <f t="shared" si="0"/>
        <v>0</v>
      </c>
      <c r="N35" s="200"/>
      <c r="O35" s="200"/>
      <c r="P35" s="132"/>
      <c r="Q35" s="80"/>
      <c r="R35" s="102"/>
      <c r="S35" s="81"/>
      <c r="T35" s="81"/>
      <c r="U35" s="81"/>
    </row>
    <row r="36" spans="1:21" ht="15">
      <c r="A36" s="8"/>
      <c r="B36" s="171"/>
      <c r="C36" s="171" t="s">
        <v>461</v>
      </c>
      <c r="D36" s="280" t="s">
        <v>902</v>
      </c>
      <c r="E36" s="281" t="s">
        <v>934</v>
      </c>
      <c r="F36" s="281"/>
      <c r="G36" s="281"/>
      <c r="H36" s="281"/>
      <c r="I36" s="171" t="s">
        <v>482</v>
      </c>
      <c r="J36" s="79">
        <v>1</v>
      </c>
      <c r="K36" s="286">
        <v>0</v>
      </c>
      <c r="L36" s="286"/>
      <c r="M36" s="200">
        <f aca="true" t="shared" si="1" ref="M36">J36*K36</f>
        <v>0</v>
      </c>
      <c r="N36" s="200"/>
      <c r="O36" s="200"/>
      <c r="P36" s="132"/>
      <c r="Q36" s="80"/>
      <c r="R36" s="102"/>
      <c r="S36" s="81"/>
      <c r="T36" s="81"/>
      <c r="U36" s="81"/>
    </row>
    <row r="37" spans="1:21" ht="15">
      <c r="A37" s="8"/>
      <c r="B37" s="171"/>
      <c r="C37" s="171" t="s">
        <v>461</v>
      </c>
      <c r="D37" s="280" t="s">
        <v>933</v>
      </c>
      <c r="E37" s="281" t="s">
        <v>899</v>
      </c>
      <c r="F37" s="281"/>
      <c r="G37" s="281"/>
      <c r="H37" s="281"/>
      <c r="I37" s="171" t="s">
        <v>482</v>
      </c>
      <c r="J37" s="79">
        <v>1</v>
      </c>
      <c r="K37" s="286">
        <v>0</v>
      </c>
      <c r="L37" s="286"/>
      <c r="M37" s="200">
        <f t="shared" si="0"/>
        <v>0</v>
      </c>
      <c r="N37" s="200"/>
      <c r="O37" s="200"/>
      <c r="P37" s="132"/>
      <c r="Q37" s="80"/>
      <c r="R37" s="102"/>
      <c r="S37" s="81"/>
      <c r="T37" s="81"/>
      <c r="U37" s="81"/>
    </row>
    <row r="38" spans="1:21" ht="15">
      <c r="A38" s="11"/>
      <c r="B38" s="83"/>
      <c r="C38" s="83"/>
      <c r="D38" s="84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5"/>
      <c r="R38" s="81"/>
      <c r="S38" s="81"/>
      <c r="T38" s="81"/>
      <c r="U38" s="81"/>
    </row>
    <row r="39" spans="2:21" ht="15">
      <c r="B39" s="81"/>
      <c r="C39" s="81"/>
      <c r="D39" s="86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 ht="15">
      <c r="B40" s="81"/>
      <c r="C40" s="81"/>
      <c r="D40" s="86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 ht="15">
      <c r="B41" s="81"/>
      <c r="C41" s="81"/>
      <c r="D41" s="86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 ht="15">
      <c r="B42" s="81"/>
      <c r="C42" s="81"/>
      <c r="D42" s="86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 ht="15">
      <c r="B43" s="81"/>
      <c r="C43" s="81"/>
      <c r="D43" s="86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 ht="15">
      <c r="B44" s="81"/>
      <c r="C44" s="81"/>
      <c r="D44" s="86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 ht="15">
      <c r="B45" s="81"/>
      <c r="C45" s="81"/>
      <c r="D45" s="86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 ht="15">
      <c r="B46" s="81"/>
      <c r="C46" s="81"/>
      <c r="D46" s="86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 ht="15">
      <c r="B47" s="81"/>
      <c r="C47" s="81"/>
      <c r="D47" s="86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</sheetData>
  <sheetProtection password="CC06" sheet="1" objects="1" scenarios="1"/>
  <mergeCells count="83">
    <mergeCell ref="M28:O28"/>
    <mergeCell ref="E27:H27"/>
    <mergeCell ref="K27:L27"/>
    <mergeCell ref="M30:O30"/>
    <mergeCell ref="K37:L37"/>
    <mergeCell ref="E19:H19"/>
    <mergeCell ref="E20:H20"/>
    <mergeCell ref="E24:H24"/>
    <mergeCell ref="E28:H28"/>
    <mergeCell ref="E29:H29"/>
    <mergeCell ref="E21:H21"/>
    <mergeCell ref="K19:L19"/>
    <mergeCell ref="K20:L20"/>
    <mergeCell ref="K21:L21"/>
    <mergeCell ref="E26:H26"/>
    <mergeCell ref="K26:L26"/>
    <mergeCell ref="E36:H36"/>
    <mergeCell ref="K36:L36"/>
    <mergeCell ref="K34:L34"/>
    <mergeCell ref="M21:O21"/>
    <mergeCell ref="M22:O22"/>
    <mergeCell ref="M23:O23"/>
    <mergeCell ref="M24:O24"/>
    <mergeCell ref="M20:O20"/>
    <mergeCell ref="L10:P10"/>
    <mergeCell ref="M37:O37"/>
    <mergeCell ref="E22:H22"/>
    <mergeCell ref="E23:H23"/>
    <mergeCell ref="K22:L22"/>
    <mergeCell ref="K23:L23"/>
    <mergeCell ref="M29:O29"/>
    <mergeCell ref="M25:O25"/>
    <mergeCell ref="M26:O26"/>
    <mergeCell ref="M27:O27"/>
    <mergeCell ref="K24:L24"/>
    <mergeCell ref="K28:L28"/>
    <mergeCell ref="K29:L29"/>
    <mergeCell ref="E37:H37"/>
    <mergeCell ref="E25:H25"/>
    <mergeCell ref="K25:L25"/>
    <mergeCell ref="B3:P3"/>
    <mergeCell ref="E5:O5"/>
    <mergeCell ref="E6:O6"/>
    <mergeCell ref="L7:O7"/>
    <mergeCell ref="L9:P9"/>
    <mergeCell ref="C13:L13"/>
    <mergeCell ref="M13:P13"/>
    <mergeCell ref="E12:H12"/>
    <mergeCell ref="K12:L12"/>
    <mergeCell ref="M12:P12"/>
    <mergeCell ref="M14:O14"/>
    <mergeCell ref="M16:O16"/>
    <mergeCell ref="M17:O17"/>
    <mergeCell ref="M18:O18"/>
    <mergeCell ref="M19:O19"/>
    <mergeCell ref="M15:O15"/>
    <mergeCell ref="K14:L14"/>
    <mergeCell ref="K16:L16"/>
    <mergeCell ref="K17:L17"/>
    <mergeCell ref="K18:L18"/>
    <mergeCell ref="E30:H30"/>
    <mergeCell ref="K30:L30"/>
    <mergeCell ref="E18:H18"/>
    <mergeCell ref="E14:H14"/>
    <mergeCell ref="E16:H16"/>
    <mergeCell ref="E17:H17"/>
    <mergeCell ref="E15:H15"/>
    <mergeCell ref="K15:L15"/>
    <mergeCell ref="M36:O36"/>
    <mergeCell ref="E31:H31"/>
    <mergeCell ref="K31:L31"/>
    <mergeCell ref="M31:O31"/>
    <mergeCell ref="E32:H32"/>
    <mergeCell ref="K32:L32"/>
    <mergeCell ref="M32:O32"/>
    <mergeCell ref="E35:H35"/>
    <mergeCell ref="K35:L35"/>
    <mergeCell ref="M35:O35"/>
    <mergeCell ref="E33:H33"/>
    <mergeCell ref="K33:L33"/>
    <mergeCell ref="M33:O33"/>
    <mergeCell ref="E34:H34"/>
    <mergeCell ref="M34:O34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40"/>
  <sheetViews>
    <sheetView showGridLines="0" workbookViewId="0" topLeftCell="A1">
      <pane ySplit="12" topLeftCell="A13" activePane="bottomLeft" state="frozen"/>
      <selection pane="bottomLeft" activeCell="E5" sqref="E5:O5"/>
    </sheetView>
  </sheetViews>
  <sheetFormatPr defaultColWidth="7.00390625" defaultRowHeight="15"/>
  <cols>
    <col min="1" max="1" width="2.421875" style="2" customWidth="1"/>
    <col min="2" max="2" width="4.8515625" style="2" customWidth="1"/>
    <col min="3" max="3" width="7.57421875" style="2" customWidth="1"/>
    <col min="4" max="4" width="13.140625" style="67" hidden="1" customWidth="1"/>
    <col min="5" max="7" width="7.00390625" style="2" customWidth="1"/>
    <col min="8" max="8" width="35.140625" style="2" customWidth="1"/>
    <col min="9" max="9" width="7.00390625" style="2" customWidth="1"/>
    <col min="10" max="10" width="8.421875" style="2" customWidth="1"/>
    <col min="11" max="11" width="7.00390625" style="2" customWidth="1"/>
    <col min="12" max="12" width="6.140625" style="2" customWidth="1"/>
    <col min="13" max="13" width="6.7109375" style="2" customWidth="1"/>
    <col min="14" max="14" width="7.00390625" style="2" customWidth="1"/>
    <col min="15" max="15" width="1.28515625" style="2" customWidth="1"/>
    <col min="16" max="16" width="0.5625" style="2" customWidth="1"/>
    <col min="17" max="17" width="2.00390625" style="2" customWidth="1"/>
    <col min="18" max="18" width="7.00390625" style="2" customWidth="1"/>
    <col min="19" max="19" width="12.28125" style="2" bestFit="1" customWidth="1"/>
    <col min="20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22.5" customHeight="1"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30"/>
      <c r="B2" s="31"/>
      <c r="C2" s="31"/>
      <c r="D2" s="6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"/>
    </row>
    <row r="3" spans="1:18" ht="21">
      <c r="A3" s="8"/>
      <c r="B3" s="180" t="s">
        <v>922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"/>
      <c r="R3" s="3"/>
    </row>
    <row r="4" spans="1:18" ht="15">
      <c r="A4" s="8"/>
      <c r="B4" s="4"/>
      <c r="C4" s="4"/>
      <c r="D4" s="6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  <c r="R4" s="3"/>
    </row>
    <row r="5" spans="1:18" ht="12.75" customHeight="1">
      <c r="A5" s="8"/>
      <c r="B5" s="166" t="s">
        <v>7</v>
      </c>
      <c r="C5" s="4"/>
      <c r="D5" s="69"/>
      <c r="E5" s="181" t="s">
        <v>58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4"/>
      <c r="Q5" s="9"/>
      <c r="R5" s="3"/>
    </row>
    <row r="6" spans="1:18" ht="12.75" customHeight="1">
      <c r="A6" s="8"/>
      <c r="B6" s="4"/>
      <c r="C6" s="4"/>
      <c r="D6" s="69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4"/>
      <c r="Q6" s="9"/>
      <c r="R6" s="3"/>
    </row>
    <row r="7" spans="1:18" ht="15">
      <c r="A7" s="8"/>
      <c r="B7" s="5" t="s">
        <v>8</v>
      </c>
      <c r="C7" s="4"/>
      <c r="D7" s="69"/>
      <c r="E7" s="132" t="s">
        <v>59</v>
      </c>
      <c r="F7" s="4"/>
      <c r="G7" s="4"/>
      <c r="H7" s="4"/>
      <c r="I7" s="4"/>
      <c r="J7" s="5" t="s">
        <v>9</v>
      </c>
      <c r="K7" s="4"/>
      <c r="L7" s="182" t="s">
        <v>60</v>
      </c>
      <c r="M7" s="182"/>
      <c r="N7" s="182"/>
      <c r="O7" s="182"/>
      <c r="P7" s="4"/>
      <c r="Q7" s="9"/>
      <c r="R7" s="3"/>
    </row>
    <row r="8" spans="1:18" ht="15">
      <c r="A8" s="8"/>
      <c r="B8" s="4"/>
      <c r="C8" s="4"/>
      <c r="D8" s="6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3"/>
    </row>
    <row r="9" spans="1:18" ht="15">
      <c r="A9" s="8"/>
      <c r="B9" s="5" t="s">
        <v>10</v>
      </c>
      <c r="C9" s="4"/>
      <c r="D9" s="69"/>
      <c r="E9" s="132" t="s">
        <v>11</v>
      </c>
      <c r="F9" s="4"/>
      <c r="G9" s="4"/>
      <c r="H9" s="4"/>
      <c r="I9" s="4"/>
      <c r="J9" s="5" t="s">
        <v>12</v>
      </c>
      <c r="K9" s="4"/>
      <c r="L9" s="278" t="s">
        <v>99</v>
      </c>
      <c r="M9" s="287"/>
      <c r="N9" s="287"/>
      <c r="O9" s="287"/>
      <c r="P9" s="287"/>
      <c r="Q9" s="9"/>
      <c r="R9" s="3"/>
    </row>
    <row r="10" spans="1:18" ht="15">
      <c r="A10" s="8"/>
      <c r="B10" s="5" t="s">
        <v>13</v>
      </c>
      <c r="C10" s="4"/>
      <c r="D10" s="69"/>
      <c r="E10" s="103"/>
      <c r="F10" s="104"/>
      <c r="G10" s="104"/>
      <c r="H10" s="104"/>
      <c r="I10" s="4"/>
      <c r="J10" s="5" t="s">
        <v>14</v>
      </c>
      <c r="K10" s="4"/>
      <c r="L10" s="285"/>
      <c r="M10" s="285"/>
      <c r="N10" s="285"/>
      <c r="O10" s="285"/>
      <c r="P10" s="285"/>
      <c r="Q10" s="9"/>
      <c r="R10" s="3"/>
    </row>
    <row r="11" spans="1:18" ht="15">
      <c r="A11" s="8"/>
      <c r="B11" s="4"/>
      <c r="C11" s="4"/>
      <c r="D11" s="6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3"/>
    </row>
    <row r="12" spans="1:18" s="23" customFormat="1" ht="27" customHeight="1">
      <c r="A12" s="19"/>
      <c r="B12" s="173" t="s">
        <v>15</v>
      </c>
      <c r="C12" s="173" t="s">
        <v>445</v>
      </c>
      <c r="D12" s="173"/>
      <c r="E12" s="229" t="s">
        <v>0</v>
      </c>
      <c r="F12" s="229"/>
      <c r="G12" s="229"/>
      <c r="H12" s="229"/>
      <c r="I12" s="173" t="s">
        <v>1</v>
      </c>
      <c r="J12" s="173" t="s">
        <v>2</v>
      </c>
      <c r="K12" s="229" t="s">
        <v>16</v>
      </c>
      <c r="L12" s="229"/>
      <c r="M12" s="229" t="s">
        <v>17</v>
      </c>
      <c r="N12" s="229"/>
      <c r="O12" s="229"/>
      <c r="P12" s="229"/>
      <c r="Q12" s="33"/>
      <c r="R12" s="6"/>
    </row>
    <row r="13" spans="1:18" s="23" customFormat="1" ht="16.5">
      <c r="A13" s="19"/>
      <c r="B13" s="24"/>
      <c r="C13" s="228" t="s">
        <v>100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6">
        <f>SUM(M14:O38)</f>
        <v>0</v>
      </c>
      <c r="N13" s="226"/>
      <c r="O13" s="226"/>
      <c r="P13" s="226"/>
      <c r="Q13" s="34"/>
      <c r="R13" s="25"/>
    </row>
    <row r="14" spans="1:18" s="23" customFormat="1" ht="26.25" customHeight="1">
      <c r="A14" s="19"/>
      <c r="B14" s="16">
        <v>1</v>
      </c>
      <c r="C14" s="16" t="s">
        <v>446</v>
      </c>
      <c r="D14" s="70"/>
      <c r="E14" s="211" t="s">
        <v>849</v>
      </c>
      <c r="F14" s="211"/>
      <c r="G14" s="211"/>
      <c r="H14" s="211"/>
      <c r="I14" s="16" t="s">
        <v>103</v>
      </c>
      <c r="J14" s="41">
        <v>17.5</v>
      </c>
      <c r="K14" s="212">
        <v>0</v>
      </c>
      <c r="L14" s="212"/>
      <c r="M14" s="209">
        <f>K14*J14</f>
        <v>0</v>
      </c>
      <c r="N14" s="209"/>
      <c r="O14" s="209"/>
      <c r="P14" s="209"/>
      <c r="Q14" s="21"/>
      <c r="R14" s="22"/>
    </row>
    <row r="15" spans="1:18" s="23" customFormat="1" ht="26.25" customHeight="1">
      <c r="A15" s="19"/>
      <c r="B15" s="16">
        <f>B14+1</f>
        <v>2</v>
      </c>
      <c r="C15" s="16" t="s">
        <v>446</v>
      </c>
      <c r="D15" s="70"/>
      <c r="E15" s="211" t="s">
        <v>907</v>
      </c>
      <c r="F15" s="211"/>
      <c r="G15" s="211"/>
      <c r="H15" s="211"/>
      <c r="I15" s="16" t="s">
        <v>103</v>
      </c>
      <c r="J15" s="41">
        <v>12</v>
      </c>
      <c r="K15" s="207">
        <v>0</v>
      </c>
      <c r="L15" s="208"/>
      <c r="M15" s="209">
        <f>K15*J15</f>
        <v>0</v>
      </c>
      <c r="N15" s="209"/>
      <c r="O15" s="209"/>
      <c r="P15" s="209"/>
      <c r="Q15" s="21"/>
      <c r="R15" s="22"/>
    </row>
    <row r="16" spans="1:18" s="23" customFormat="1" ht="20.1" customHeight="1">
      <c r="A16" s="19"/>
      <c r="B16" s="16">
        <f aca="true" t="shared" si="0" ref="B16:B38">B15+1</f>
        <v>3</v>
      </c>
      <c r="C16" s="16" t="s">
        <v>446</v>
      </c>
      <c r="D16" s="70"/>
      <c r="E16" s="211" t="s">
        <v>104</v>
      </c>
      <c r="F16" s="211"/>
      <c r="G16" s="211"/>
      <c r="H16" s="211"/>
      <c r="I16" s="16" t="s">
        <v>103</v>
      </c>
      <c r="J16" s="27">
        <f>J14+J15</f>
        <v>29.5</v>
      </c>
      <c r="K16" s="207">
        <v>0</v>
      </c>
      <c r="L16" s="208"/>
      <c r="M16" s="209">
        <f>J16*K16</f>
        <v>0</v>
      </c>
      <c r="N16" s="209"/>
      <c r="O16" s="209"/>
      <c r="P16" s="172"/>
      <c r="Q16" s="21"/>
      <c r="R16" s="22"/>
    </row>
    <row r="17" spans="1:18" s="23" customFormat="1" ht="20.45" customHeight="1">
      <c r="A17" s="19"/>
      <c r="B17" s="16">
        <f t="shared" si="0"/>
        <v>4</v>
      </c>
      <c r="C17" s="16" t="s">
        <v>446</v>
      </c>
      <c r="D17" s="70"/>
      <c r="E17" s="211" t="s">
        <v>529</v>
      </c>
      <c r="F17" s="211"/>
      <c r="G17" s="211"/>
      <c r="H17" s="211"/>
      <c r="I17" s="16" t="s">
        <v>5</v>
      </c>
      <c r="J17" s="27">
        <v>50</v>
      </c>
      <c r="K17" s="207">
        <v>0</v>
      </c>
      <c r="L17" s="208"/>
      <c r="M17" s="209">
        <f aca="true" t="shared" si="1" ref="M17:M38">K17*J17</f>
        <v>0</v>
      </c>
      <c r="N17" s="209"/>
      <c r="O17" s="209"/>
      <c r="P17" s="209"/>
      <c r="Q17" s="21"/>
      <c r="R17" s="22"/>
    </row>
    <row r="18" spans="1:18" s="23" customFormat="1" ht="20.1" customHeight="1">
      <c r="A18" s="19"/>
      <c r="B18" s="16">
        <f t="shared" si="0"/>
        <v>5</v>
      </c>
      <c r="C18" s="16" t="s">
        <v>446</v>
      </c>
      <c r="D18" s="70"/>
      <c r="E18" s="211" t="s">
        <v>105</v>
      </c>
      <c r="F18" s="211"/>
      <c r="G18" s="211"/>
      <c r="H18" s="211"/>
      <c r="I18" s="16" t="s">
        <v>103</v>
      </c>
      <c r="J18" s="27">
        <f>3*1*2.5</f>
        <v>7.5</v>
      </c>
      <c r="K18" s="207">
        <v>0</v>
      </c>
      <c r="L18" s="208"/>
      <c r="M18" s="209">
        <f t="shared" si="1"/>
        <v>0</v>
      </c>
      <c r="N18" s="209"/>
      <c r="O18" s="209"/>
      <c r="P18" s="209"/>
      <c r="Q18" s="21"/>
      <c r="R18" s="22"/>
    </row>
    <row r="19" spans="1:18" s="23" customFormat="1" ht="20.1" customHeight="1">
      <c r="A19" s="19"/>
      <c r="B19" s="16">
        <f t="shared" si="0"/>
        <v>6</v>
      </c>
      <c r="C19" s="16" t="s">
        <v>446</v>
      </c>
      <c r="D19" s="70"/>
      <c r="E19" s="211" t="s">
        <v>106</v>
      </c>
      <c r="F19" s="211"/>
      <c r="G19" s="211"/>
      <c r="H19" s="211"/>
      <c r="I19" s="16" t="s">
        <v>103</v>
      </c>
      <c r="J19" s="27">
        <f>J18</f>
        <v>7.5</v>
      </c>
      <c r="K19" s="207">
        <v>0</v>
      </c>
      <c r="L19" s="208"/>
      <c r="M19" s="209">
        <f t="shared" si="1"/>
        <v>0</v>
      </c>
      <c r="N19" s="209"/>
      <c r="O19" s="209"/>
      <c r="P19" s="209"/>
      <c r="Q19" s="21"/>
      <c r="R19" s="22"/>
    </row>
    <row r="20" spans="1:18" s="23" customFormat="1" ht="21.95" customHeight="1">
      <c r="A20" s="19"/>
      <c r="B20" s="16">
        <f t="shared" si="0"/>
        <v>7</v>
      </c>
      <c r="C20" s="16" t="s">
        <v>446</v>
      </c>
      <c r="D20" s="70"/>
      <c r="E20" s="211" t="s">
        <v>909</v>
      </c>
      <c r="F20" s="211"/>
      <c r="G20" s="211"/>
      <c r="H20" s="211"/>
      <c r="I20" s="16" t="s">
        <v>103</v>
      </c>
      <c r="J20" s="27">
        <f>7.78+1158.36+57.3-9.82-0.52-0.32-1.14</f>
        <v>1211.6399999999999</v>
      </c>
      <c r="K20" s="207">
        <v>0</v>
      </c>
      <c r="L20" s="208"/>
      <c r="M20" s="209">
        <f t="shared" si="1"/>
        <v>0</v>
      </c>
      <c r="N20" s="209"/>
      <c r="O20" s="209"/>
      <c r="P20" s="209"/>
      <c r="Q20" s="21"/>
      <c r="R20" s="22"/>
    </row>
    <row r="21" spans="1:18" s="23" customFormat="1" ht="26.25" customHeight="1">
      <c r="A21" s="19"/>
      <c r="B21" s="16">
        <f t="shared" si="0"/>
        <v>8</v>
      </c>
      <c r="C21" s="16" t="s">
        <v>446</v>
      </c>
      <c r="D21" s="70"/>
      <c r="E21" s="211" t="s">
        <v>848</v>
      </c>
      <c r="F21" s="211"/>
      <c r="G21" s="211"/>
      <c r="H21" s="211"/>
      <c r="I21" s="16" t="s">
        <v>103</v>
      </c>
      <c r="J21" s="27">
        <f>J20</f>
        <v>1211.6399999999999</v>
      </c>
      <c r="K21" s="207">
        <v>0</v>
      </c>
      <c r="L21" s="208"/>
      <c r="M21" s="209">
        <f t="shared" si="1"/>
        <v>0</v>
      </c>
      <c r="N21" s="209"/>
      <c r="O21" s="209"/>
      <c r="P21" s="209"/>
      <c r="Q21" s="21"/>
      <c r="R21" s="22"/>
    </row>
    <row r="22" spans="1:18" s="23" customFormat="1" ht="26.25" customHeight="1">
      <c r="A22" s="19"/>
      <c r="B22" s="16">
        <f t="shared" si="0"/>
        <v>9</v>
      </c>
      <c r="C22" s="16" t="s">
        <v>446</v>
      </c>
      <c r="D22" s="70"/>
      <c r="E22" s="211" t="s">
        <v>908</v>
      </c>
      <c r="F22" s="211"/>
      <c r="G22" s="211"/>
      <c r="H22" s="211"/>
      <c r="I22" s="16" t="s">
        <v>103</v>
      </c>
      <c r="J22" s="27">
        <v>34.8</v>
      </c>
      <c r="K22" s="207">
        <v>0</v>
      </c>
      <c r="L22" s="208"/>
      <c r="M22" s="209">
        <f t="shared" si="1"/>
        <v>0</v>
      </c>
      <c r="N22" s="209"/>
      <c r="O22" s="209"/>
      <c r="P22" s="209"/>
      <c r="Q22" s="21"/>
      <c r="R22" s="22"/>
    </row>
    <row r="23" spans="1:18" s="23" customFormat="1" ht="26.25" customHeight="1">
      <c r="A23" s="19"/>
      <c r="B23" s="16">
        <f>B22+1</f>
        <v>10</v>
      </c>
      <c r="C23" s="16" t="s">
        <v>446</v>
      </c>
      <c r="D23" s="70"/>
      <c r="E23" s="211" t="s">
        <v>850</v>
      </c>
      <c r="F23" s="211"/>
      <c r="G23" s="211"/>
      <c r="H23" s="211"/>
      <c r="I23" s="16" t="s">
        <v>103</v>
      </c>
      <c r="J23" s="27">
        <v>34.8</v>
      </c>
      <c r="K23" s="207">
        <v>0</v>
      </c>
      <c r="L23" s="208"/>
      <c r="M23" s="209">
        <f aca="true" t="shared" si="2" ref="M23">K23*J23</f>
        <v>0</v>
      </c>
      <c r="N23" s="209"/>
      <c r="O23" s="209"/>
      <c r="P23" s="209"/>
      <c r="Q23" s="21"/>
      <c r="R23" s="22"/>
    </row>
    <row r="24" spans="1:18" s="23" customFormat="1" ht="20.1" customHeight="1">
      <c r="A24" s="19"/>
      <c r="B24" s="16">
        <f>B23+1</f>
        <v>11</v>
      </c>
      <c r="C24" s="16" t="s">
        <v>446</v>
      </c>
      <c r="D24" s="70"/>
      <c r="E24" s="211" t="s">
        <v>107</v>
      </c>
      <c r="F24" s="211"/>
      <c r="G24" s="211"/>
      <c r="H24" s="211"/>
      <c r="I24" s="16" t="s">
        <v>103</v>
      </c>
      <c r="J24" s="27">
        <f>2.01*(2.62+2.62+2.62+2.3+2.22+2.76+2.73+2.7+2.68+2.69+2.655+2.49+2.415+2.71+2.71+2.7+2.71+2.7+2.38+2.43+2.355+2.285+2.365+2.23+2.37+2.52+2.51+2.51+2.5+2.51+2.335+2.47+2.695+2.685+2.67+2.68+2.64+2.42+2.22+2.36+2.33+2.45+2.41+2.43+2.72+2.69+2.7+2.69+2.69+2.47+2.45+2.51+2.325)+2.51+2.66+2.6+4.68+2.45+2.57+2.52+5.19+5.06+2.06+4.54+10.93+8.42+6.85+2.01+1.96+4.85+1.97+2.44+4.77+2.71+2.71+13.89+10.9+13.22+2.69+2.59</f>
        <v>399.16034999999994</v>
      </c>
      <c r="K24" s="207">
        <v>0</v>
      </c>
      <c r="L24" s="208"/>
      <c r="M24" s="209">
        <f t="shared" si="1"/>
        <v>0</v>
      </c>
      <c r="N24" s="209"/>
      <c r="O24" s="209"/>
      <c r="P24" s="209"/>
      <c r="Q24" s="21"/>
      <c r="R24" s="22"/>
    </row>
    <row r="25" spans="1:18" s="23" customFormat="1" ht="20.1" customHeight="1">
      <c r="A25" s="19"/>
      <c r="B25" s="16">
        <f t="shared" si="0"/>
        <v>12</v>
      </c>
      <c r="C25" s="16" t="s">
        <v>446</v>
      </c>
      <c r="D25" s="70"/>
      <c r="E25" s="211" t="s">
        <v>108</v>
      </c>
      <c r="F25" s="211"/>
      <c r="G25" s="211"/>
      <c r="H25" s="211"/>
      <c r="I25" s="16" t="s">
        <v>103</v>
      </c>
      <c r="J25" s="27">
        <f>J24</f>
        <v>399.16034999999994</v>
      </c>
      <c r="K25" s="207">
        <v>0</v>
      </c>
      <c r="L25" s="208"/>
      <c r="M25" s="209">
        <f t="shared" si="1"/>
        <v>0</v>
      </c>
      <c r="N25" s="209"/>
      <c r="O25" s="209"/>
      <c r="P25" s="209"/>
      <c r="Q25" s="21"/>
      <c r="R25" s="22"/>
    </row>
    <row r="26" spans="1:18" s="23" customFormat="1" ht="26.25" customHeight="1">
      <c r="A26" s="19"/>
      <c r="B26" s="16">
        <f t="shared" si="0"/>
        <v>13</v>
      </c>
      <c r="C26" s="16" t="s">
        <v>446</v>
      </c>
      <c r="D26" s="70"/>
      <c r="E26" s="211" t="s">
        <v>111</v>
      </c>
      <c r="F26" s="211"/>
      <c r="G26" s="211"/>
      <c r="H26" s="211"/>
      <c r="I26" s="16" t="s">
        <v>103</v>
      </c>
      <c r="J26" s="27">
        <f>11.66+1.38+1.28+13.1+0.8+4.35+2.78+0.9+0.6+6.05</f>
        <v>42.9</v>
      </c>
      <c r="K26" s="207">
        <v>0</v>
      </c>
      <c r="L26" s="208"/>
      <c r="M26" s="209">
        <f t="shared" si="1"/>
        <v>0</v>
      </c>
      <c r="N26" s="209"/>
      <c r="O26" s="209"/>
      <c r="P26" s="209"/>
      <c r="Q26" s="21"/>
      <c r="R26" s="22"/>
    </row>
    <row r="27" spans="1:18" s="23" customFormat="1" ht="26.25" customHeight="1">
      <c r="A27" s="19"/>
      <c r="B27" s="16">
        <f t="shared" si="0"/>
        <v>14</v>
      </c>
      <c r="C27" s="16" t="s">
        <v>446</v>
      </c>
      <c r="D27" s="70"/>
      <c r="E27" s="211" t="s">
        <v>112</v>
      </c>
      <c r="F27" s="211"/>
      <c r="G27" s="211"/>
      <c r="H27" s="211"/>
      <c r="I27" s="16" t="s">
        <v>103</v>
      </c>
      <c r="J27" s="27">
        <f>J26</f>
        <v>42.9</v>
      </c>
      <c r="K27" s="207">
        <v>0</v>
      </c>
      <c r="L27" s="208"/>
      <c r="M27" s="209">
        <f t="shared" si="1"/>
        <v>0</v>
      </c>
      <c r="N27" s="209"/>
      <c r="O27" s="209"/>
      <c r="P27" s="209"/>
      <c r="Q27" s="21"/>
      <c r="R27" s="22"/>
    </row>
    <row r="28" spans="1:18" s="23" customFormat="1" ht="20.1" customHeight="1">
      <c r="A28" s="19"/>
      <c r="B28" s="16">
        <f t="shared" si="0"/>
        <v>15</v>
      </c>
      <c r="C28" s="16" t="s">
        <v>446</v>
      </c>
      <c r="D28" s="70"/>
      <c r="E28" s="211" t="s">
        <v>113</v>
      </c>
      <c r="F28" s="211"/>
      <c r="G28" s="211"/>
      <c r="H28" s="211"/>
      <c r="I28" s="16" t="s">
        <v>103</v>
      </c>
      <c r="J28" s="27">
        <f>2.43*(3.25+2.95+0.7+0.75+0.63+0.63)+2.3*(3.15+11.53+0.63+1.37+0.63)+2.24*(6.96+5.2+0.6)+2.55*(0.9+0.63+0.9+0.63+6.66)</f>
        <v>114.8327</v>
      </c>
      <c r="K28" s="207">
        <v>0</v>
      </c>
      <c r="L28" s="208"/>
      <c r="M28" s="209">
        <f t="shared" si="1"/>
        <v>0</v>
      </c>
      <c r="N28" s="209"/>
      <c r="O28" s="209"/>
      <c r="P28" s="209"/>
      <c r="Q28" s="21"/>
      <c r="R28" s="22"/>
    </row>
    <row r="29" spans="1:18" s="23" customFormat="1" ht="20.1" customHeight="1">
      <c r="A29" s="19"/>
      <c r="B29" s="16">
        <f t="shared" si="0"/>
        <v>16</v>
      </c>
      <c r="C29" s="16" t="s">
        <v>446</v>
      </c>
      <c r="D29" s="70"/>
      <c r="E29" s="211" t="s">
        <v>114</v>
      </c>
      <c r="F29" s="211"/>
      <c r="G29" s="211"/>
      <c r="H29" s="211"/>
      <c r="I29" s="16" t="s">
        <v>103</v>
      </c>
      <c r="J29" s="27">
        <f>J28</f>
        <v>114.8327</v>
      </c>
      <c r="K29" s="207">
        <v>0</v>
      </c>
      <c r="L29" s="208"/>
      <c r="M29" s="209">
        <f t="shared" si="1"/>
        <v>0</v>
      </c>
      <c r="N29" s="209"/>
      <c r="O29" s="209"/>
      <c r="P29" s="209"/>
      <c r="Q29" s="21"/>
      <c r="R29" s="22"/>
    </row>
    <row r="30" spans="1:18" s="23" customFormat="1" ht="20.1" customHeight="1">
      <c r="A30" s="19"/>
      <c r="B30" s="16">
        <f t="shared" si="0"/>
        <v>17</v>
      </c>
      <c r="C30" s="16" t="s">
        <v>446</v>
      </c>
      <c r="D30" s="70"/>
      <c r="E30" s="211" t="s">
        <v>115</v>
      </c>
      <c r="F30" s="211"/>
      <c r="G30" s="211"/>
      <c r="H30" s="211"/>
      <c r="I30" s="16" t="s">
        <v>103</v>
      </c>
      <c r="J30" s="27">
        <f>2*(2.55*1.46+2.8*2.58+2.42*3.14+2.42*2.93+2.43*6.3+2.42*6.27+2.42*4.69+2.5*1.21+2.78*2.88+2.43*6.28+2.46*2.94+2.76*3.41+2.45*5.36+2.45*2.24+2.73*2.63+2.46*6.32+2.46*1.47+2.73*2.64+2.3*2.47+2.3*0.72+2.58*3.245+2.73*2.51+2.23*1.1+2.69*4.57+2.3*1.05+2.7*4.51)</f>
        <v>428.94919999999996</v>
      </c>
      <c r="K30" s="207">
        <v>0</v>
      </c>
      <c r="L30" s="208"/>
      <c r="M30" s="209">
        <f t="shared" si="1"/>
        <v>0</v>
      </c>
      <c r="N30" s="209"/>
      <c r="O30" s="209"/>
      <c r="P30" s="209"/>
      <c r="Q30" s="21"/>
      <c r="R30" s="22"/>
    </row>
    <row r="31" spans="1:18" s="23" customFormat="1" ht="20.1" customHeight="1">
      <c r="A31" s="19"/>
      <c r="B31" s="16">
        <f t="shared" si="0"/>
        <v>18</v>
      </c>
      <c r="C31" s="16" t="s">
        <v>446</v>
      </c>
      <c r="D31" s="70"/>
      <c r="E31" s="211" t="s">
        <v>116</v>
      </c>
      <c r="F31" s="211"/>
      <c r="G31" s="211"/>
      <c r="H31" s="211"/>
      <c r="I31" s="16" t="s">
        <v>103</v>
      </c>
      <c r="J31" s="27">
        <f>J30</f>
        <v>428.94919999999996</v>
      </c>
      <c r="K31" s="207">
        <v>0</v>
      </c>
      <c r="L31" s="208"/>
      <c r="M31" s="209">
        <f t="shared" si="1"/>
        <v>0</v>
      </c>
      <c r="N31" s="209"/>
      <c r="O31" s="209"/>
      <c r="P31" s="209"/>
      <c r="Q31" s="21"/>
      <c r="R31" s="22"/>
    </row>
    <row r="32" spans="1:18" s="23" customFormat="1" ht="20.1" customHeight="1">
      <c r="A32" s="19"/>
      <c r="B32" s="16">
        <f t="shared" si="0"/>
        <v>19</v>
      </c>
      <c r="C32" s="16" t="s">
        <v>446</v>
      </c>
      <c r="D32" s="70"/>
      <c r="E32" s="211" t="s">
        <v>117</v>
      </c>
      <c r="F32" s="211"/>
      <c r="G32" s="211"/>
      <c r="H32" s="211"/>
      <c r="I32" s="16" t="s">
        <v>103</v>
      </c>
      <c r="J32" s="27">
        <f>2*(0.85*2.22*5+0.9*2.2*3+0.7*2.2*5+0.6*2.2*6)</f>
        <v>61.989999999999995</v>
      </c>
      <c r="K32" s="207">
        <v>0</v>
      </c>
      <c r="L32" s="208"/>
      <c r="M32" s="209">
        <f t="shared" si="1"/>
        <v>0</v>
      </c>
      <c r="N32" s="209"/>
      <c r="O32" s="209"/>
      <c r="P32" s="209"/>
      <c r="Q32" s="21"/>
      <c r="R32" s="22"/>
    </row>
    <row r="33" spans="1:18" s="23" customFormat="1" ht="26.25" customHeight="1">
      <c r="A33" s="19"/>
      <c r="B33" s="16">
        <f t="shared" si="0"/>
        <v>20</v>
      </c>
      <c r="C33" s="16" t="s">
        <v>446</v>
      </c>
      <c r="D33" s="70"/>
      <c r="E33" s="211" t="s">
        <v>118</v>
      </c>
      <c r="F33" s="211"/>
      <c r="G33" s="211"/>
      <c r="H33" s="211"/>
      <c r="I33" s="16" t="s">
        <v>103</v>
      </c>
      <c r="J33" s="27">
        <f>J32</f>
        <v>61.989999999999995</v>
      </c>
      <c r="K33" s="207">
        <v>0</v>
      </c>
      <c r="L33" s="208"/>
      <c r="M33" s="209">
        <f t="shared" si="1"/>
        <v>0</v>
      </c>
      <c r="N33" s="209"/>
      <c r="O33" s="209"/>
      <c r="P33" s="209"/>
      <c r="Q33" s="21"/>
      <c r="R33" s="22"/>
    </row>
    <row r="34" spans="1:18" s="23" customFormat="1" ht="20.1" customHeight="1">
      <c r="A34" s="19"/>
      <c r="B34" s="16">
        <f t="shared" si="0"/>
        <v>21</v>
      </c>
      <c r="C34" s="16" t="s">
        <v>446</v>
      </c>
      <c r="D34" s="70"/>
      <c r="E34" s="211" t="s">
        <v>119</v>
      </c>
      <c r="F34" s="211"/>
      <c r="G34" s="211"/>
      <c r="H34" s="211"/>
      <c r="I34" s="16" t="s">
        <v>103</v>
      </c>
      <c r="J34" s="27">
        <f>2*1.5*2.2*3</f>
        <v>19.8</v>
      </c>
      <c r="K34" s="207">
        <v>0</v>
      </c>
      <c r="L34" s="208"/>
      <c r="M34" s="209">
        <f t="shared" si="1"/>
        <v>0</v>
      </c>
      <c r="N34" s="209"/>
      <c r="O34" s="209"/>
      <c r="P34" s="209"/>
      <c r="Q34" s="21"/>
      <c r="R34" s="22"/>
    </row>
    <row r="35" spans="1:18" s="23" customFormat="1" ht="26.1" customHeight="1">
      <c r="A35" s="19"/>
      <c r="B35" s="16">
        <f t="shared" si="0"/>
        <v>22</v>
      </c>
      <c r="C35" s="16" t="s">
        <v>446</v>
      </c>
      <c r="D35" s="70"/>
      <c r="E35" s="211" t="s">
        <v>120</v>
      </c>
      <c r="F35" s="211"/>
      <c r="G35" s="211"/>
      <c r="H35" s="211"/>
      <c r="I35" s="16" t="s">
        <v>103</v>
      </c>
      <c r="J35" s="27">
        <f>J34</f>
        <v>19.8</v>
      </c>
      <c r="K35" s="207">
        <v>0</v>
      </c>
      <c r="L35" s="208"/>
      <c r="M35" s="209">
        <f t="shared" si="1"/>
        <v>0</v>
      </c>
      <c r="N35" s="209"/>
      <c r="O35" s="209"/>
      <c r="P35" s="209"/>
      <c r="Q35" s="21"/>
      <c r="R35" s="22"/>
    </row>
    <row r="36" spans="1:18" s="23" customFormat="1" ht="20.1" customHeight="1">
      <c r="A36" s="19"/>
      <c r="B36" s="16">
        <f t="shared" si="0"/>
        <v>23</v>
      </c>
      <c r="C36" s="16" t="s">
        <v>446</v>
      </c>
      <c r="D36" s="70"/>
      <c r="E36" s="211" t="s">
        <v>121</v>
      </c>
      <c r="F36" s="211"/>
      <c r="G36" s="211"/>
      <c r="H36" s="211"/>
      <c r="I36" s="16" t="s">
        <v>103</v>
      </c>
      <c r="J36" s="27">
        <f>2.56*1.44*2</f>
        <v>7.3728</v>
      </c>
      <c r="K36" s="207">
        <v>0</v>
      </c>
      <c r="L36" s="208"/>
      <c r="M36" s="209">
        <f t="shared" si="1"/>
        <v>0</v>
      </c>
      <c r="N36" s="209"/>
      <c r="O36" s="209"/>
      <c r="P36" s="209"/>
      <c r="Q36" s="21"/>
      <c r="R36" s="22"/>
    </row>
    <row r="37" spans="1:18" s="23" customFormat="1" ht="24.95" customHeight="1">
      <c r="A37" s="19"/>
      <c r="B37" s="16">
        <f t="shared" si="0"/>
        <v>24</v>
      </c>
      <c r="C37" s="16" t="s">
        <v>446</v>
      </c>
      <c r="D37" s="70"/>
      <c r="E37" s="211" t="s">
        <v>122</v>
      </c>
      <c r="F37" s="211"/>
      <c r="G37" s="211"/>
      <c r="H37" s="211"/>
      <c r="I37" s="16" t="s">
        <v>103</v>
      </c>
      <c r="J37" s="27">
        <f>J36</f>
        <v>7.3728</v>
      </c>
      <c r="K37" s="207">
        <v>0</v>
      </c>
      <c r="L37" s="208"/>
      <c r="M37" s="209">
        <f t="shared" si="1"/>
        <v>0</v>
      </c>
      <c r="N37" s="209"/>
      <c r="O37" s="209"/>
      <c r="P37" s="209"/>
      <c r="Q37" s="21"/>
      <c r="R37" s="22"/>
    </row>
    <row r="38" spans="1:17" s="23" customFormat="1" ht="20.1" customHeight="1">
      <c r="A38" s="19"/>
      <c r="B38" s="16">
        <f t="shared" si="0"/>
        <v>25</v>
      </c>
      <c r="C38" s="16" t="s">
        <v>446</v>
      </c>
      <c r="D38" s="71"/>
      <c r="E38" s="227" t="s">
        <v>123</v>
      </c>
      <c r="F38" s="227"/>
      <c r="G38" s="227"/>
      <c r="H38" s="227"/>
      <c r="I38" s="16" t="s">
        <v>4</v>
      </c>
      <c r="J38" s="28">
        <v>1</v>
      </c>
      <c r="K38" s="207">
        <v>0</v>
      </c>
      <c r="L38" s="208"/>
      <c r="M38" s="209">
        <f t="shared" si="1"/>
        <v>0</v>
      </c>
      <c r="N38" s="209"/>
      <c r="O38" s="209"/>
      <c r="P38" s="209"/>
      <c r="Q38" s="26"/>
    </row>
    <row r="39" spans="1:17" s="23" customFormat="1" ht="16.5">
      <c r="A39" s="19"/>
      <c r="B39" s="24"/>
      <c r="C39" s="213" t="s">
        <v>101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4">
        <f>SUM(M40:O51)</f>
        <v>0</v>
      </c>
      <c r="N39" s="214"/>
      <c r="O39" s="214"/>
      <c r="P39" s="214"/>
      <c r="Q39" s="26"/>
    </row>
    <row r="40" spans="1:17" s="23" customFormat="1" ht="26.25" customHeight="1">
      <c r="A40" s="19"/>
      <c r="B40" s="16">
        <f>B38+1</f>
        <v>26</v>
      </c>
      <c r="C40" s="16" t="s">
        <v>446</v>
      </c>
      <c r="D40" s="70"/>
      <c r="E40" s="222" t="s">
        <v>125</v>
      </c>
      <c r="F40" s="222"/>
      <c r="G40" s="222"/>
      <c r="H40" s="222"/>
      <c r="I40" s="16" t="s">
        <v>103</v>
      </c>
      <c r="J40" s="20">
        <f>2.45*2.32</f>
        <v>5.684</v>
      </c>
      <c r="K40" s="212">
        <v>0</v>
      </c>
      <c r="L40" s="212"/>
      <c r="M40" s="209">
        <f aca="true" t="shared" si="3" ref="M40:M51">K40*J40</f>
        <v>0</v>
      </c>
      <c r="N40" s="209"/>
      <c r="O40" s="209"/>
      <c r="P40" s="209"/>
      <c r="Q40" s="26"/>
    </row>
    <row r="41" spans="1:17" s="23" customFormat="1" ht="38.1" customHeight="1">
      <c r="A41" s="19"/>
      <c r="B41" s="16">
        <f>B40+1</f>
        <v>27</v>
      </c>
      <c r="C41" s="16" t="s">
        <v>446</v>
      </c>
      <c r="D41" s="70"/>
      <c r="E41" s="222" t="s">
        <v>126</v>
      </c>
      <c r="F41" s="222"/>
      <c r="G41" s="222"/>
      <c r="H41" s="222"/>
      <c r="I41" s="16" t="s">
        <v>103</v>
      </c>
      <c r="J41" s="20">
        <f>3.45*1.88</f>
        <v>6.486</v>
      </c>
      <c r="K41" s="212">
        <v>0</v>
      </c>
      <c r="L41" s="212"/>
      <c r="M41" s="209">
        <f t="shared" si="3"/>
        <v>0</v>
      </c>
      <c r="N41" s="209"/>
      <c r="O41" s="209"/>
      <c r="P41" s="209"/>
      <c r="Q41" s="26"/>
    </row>
    <row r="42" spans="1:17" s="23" customFormat="1" ht="36.6" customHeight="1">
      <c r="A42" s="19"/>
      <c r="B42" s="16">
        <f aca="true" t="shared" si="4" ref="B42:B51">B41+1</f>
        <v>28</v>
      </c>
      <c r="C42" s="16" t="s">
        <v>446</v>
      </c>
      <c r="D42" s="70"/>
      <c r="E42" s="222" t="s">
        <v>127</v>
      </c>
      <c r="F42" s="222"/>
      <c r="G42" s="222"/>
      <c r="H42" s="222"/>
      <c r="I42" s="16" t="s">
        <v>103</v>
      </c>
      <c r="J42" s="20">
        <f>3.45*2.24</f>
        <v>7.7280000000000015</v>
      </c>
      <c r="K42" s="212">
        <v>0</v>
      </c>
      <c r="L42" s="212"/>
      <c r="M42" s="209">
        <f t="shared" si="3"/>
        <v>0</v>
      </c>
      <c r="N42" s="209"/>
      <c r="O42" s="209"/>
      <c r="P42" s="209"/>
      <c r="Q42" s="26"/>
    </row>
    <row r="43" spans="1:17" s="23" customFormat="1" ht="37.5" customHeight="1">
      <c r="A43" s="19"/>
      <c r="B43" s="16">
        <f t="shared" si="4"/>
        <v>29</v>
      </c>
      <c r="C43" s="16" t="s">
        <v>446</v>
      </c>
      <c r="D43" s="70"/>
      <c r="E43" s="222" t="s">
        <v>128</v>
      </c>
      <c r="F43" s="222"/>
      <c r="G43" s="222"/>
      <c r="H43" s="222"/>
      <c r="I43" s="16" t="s">
        <v>103</v>
      </c>
      <c r="J43" s="20">
        <f>3.45*9.99</f>
        <v>34.465500000000006</v>
      </c>
      <c r="K43" s="212">
        <v>0</v>
      </c>
      <c r="L43" s="212"/>
      <c r="M43" s="209">
        <f t="shared" si="3"/>
        <v>0</v>
      </c>
      <c r="N43" s="209"/>
      <c r="O43" s="209"/>
      <c r="P43" s="209"/>
      <c r="Q43" s="26"/>
    </row>
    <row r="44" spans="1:17" s="23" customFormat="1" ht="37.5" customHeight="1">
      <c r="A44" s="19"/>
      <c r="B44" s="16">
        <f t="shared" si="4"/>
        <v>30</v>
      </c>
      <c r="C44" s="16" t="s">
        <v>446</v>
      </c>
      <c r="D44" s="70"/>
      <c r="E44" s="222" t="s">
        <v>129</v>
      </c>
      <c r="F44" s="222"/>
      <c r="G44" s="222"/>
      <c r="H44" s="222"/>
      <c r="I44" s="16" t="s">
        <v>103</v>
      </c>
      <c r="J44" s="20">
        <f>3.45*(3.19+2.55)</f>
        <v>19.803</v>
      </c>
      <c r="K44" s="212">
        <v>0</v>
      </c>
      <c r="L44" s="212"/>
      <c r="M44" s="209">
        <f t="shared" si="3"/>
        <v>0</v>
      </c>
      <c r="N44" s="209"/>
      <c r="O44" s="209"/>
      <c r="P44" s="209"/>
      <c r="Q44" s="26"/>
    </row>
    <row r="45" spans="1:17" s="23" customFormat="1" ht="26.25" customHeight="1">
      <c r="A45" s="19"/>
      <c r="B45" s="16">
        <f t="shared" si="4"/>
        <v>31</v>
      </c>
      <c r="C45" s="16" t="s">
        <v>446</v>
      </c>
      <c r="D45" s="70"/>
      <c r="E45" s="222" t="s">
        <v>130</v>
      </c>
      <c r="F45" s="222"/>
      <c r="G45" s="222"/>
      <c r="H45" s="222"/>
      <c r="I45" s="16" t="s">
        <v>103</v>
      </c>
      <c r="J45" s="20">
        <f>2.45*(2.1+1.73)</f>
        <v>9.383500000000002</v>
      </c>
      <c r="K45" s="212">
        <v>0</v>
      </c>
      <c r="L45" s="212"/>
      <c r="M45" s="209">
        <f t="shared" si="3"/>
        <v>0</v>
      </c>
      <c r="N45" s="209"/>
      <c r="O45" s="209"/>
      <c r="P45" s="209"/>
      <c r="Q45" s="26"/>
    </row>
    <row r="46" spans="1:17" s="23" customFormat="1" ht="40.5" customHeight="1">
      <c r="A46" s="19"/>
      <c r="B46" s="16">
        <f t="shared" si="4"/>
        <v>32</v>
      </c>
      <c r="C46" s="16" t="s">
        <v>446</v>
      </c>
      <c r="D46" s="70"/>
      <c r="E46" s="222" t="s">
        <v>133</v>
      </c>
      <c r="F46" s="222"/>
      <c r="G46" s="222"/>
      <c r="H46" s="222"/>
      <c r="I46" s="16" t="s">
        <v>103</v>
      </c>
      <c r="J46" s="20">
        <f>3.13*(1.03+1.14+3.24+0.96+0.59+0.7+1.05)</f>
        <v>27.262300000000003</v>
      </c>
      <c r="K46" s="212">
        <v>0</v>
      </c>
      <c r="L46" s="212"/>
      <c r="M46" s="209">
        <f t="shared" si="3"/>
        <v>0</v>
      </c>
      <c r="N46" s="209"/>
      <c r="O46" s="209"/>
      <c r="P46" s="209"/>
      <c r="Q46" s="26"/>
    </row>
    <row r="47" spans="1:17" s="23" customFormat="1" ht="30.75" customHeight="1">
      <c r="A47" s="19"/>
      <c r="B47" s="16">
        <f t="shared" si="4"/>
        <v>33</v>
      </c>
      <c r="C47" s="16" t="s">
        <v>446</v>
      </c>
      <c r="D47" s="70"/>
      <c r="E47" s="222" t="s">
        <v>611</v>
      </c>
      <c r="F47" s="222"/>
      <c r="G47" s="222"/>
      <c r="H47" s="222"/>
      <c r="I47" s="16" t="s">
        <v>103</v>
      </c>
      <c r="J47" s="20">
        <f>0.3*(2.56+1.44+1.49+2.64)</f>
        <v>2.439</v>
      </c>
      <c r="K47" s="212">
        <v>0</v>
      </c>
      <c r="L47" s="212"/>
      <c r="M47" s="209">
        <f t="shared" si="3"/>
        <v>0</v>
      </c>
      <c r="N47" s="209"/>
      <c r="O47" s="209"/>
      <c r="P47" s="209"/>
      <c r="Q47" s="26"/>
    </row>
    <row r="48" spans="1:17" s="23" customFormat="1" ht="20.1" customHeight="1">
      <c r="A48" s="19"/>
      <c r="B48" s="16">
        <f t="shared" si="4"/>
        <v>34</v>
      </c>
      <c r="C48" s="16" t="s">
        <v>446</v>
      </c>
      <c r="D48" s="70"/>
      <c r="E48" s="222" t="s">
        <v>134</v>
      </c>
      <c r="F48" s="222"/>
      <c r="G48" s="222"/>
      <c r="H48" s="222"/>
      <c r="I48" s="16" t="s">
        <v>103</v>
      </c>
      <c r="J48" s="20">
        <f>2.56*1.42+2.3*3.02+2.3*0.7+3.26*2.58+2.5*2.74+2.72*5.29+0.52*2.48</f>
        <v>43.1304</v>
      </c>
      <c r="K48" s="212">
        <v>0</v>
      </c>
      <c r="L48" s="212"/>
      <c r="M48" s="209">
        <f t="shared" si="3"/>
        <v>0</v>
      </c>
      <c r="N48" s="209"/>
      <c r="O48" s="209"/>
      <c r="P48" s="209"/>
      <c r="Q48" s="26"/>
    </row>
    <row r="49" spans="1:17" s="23" customFormat="1" ht="26.25" customHeight="1">
      <c r="A49" s="19"/>
      <c r="B49" s="16">
        <f t="shared" si="4"/>
        <v>35</v>
      </c>
      <c r="C49" s="16" t="s">
        <v>446</v>
      </c>
      <c r="D49" s="70"/>
      <c r="E49" s="222" t="s">
        <v>135</v>
      </c>
      <c r="F49" s="222"/>
      <c r="G49" s="222"/>
      <c r="H49" s="222"/>
      <c r="I49" s="16" t="s">
        <v>103</v>
      </c>
      <c r="J49" s="20">
        <f>3.84+25.32</f>
        <v>29.16</v>
      </c>
      <c r="K49" s="212">
        <v>0</v>
      </c>
      <c r="L49" s="212"/>
      <c r="M49" s="209">
        <f t="shared" si="3"/>
        <v>0</v>
      </c>
      <c r="N49" s="209"/>
      <c r="O49" s="209"/>
      <c r="P49" s="209"/>
      <c r="Q49" s="26"/>
    </row>
    <row r="50" spans="1:17" s="23" customFormat="1" ht="27.95" customHeight="1">
      <c r="A50" s="19"/>
      <c r="B50" s="16">
        <f t="shared" si="4"/>
        <v>36</v>
      </c>
      <c r="C50" s="16" t="s">
        <v>446</v>
      </c>
      <c r="D50" s="70"/>
      <c r="E50" s="222" t="s">
        <v>137</v>
      </c>
      <c r="F50" s="222"/>
      <c r="G50" s="222"/>
      <c r="H50" s="222"/>
      <c r="I50" s="16" t="s">
        <v>103</v>
      </c>
      <c r="J50" s="20">
        <v>3.63</v>
      </c>
      <c r="K50" s="212">
        <v>0</v>
      </c>
      <c r="L50" s="212"/>
      <c r="M50" s="209">
        <f t="shared" si="3"/>
        <v>0</v>
      </c>
      <c r="N50" s="209"/>
      <c r="O50" s="209"/>
      <c r="P50" s="209"/>
      <c r="Q50" s="26"/>
    </row>
    <row r="51" spans="1:17" s="23" customFormat="1" ht="20.1" customHeight="1">
      <c r="A51" s="19"/>
      <c r="B51" s="16">
        <f t="shared" si="4"/>
        <v>37</v>
      </c>
      <c r="C51" s="16" t="s">
        <v>446</v>
      </c>
      <c r="D51" s="70"/>
      <c r="E51" s="222" t="s">
        <v>150</v>
      </c>
      <c r="F51" s="222"/>
      <c r="G51" s="222"/>
      <c r="H51" s="222"/>
      <c r="I51" s="16" t="s">
        <v>103</v>
      </c>
      <c r="J51" s="20">
        <v>7.75</v>
      </c>
      <c r="K51" s="212">
        <v>0</v>
      </c>
      <c r="L51" s="212"/>
      <c r="M51" s="209">
        <f t="shared" si="3"/>
        <v>0</v>
      </c>
      <c r="N51" s="209"/>
      <c r="O51" s="209"/>
      <c r="P51" s="209"/>
      <c r="Q51" s="26"/>
    </row>
    <row r="52" spans="1:17" s="23" customFormat="1" ht="16.5">
      <c r="A52" s="19"/>
      <c r="B52" s="24"/>
      <c r="C52" s="213" t="s">
        <v>102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4">
        <f>SUM(M53:P56)</f>
        <v>0</v>
      </c>
      <c r="N52" s="214"/>
      <c r="O52" s="214"/>
      <c r="P52" s="214"/>
      <c r="Q52" s="26"/>
    </row>
    <row r="53" spans="1:17" s="23" customFormat="1" ht="20.1" customHeight="1">
      <c r="A53" s="19"/>
      <c r="B53" s="16">
        <f>B51+1</f>
        <v>38</v>
      </c>
      <c r="C53" s="16" t="s">
        <v>446</v>
      </c>
      <c r="D53" s="70"/>
      <c r="E53" s="216" t="s">
        <v>518</v>
      </c>
      <c r="F53" s="217"/>
      <c r="G53" s="217"/>
      <c r="H53" s="218"/>
      <c r="I53" s="16" t="s">
        <v>4</v>
      </c>
      <c r="J53" s="20">
        <v>1</v>
      </c>
      <c r="K53" s="212">
        <v>0</v>
      </c>
      <c r="L53" s="212"/>
      <c r="M53" s="209">
        <f>K53*J53</f>
        <v>0</v>
      </c>
      <c r="N53" s="209"/>
      <c r="O53" s="209"/>
      <c r="P53" s="209"/>
      <c r="Q53" s="26"/>
    </row>
    <row r="54" spans="1:17" s="23" customFormat="1" ht="20.1" customHeight="1">
      <c r="A54" s="19"/>
      <c r="B54" s="16">
        <f>B53+1</f>
        <v>39</v>
      </c>
      <c r="C54" s="16" t="s">
        <v>446</v>
      </c>
      <c r="D54" s="70"/>
      <c r="E54" s="219" t="s">
        <v>131</v>
      </c>
      <c r="F54" s="220"/>
      <c r="G54" s="220"/>
      <c r="H54" s="221"/>
      <c r="I54" s="16" t="s">
        <v>4</v>
      </c>
      <c r="J54" s="20">
        <v>1</v>
      </c>
      <c r="K54" s="212">
        <v>0</v>
      </c>
      <c r="L54" s="212"/>
      <c r="M54" s="209">
        <f>K54*J54</f>
        <v>0</v>
      </c>
      <c r="N54" s="209"/>
      <c r="O54" s="209"/>
      <c r="P54" s="209"/>
      <c r="Q54" s="26"/>
    </row>
    <row r="55" spans="1:17" s="23" customFormat="1" ht="25.5" customHeight="1">
      <c r="A55" s="19"/>
      <c r="B55" s="16">
        <f>B54+1</f>
        <v>40</v>
      </c>
      <c r="C55" s="16" t="s">
        <v>446</v>
      </c>
      <c r="D55" s="70"/>
      <c r="E55" s="219" t="s">
        <v>804</v>
      </c>
      <c r="F55" s="220"/>
      <c r="G55" s="220"/>
      <c r="H55" s="221"/>
      <c r="I55" s="16" t="s">
        <v>4</v>
      </c>
      <c r="J55" s="39">
        <v>1</v>
      </c>
      <c r="K55" s="212">
        <v>0</v>
      </c>
      <c r="L55" s="212"/>
      <c r="M55" s="209">
        <f aca="true" t="shared" si="5" ref="M55:M56">K55*J55</f>
        <v>0</v>
      </c>
      <c r="N55" s="209"/>
      <c r="O55" s="209"/>
      <c r="P55" s="209"/>
      <c r="Q55" s="26"/>
    </row>
    <row r="56" spans="1:17" s="23" customFormat="1" ht="20.1" customHeight="1">
      <c r="A56" s="19"/>
      <c r="B56" s="16">
        <f>B55+1</f>
        <v>41</v>
      </c>
      <c r="C56" s="16" t="s">
        <v>446</v>
      </c>
      <c r="D56" s="70"/>
      <c r="E56" s="219" t="s">
        <v>805</v>
      </c>
      <c r="F56" s="220"/>
      <c r="G56" s="220"/>
      <c r="H56" s="221"/>
      <c r="I56" s="16" t="s">
        <v>4</v>
      </c>
      <c r="J56" s="20">
        <v>1</v>
      </c>
      <c r="K56" s="212">
        <v>0</v>
      </c>
      <c r="L56" s="212"/>
      <c r="M56" s="209">
        <f t="shared" si="5"/>
        <v>0</v>
      </c>
      <c r="N56" s="209"/>
      <c r="O56" s="209"/>
      <c r="P56" s="209"/>
      <c r="Q56" s="26"/>
    </row>
    <row r="57" spans="1:17" s="23" customFormat="1" ht="16.5" customHeight="1">
      <c r="A57" s="19"/>
      <c r="B57" s="24"/>
      <c r="C57" s="213" t="s">
        <v>132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4">
        <f>SUM(M58:O64)</f>
        <v>0</v>
      </c>
      <c r="N57" s="214"/>
      <c r="O57" s="214"/>
      <c r="P57" s="214"/>
      <c r="Q57" s="26"/>
    </row>
    <row r="58" spans="1:17" s="23" customFormat="1" ht="26.25" customHeight="1">
      <c r="A58" s="19"/>
      <c r="B58" s="16">
        <f>B56+1</f>
        <v>42</v>
      </c>
      <c r="C58" s="16" t="s">
        <v>448</v>
      </c>
      <c r="D58" s="70"/>
      <c r="E58" s="288" t="s">
        <v>141</v>
      </c>
      <c r="F58" s="288"/>
      <c r="G58" s="288"/>
      <c r="H58" s="288"/>
      <c r="I58" s="16" t="s">
        <v>103</v>
      </c>
      <c r="J58" s="20">
        <f>1.69*2.3+2.74*(1.05+1.48+3.9)+2.5*(0.38+2.42+6.28+1.49+2.18)+2.79*(20.28+2.64+2.99)+2.7*2.76-2.45*2.35</f>
        <v>127.36360000000002</v>
      </c>
      <c r="K58" s="212">
        <v>0</v>
      </c>
      <c r="L58" s="212"/>
      <c r="M58" s="209">
        <f aca="true" t="shared" si="6" ref="M58:M64">K58*J58</f>
        <v>0</v>
      </c>
      <c r="N58" s="209"/>
      <c r="O58" s="209"/>
      <c r="P58" s="209"/>
      <c r="Q58" s="26"/>
    </row>
    <row r="59" spans="1:17" s="23" customFormat="1" ht="39.6" customHeight="1">
      <c r="A59" s="19"/>
      <c r="B59" s="16">
        <f aca="true" t="shared" si="7" ref="B59:B64">B58+1</f>
        <v>43</v>
      </c>
      <c r="C59" s="16" t="s">
        <v>448</v>
      </c>
      <c r="D59" s="70"/>
      <c r="E59" s="288" t="s">
        <v>142</v>
      </c>
      <c r="F59" s="288"/>
      <c r="G59" s="288"/>
      <c r="H59" s="288"/>
      <c r="I59" s="16" t="s">
        <v>103</v>
      </c>
      <c r="J59" s="20">
        <f>(1.09+4.59)*2.89</f>
        <v>16.4152</v>
      </c>
      <c r="K59" s="212">
        <v>0</v>
      </c>
      <c r="L59" s="212"/>
      <c r="M59" s="209">
        <f t="shared" si="6"/>
        <v>0</v>
      </c>
      <c r="N59" s="209"/>
      <c r="O59" s="209"/>
      <c r="P59" s="209"/>
      <c r="Q59" s="26"/>
    </row>
    <row r="60" spans="1:17" s="23" customFormat="1" ht="38.1" customHeight="1">
      <c r="A60" s="19"/>
      <c r="B60" s="16">
        <f t="shared" si="7"/>
        <v>44</v>
      </c>
      <c r="C60" s="16" t="s">
        <v>448</v>
      </c>
      <c r="D60" s="70"/>
      <c r="E60" s="288" t="s">
        <v>143</v>
      </c>
      <c r="F60" s="288"/>
      <c r="G60" s="288"/>
      <c r="H60" s="288"/>
      <c r="I60" s="16" t="s">
        <v>103</v>
      </c>
      <c r="J60" s="20">
        <f>4.06*3.45</f>
        <v>14.007</v>
      </c>
      <c r="K60" s="212">
        <v>0</v>
      </c>
      <c r="L60" s="212"/>
      <c r="M60" s="209">
        <f t="shared" si="6"/>
        <v>0</v>
      </c>
      <c r="N60" s="209"/>
      <c r="O60" s="209"/>
      <c r="P60" s="209"/>
      <c r="Q60" s="26"/>
    </row>
    <row r="61" spans="1:17" s="23" customFormat="1" ht="38.45" customHeight="1">
      <c r="A61" s="19"/>
      <c r="B61" s="16">
        <f t="shared" si="7"/>
        <v>45</v>
      </c>
      <c r="C61" s="16" t="s">
        <v>448</v>
      </c>
      <c r="D61" s="70"/>
      <c r="E61" s="288" t="s">
        <v>144</v>
      </c>
      <c r="F61" s="288"/>
      <c r="G61" s="288"/>
      <c r="H61" s="288"/>
      <c r="I61" s="16" t="s">
        <v>103</v>
      </c>
      <c r="J61" s="20">
        <f>2.6*(1.53+2.41)</f>
        <v>10.244000000000002</v>
      </c>
      <c r="K61" s="212">
        <v>0</v>
      </c>
      <c r="L61" s="212"/>
      <c r="M61" s="209">
        <f t="shared" si="6"/>
        <v>0</v>
      </c>
      <c r="N61" s="209"/>
      <c r="O61" s="209"/>
      <c r="P61" s="209"/>
      <c r="Q61" s="26"/>
    </row>
    <row r="62" spans="1:17" s="23" customFormat="1" ht="20.1" customHeight="1">
      <c r="A62" s="19"/>
      <c r="B62" s="16">
        <f t="shared" si="7"/>
        <v>46</v>
      </c>
      <c r="C62" s="16" t="s">
        <v>448</v>
      </c>
      <c r="D62" s="70"/>
      <c r="E62" s="222" t="s">
        <v>139</v>
      </c>
      <c r="F62" s="222"/>
      <c r="G62" s="222"/>
      <c r="H62" s="222"/>
      <c r="I62" s="16" t="s">
        <v>103</v>
      </c>
      <c r="J62" s="20">
        <f>2.82*1.03+2.83*1.13+2.6*3.01+2.48*1.91+2.74*0.96+2.75*1.21+2.5*1.46+2.75*0.6+2.69*2.18+2.56*0.7</f>
        <v>37.5794</v>
      </c>
      <c r="K62" s="212">
        <v>0</v>
      </c>
      <c r="L62" s="212"/>
      <c r="M62" s="209">
        <f t="shared" si="6"/>
        <v>0</v>
      </c>
      <c r="N62" s="209"/>
      <c r="O62" s="209"/>
      <c r="P62" s="209"/>
      <c r="Q62" s="26"/>
    </row>
    <row r="63" spans="1:17" s="23" customFormat="1" ht="20.1" customHeight="1">
      <c r="A63" s="19"/>
      <c r="B63" s="16">
        <f t="shared" si="7"/>
        <v>47</v>
      </c>
      <c r="C63" s="16" t="s">
        <v>448</v>
      </c>
      <c r="D63" s="70"/>
      <c r="E63" s="222" t="s">
        <v>155</v>
      </c>
      <c r="F63" s="222"/>
      <c r="G63" s="222"/>
      <c r="H63" s="222"/>
      <c r="I63" s="16" t="s">
        <v>103</v>
      </c>
      <c r="J63" s="39">
        <f>(0.38+0.24)*9.3</f>
        <v>5.766</v>
      </c>
      <c r="K63" s="212">
        <v>0</v>
      </c>
      <c r="L63" s="212"/>
      <c r="M63" s="209">
        <f t="shared" si="6"/>
        <v>0</v>
      </c>
      <c r="N63" s="209"/>
      <c r="O63" s="209"/>
      <c r="P63" s="209"/>
      <c r="Q63" s="26"/>
    </row>
    <row r="64" spans="1:17" s="23" customFormat="1" ht="20.1" customHeight="1">
      <c r="A64" s="19"/>
      <c r="B64" s="16">
        <f t="shared" si="7"/>
        <v>48</v>
      </c>
      <c r="C64" s="16" t="s">
        <v>448</v>
      </c>
      <c r="D64" s="70"/>
      <c r="E64" s="222" t="s">
        <v>146</v>
      </c>
      <c r="F64" s="222"/>
      <c r="G64" s="222"/>
      <c r="H64" s="222"/>
      <c r="I64" s="16" t="s">
        <v>4</v>
      </c>
      <c r="J64" s="20">
        <v>1</v>
      </c>
      <c r="K64" s="212">
        <v>0</v>
      </c>
      <c r="L64" s="212"/>
      <c r="M64" s="209">
        <f t="shared" si="6"/>
        <v>0</v>
      </c>
      <c r="N64" s="209"/>
      <c r="O64" s="209"/>
      <c r="P64" s="209"/>
      <c r="Q64" s="26"/>
    </row>
    <row r="65" spans="1:17" s="23" customFormat="1" ht="16.5" customHeight="1">
      <c r="A65" s="19"/>
      <c r="B65" s="24"/>
      <c r="C65" s="213" t="s">
        <v>140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4">
        <f>SUM(M66:O71)</f>
        <v>0</v>
      </c>
      <c r="N65" s="214"/>
      <c r="O65" s="214"/>
      <c r="P65" s="214"/>
      <c r="Q65" s="26"/>
    </row>
    <row r="66" spans="1:17" s="23" customFormat="1" ht="62.45" customHeight="1">
      <c r="A66" s="19"/>
      <c r="B66" s="16">
        <f>B64+1</f>
        <v>49</v>
      </c>
      <c r="C66" s="16" t="s">
        <v>448</v>
      </c>
      <c r="D66" s="70"/>
      <c r="E66" s="288" t="s">
        <v>163</v>
      </c>
      <c r="F66" s="288"/>
      <c r="G66" s="288"/>
      <c r="H66" s="288"/>
      <c r="I66" s="16" t="s">
        <v>103</v>
      </c>
      <c r="J66" s="27">
        <f>2.35*2.45</f>
        <v>5.7575</v>
      </c>
      <c r="K66" s="212">
        <v>0</v>
      </c>
      <c r="L66" s="212"/>
      <c r="M66" s="209">
        <f aca="true" t="shared" si="8" ref="M66:M71">K66*J66</f>
        <v>0</v>
      </c>
      <c r="N66" s="209"/>
      <c r="O66" s="209"/>
      <c r="P66" s="209"/>
      <c r="Q66" s="26"/>
    </row>
    <row r="67" spans="1:17" s="23" customFormat="1" ht="66.6" customHeight="1">
      <c r="A67" s="19"/>
      <c r="B67" s="16">
        <f>B66+1</f>
        <v>50</v>
      </c>
      <c r="C67" s="16" t="s">
        <v>448</v>
      </c>
      <c r="D67" s="70"/>
      <c r="E67" s="222" t="s">
        <v>164</v>
      </c>
      <c r="F67" s="222"/>
      <c r="G67" s="222"/>
      <c r="H67" s="222"/>
      <c r="I67" s="16" t="s">
        <v>103</v>
      </c>
      <c r="J67" s="27">
        <f>1.5*2.35</f>
        <v>3.5250000000000004</v>
      </c>
      <c r="K67" s="212">
        <v>0</v>
      </c>
      <c r="L67" s="212"/>
      <c r="M67" s="209">
        <f t="shared" si="8"/>
        <v>0</v>
      </c>
      <c r="N67" s="209"/>
      <c r="O67" s="209"/>
      <c r="P67" s="209"/>
      <c r="Q67" s="26"/>
    </row>
    <row r="68" spans="1:17" s="23" customFormat="1" ht="26.25" customHeight="1">
      <c r="A68" s="19"/>
      <c r="B68" s="16">
        <f aca="true" t="shared" si="9" ref="B68">B67+1</f>
        <v>51</v>
      </c>
      <c r="C68" s="16" t="s">
        <v>448</v>
      </c>
      <c r="D68" s="70"/>
      <c r="E68" s="289" t="s">
        <v>523</v>
      </c>
      <c r="F68" s="290"/>
      <c r="G68" s="290"/>
      <c r="H68" s="291"/>
      <c r="I68" s="16" t="s">
        <v>103</v>
      </c>
      <c r="J68" s="20">
        <f>2.51*2.86+2.46*1.15+2.57*4.82+2.3*(2.13+2.45)</f>
        <v>32.929</v>
      </c>
      <c r="K68" s="212">
        <v>0</v>
      </c>
      <c r="L68" s="212"/>
      <c r="M68" s="209">
        <f t="shared" si="8"/>
        <v>0</v>
      </c>
      <c r="N68" s="209"/>
      <c r="O68" s="209"/>
      <c r="P68" s="209"/>
      <c r="Q68" s="26"/>
    </row>
    <row r="69" spans="1:17" ht="20.1" customHeight="1">
      <c r="A69" s="8"/>
      <c r="B69" s="16">
        <f>B68+1</f>
        <v>52</v>
      </c>
      <c r="C69" s="16" t="s">
        <v>448</v>
      </c>
      <c r="D69" s="70"/>
      <c r="E69" s="211" t="s">
        <v>540</v>
      </c>
      <c r="F69" s="211"/>
      <c r="G69" s="211"/>
      <c r="H69" s="211"/>
      <c r="I69" s="16" t="s">
        <v>5</v>
      </c>
      <c r="J69" s="27">
        <v>1</v>
      </c>
      <c r="K69" s="212">
        <v>0</v>
      </c>
      <c r="L69" s="212"/>
      <c r="M69" s="209">
        <f t="shared" si="8"/>
        <v>0</v>
      </c>
      <c r="N69" s="209"/>
      <c r="O69" s="209"/>
      <c r="P69" s="209"/>
      <c r="Q69" s="26"/>
    </row>
    <row r="70" spans="1:17" s="23" customFormat="1" ht="40.5" customHeight="1">
      <c r="A70" s="19"/>
      <c r="B70" s="16">
        <f>B69+1</f>
        <v>53</v>
      </c>
      <c r="C70" s="16" t="s">
        <v>448</v>
      </c>
      <c r="D70" s="70"/>
      <c r="E70" s="292" t="s">
        <v>145</v>
      </c>
      <c r="F70" s="293"/>
      <c r="G70" s="293"/>
      <c r="H70" s="294"/>
      <c r="I70" s="16" t="s">
        <v>5</v>
      </c>
      <c r="J70" s="20">
        <v>6</v>
      </c>
      <c r="K70" s="212">
        <v>0</v>
      </c>
      <c r="L70" s="212"/>
      <c r="M70" s="209">
        <f t="shared" si="8"/>
        <v>0</v>
      </c>
      <c r="N70" s="209"/>
      <c r="O70" s="209"/>
      <c r="P70" s="209"/>
      <c r="Q70" s="26"/>
    </row>
    <row r="71" spans="1:17" s="23" customFormat="1" ht="26.25" customHeight="1">
      <c r="A71" s="19"/>
      <c r="B71" s="16">
        <f>B70+1</f>
        <v>54</v>
      </c>
      <c r="C71" s="16" t="s">
        <v>448</v>
      </c>
      <c r="D71" s="70"/>
      <c r="E71" s="219" t="s">
        <v>147</v>
      </c>
      <c r="F71" s="220"/>
      <c r="G71" s="220"/>
      <c r="H71" s="221"/>
      <c r="I71" s="16" t="s">
        <v>4</v>
      </c>
      <c r="J71" s="20">
        <v>1</v>
      </c>
      <c r="K71" s="212">
        <v>0</v>
      </c>
      <c r="L71" s="212"/>
      <c r="M71" s="209">
        <f t="shared" si="8"/>
        <v>0</v>
      </c>
      <c r="N71" s="209"/>
      <c r="O71" s="209"/>
      <c r="P71" s="209"/>
      <c r="Q71" s="26"/>
    </row>
    <row r="72" spans="1:17" ht="16.5">
      <c r="A72" s="8"/>
      <c r="B72" s="24"/>
      <c r="C72" s="213" t="s">
        <v>124</v>
      </c>
      <c r="D72" s="213"/>
      <c r="E72" s="213"/>
      <c r="F72" s="213"/>
      <c r="G72" s="213"/>
      <c r="H72" s="213"/>
      <c r="I72" s="213"/>
      <c r="J72" s="213"/>
      <c r="K72" s="213"/>
      <c r="L72" s="213"/>
      <c r="M72" s="214">
        <f>SUM(M73:O93)</f>
        <v>0</v>
      </c>
      <c r="N72" s="214"/>
      <c r="O72" s="214"/>
      <c r="P72" s="214"/>
      <c r="Q72" s="26"/>
    </row>
    <row r="73" spans="1:17" ht="26.25" customHeight="1">
      <c r="A73" s="8"/>
      <c r="B73" s="16">
        <f>B71+1</f>
        <v>55</v>
      </c>
      <c r="C73" s="16" t="s">
        <v>448</v>
      </c>
      <c r="D73" s="70"/>
      <c r="E73" s="211" t="s">
        <v>544</v>
      </c>
      <c r="F73" s="211"/>
      <c r="G73" s="211"/>
      <c r="H73" s="211"/>
      <c r="I73" s="16" t="s">
        <v>103</v>
      </c>
      <c r="J73" s="27">
        <f>0.85*(2.92+3.21+2.97+5.54)+0.56*(3.36+2.99+16.38)+0.6*(2.86+3.2+2.98+6.4+6.13+9.73+13.14+9.77+2.55+2.54+6.26+6.58+3.19+6.77)+0.56*(16.58)+0.51*(3.93+3.21+16.39)</f>
        <v>95.71789999999999</v>
      </c>
      <c r="K73" s="212">
        <v>0</v>
      </c>
      <c r="L73" s="212"/>
      <c r="M73" s="209">
        <f aca="true" t="shared" si="10" ref="M73:M80">K73*J73</f>
        <v>0</v>
      </c>
      <c r="N73" s="209"/>
      <c r="O73" s="209"/>
      <c r="P73" s="209"/>
      <c r="Q73" s="26"/>
    </row>
    <row r="74" spans="1:17" ht="26.25" customHeight="1">
      <c r="A74" s="8"/>
      <c r="B74" s="16">
        <f>B73+1</f>
        <v>56</v>
      </c>
      <c r="C74" s="16" t="s">
        <v>448</v>
      </c>
      <c r="D74" s="70"/>
      <c r="E74" s="295" t="s">
        <v>109</v>
      </c>
      <c r="F74" s="295"/>
      <c r="G74" s="295"/>
      <c r="H74" s="295"/>
      <c r="I74" s="16" t="s">
        <v>103</v>
      </c>
      <c r="J74" s="27">
        <f>0.39*(7.85+3.63+16.47)+0.44*(6.65+6.6)</f>
        <v>16.7305</v>
      </c>
      <c r="K74" s="212">
        <v>0</v>
      </c>
      <c r="L74" s="212"/>
      <c r="M74" s="209">
        <f t="shared" si="10"/>
        <v>0</v>
      </c>
      <c r="N74" s="209"/>
      <c r="O74" s="209"/>
      <c r="P74" s="209"/>
      <c r="Q74" s="26"/>
    </row>
    <row r="75" spans="1:17" ht="26.25" customHeight="1">
      <c r="A75" s="8"/>
      <c r="B75" s="16">
        <f aca="true" t="shared" si="11" ref="B75:B93">B74+1</f>
        <v>57</v>
      </c>
      <c r="C75" s="16" t="s">
        <v>448</v>
      </c>
      <c r="D75" s="70"/>
      <c r="E75" s="295" t="s">
        <v>110</v>
      </c>
      <c r="F75" s="295"/>
      <c r="G75" s="295"/>
      <c r="H75" s="295"/>
      <c r="I75" s="16" t="s">
        <v>103</v>
      </c>
      <c r="J75" s="27">
        <f>1.32+1.28+1.94+2.02+1.32+1.32</f>
        <v>9.200000000000001</v>
      </c>
      <c r="K75" s="212">
        <v>0</v>
      </c>
      <c r="L75" s="212"/>
      <c r="M75" s="209">
        <f t="shared" si="10"/>
        <v>0</v>
      </c>
      <c r="N75" s="209"/>
      <c r="O75" s="209"/>
      <c r="P75" s="209"/>
      <c r="Q75" s="26"/>
    </row>
    <row r="76" spans="1:17" ht="26.25" customHeight="1">
      <c r="A76" s="8"/>
      <c r="B76" s="16">
        <f t="shared" si="11"/>
        <v>58</v>
      </c>
      <c r="C76" s="16" t="s">
        <v>448</v>
      </c>
      <c r="D76" s="70"/>
      <c r="E76" s="295" t="s">
        <v>910</v>
      </c>
      <c r="F76" s="295"/>
      <c r="G76" s="295"/>
      <c r="H76" s="295"/>
      <c r="I76" s="16" t="s">
        <v>5</v>
      </c>
      <c r="J76" s="27">
        <v>1</v>
      </c>
      <c r="K76" s="212">
        <v>0</v>
      </c>
      <c r="L76" s="212"/>
      <c r="M76" s="209">
        <f t="shared" si="10"/>
        <v>0</v>
      </c>
      <c r="N76" s="209"/>
      <c r="O76" s="209"/>
      <c r="P76" s="209"/>
      <c r="Q76" s="26"/>
    </row>
    <row r="77" spans="1:17" ht="27.95" customHeight="1">
      <c r="A77" s="8"/>
      <c r="B77" s="16">
        <f t="shared" si="11"/>
        <v>59</v>
      </c>
      <c r="C77" s="16" t="s">
        <v>448</v>
      </c>
      <c r="D77" s="70"/>
      <c r="E77" s="211" t="s">
        <v>911</v>
      </c>
      <c r="F77" s="211"/>
      <c r="G77" s="211"/>
      <c r="H77" s="211"/>
      <c r="I77" s="16" t="s">
        <v>5</v>
      </c>
      <c r="J77" s="27">
        <v>1</v>
      </c>
      <c r="K77" s="212">
        <v>0</v>
      </c>
      <c r="L77" s="212"/>
      <c r="M77" s="209">
        <f t="shared" si="10"/>
        <v>0</v>
      </c>
      <c r="N77" s="209"/>
      <c r="O77" s="209"/>
      <c r="P77" s="209"/>
      <c r="Q77" s="26"/>
    </row>
    <row r="78" spans="1:17" ht="26.25" customHeight="1">
      <c r="A78" s="8"/>
      <c r="B78" s="16">
        <f t="shared" si="11"/>
        <v>60</v>
      </c>
      <c r="C78" s="16" t="s">
        <v>448</v>
      </c>
      <c r="D78" s="70"/>
      <c r="E78" s="211" t="s">
        <v>912</v>
      </c>
      <c r="F78" s="211"/>
      <c r="G78" s="211"/>
      <c r="H78" s="211"/>
      <c r="I78" s="16" t="s">
        <v>5</v>
      </c>
      <c r="J78" s="27">
        <v>1</v>
      </c>
      <c r="K78" s="212">
        <v>0</v>
      </c>
      <c r="L78" s="212"/>
      <c r="M78" s="209">
        <f t="shared" si="10"/>
        <v>0</v>
      </c>
      <c r="N78" s="209"/>
      <c r="O78" s="209"/>
      <c r="P78" s="209"/>
      <c r="Q78" s="26"/>
    </row>
    <row r="79" spans="1:17" ht="20.1" customHeight="1">
      <c r="A79" s="8"/>
      <c r="B79" s="16">
        <f>B78+1</f>
        <v>61</v>
      </c>
      <c r="C79" s="16" t="s">
        <v>448</v>
      </c>
      <c r="D79" s="70"/>
      <c r="E79" s="211" t="s">
        <v>539</v>
      </c>
      <c r="F79" s="211"/>
      <c r="G79" s="211"/>
      <c r="H79" s="211"/>
      <c r="I79" s="16" t="s">
        <v>6</v>
      </c>
      <c r="J79" s="27">
        <f>3.19+3.19+2.07</f>
        <v>8.45</v>
      </c>
      <c r="K79" s="212">
        <v>0</v>
      </c>
      <c r="L79" s="212"/>
      <c r="M79" s="209">
        <f t="shared" si="10"/>
        <v>0</v>
      </c>
      <c r="N79" s="209"/>
      <c r="O79" s="209"/>
      <c r="P79" s="209"/>
      <c r="Q79" s="26"/>
    </row>
    <row r="80" spans="1:17" ht="33.95" customHeight="1">
      <c r="A80" s="8"/>
      <c r="B80" s="16">
        <f t="shared" si="11"/>
        <v>62</v>
      </c>
      <c r="C80" s="16" t="s">
        <v>448</v>
      </c>
      <c r="D80" s="70"/>
      <c r="E80" s="211" t="s">
        <v>913</v>
      </c>
      <c r="F80" s="211"/>
      <c r="G80" s="211"/>
      <c r="H80" s="211"/>
      <c r="I80" s="16" t="s">
        <v>5</v>
      </c>
      <c r="J80" s="20">
        <v>1</v>
      </c>
      <c r="K80" s="212">
        <v>0</v>
      </c>
      <c r="L80" s="212"/>
      <c r="M80" s="209">
        <f t="shared" si="10"/>
        <v>0</v>
      </c>
      <c r="N80" s="209"/>
      <c r="O80" s="209"/>
      <c r="P80" s="209"/>
      <c r="Q80" s="26"/>
    </row>
    <row r="81" spans="1:17" ht="26.25" customHeight="1">
      <c r="A81" s="8"/>
      <c r="B81" s="16">
        <f t="shared" si="11"/>
        <v>63</v>
      </c>
      <c r="C81" s="16" t="s">
        <v>448</v>
      </c>
      <c r="D81" s="70"/>
      <c r="E81" s="211" t="s">
        <v>156</v>
      </c>
      <c r="F81" s="211"/>
      <c r="G81" s="211"/>
      <c r="H81" s="211"/>
      <c r="I81" s="16" t="s">
        <v>4</v>
      </c>
      <c r="J81" s="20">
        <v>1</v>
      </c>
      <c r="K81" s="212">
        <v>0</v>
      </c>
      <c r="L81" s="212"/>
      <c r="M81" s="209">
        <f aca="true" t="shared" si="12" ref="M81:M82">K81*J81</f>
        <v>0</v>
      </c>
      <c r="N81" s="209"/>
      <c r="O81" s="209"/>
      <c r="P81" s="209"/>
      <c r="Q81" s="26"/>
    </row>
    <row r="82" spans="1:17" ht="26.25" customHeight="1">
      <c r="A82" s="8"/>
      <c r="B82" s="16">
        <f t="shared" si="11"/>
        <v>64</v>
      </c>
      <c r="C82" s="16" t="s">
        <v>448</v>
      </c>
      <c r="D82" s="70"/>
      <c r="E82" s="211" t="s">
        <v>157</v>
      </c>
      <c r="F82" s="211"/>
      <c r="G82" s="211"/>
      <c r="H82" s="211"/>
      <c r="I82" s="16" t="s">
        <v>5</v>
      </c>
      <c r="J82" s="20">
        <v>2</v>
      </c>
      <c r="K82" s="212">
        <v>0</v>
      </c>
      <c r="L82" s="212"/>
      <c r="M82" s="209">
        <f t="shared" si="12"/>
        <v>0</v>
      </c>
      <c r="N82" s="209"/>
      <c r="O82" s="209"/>
      <c r="P82" s="209"/>
      <c r="Q82" s="26"/>
    </row>
    <row r="83" spans="1:17" ht="35.45" customHeight="1">
      <c r="A83" s="8"/>
      <c r="B83" s="16">
        <f>B82+1</f>
        <v>65</v>
      </c>
      <c r="C83" s="16" t="s">
        <v>448</v>
      </c>
      <c r="D83" s="70"/>
      <c r="E83" s="211" t="s">
        <v>914</v>
      </c>
      <c r="F83" s="211"/>
      <c r="G83" s="211"/>
      <c r="H83" s="211"/>
      <c r="I83" s="16" t="s">
        <v>5</v>
      </c>
      <c r="J83" s="20">
        <v>1</v>
      </c>
      <c r="K83" s="212">
        <v>0</v>
      </c>
      <c r="L83" s="212"/>
      <c r="M83" s="209">
        <f aca="true" t="shared" si="13" ref="M83:M87">K83*J83</f>
        <v>0</v>
      </c>
      <c r="N83" s="209"/>
      <c r="O83" s="209"/>
      <c r="P83" s="209"/>
      <c r="Q83" s="26"/>
    </row>
    <row r="84" spans="1:17" ht="48" customHeight="1">
      <c r="A84" s="8"/>
      <c r="B84" s="16">
        <f t="shared" si="11"/>
        <v>66</v>
      </c>
      <c r="C84" s="16" t="s">
        <v>448</v>
      </c>
      <c r="D84" s="70"/>
      <c r="E84" s="295" t="s">
        <v>915</v>
      </c>
      <c r="F84" s="295"/>
      <c r="G84" s="295"/>
      <c r="H84" s="295"/>
      <c r="I84" s="16" t="s">
        <v>5</v>
      </c>
      <c r="J84" s="20">
        <v>1</v>
      </c>
      <c r="K84" s="212">
        <v>0</v>
      </c>
      <c r="L84" s="212"/>
      <c r="M84" s="209">
        <f t="shared" si="13"/>
        <v>0</v>
      </c>
      <c r="N84" s="209"/>
      <c r="O84" s="209"/>
      <c r="P84" s="209"/>
      <c r="Q84" s="26"/>
    </row>
    <row r="85" spans="1:17" ht="53.45" customHeight="1">
      <c r="A85" s="8"/>
      <c r="B85" s="16">
        <f t="shared" si="11"/>
        <v>67</v>
      </c>
      <c r="C85" s="16" t="s">
        <v>448</v>
      </c>
      <c r="D85" s="70"/>
      <c r="E85" s="211" t="s">
        <v>916</v>
      </c>
      <c r="F85" s="211"/>
      <c r="G85" s="211"/>
      <c r="H85" s="211"/>
      <c r="I85" s="16" t="s">
        <v>5</v>
      </c>
      <c r="J85" s="20">
        <v>1</v>
      </c>
      <c r="K85" s="212">
        <v>0</v>
      </c>
      <c r="L85" s="212"/>
      <c r="M85" s="209">
        <f t="shared" si="13"/>
        <v>0</v>
      </c>
      <c r="N85" s="209"/>
      <c r="O85" s="209"/>
      <c r="P85" s="209"/>
      <c r="Q85" s="26"/>
    </row>
    <row r="86" spans="1:17" ht="61.5" customHeight="1">
      <c r="A86" s="8"/>
      <c r="B86" s="16">
        <f t="shared" si="11"/>
        <v>68</v>
      </c>
      <c r="C86" s="16" t="s">
        <v>448</v>
      </c>
      <c r="D86" s="70"/>
      <c r="E86" s="295" t="s">
        <v>852</v>
      </c>
      <c r="F86" s="295"/>
      <c r="G86" s="295"/>
      <c r="H86" s="295"/>
      <c r="I86" s="16" t="s">
        <v>5</v>
      </c>
      <c r="J86" s="20">
        <v>1</v>
      </c>
      <c r="K86" s="212">
        <v>0</v>
      </c>
      <c r="L86" s="212"/>
      <c r="M86" s="209">
        <f t="shared" si="13"/>
        <v>0</v>
      </c>
      <c r="N86" s="209"/>
      <c r="O86" s="209"/>
      <c r="P86" s="209"/>
      <c r="Q86" s="26"/>
    </row>
    <row r="87" spans="1:17" ht="60.6" customHeight="1">
      <c r="A87" s="8"/>
      <c r="B87" s="16">
        <f t="shared" si="11"/>
        <v>69</v>
      </c>
      <c r="C87" s="16" t="s">
        <v>448</v>
      </c>
      <c r="D87" s="70"/>
      <c r="E87" s="295" t="s">
        <v>851</v>
      </c>
      <c r="F87" s="295"/>
      <c r="G87" s="295"/>
      <c r="H87" s="295"/>
      <c r="I87" s="16" t="s">
        <v>5</v>
      </c>
      <c r="J87" s="20">
        <v>1</v>
      </c>
      <c r="K87" s="212">
        <v>0</v>
      </c>
      <c r="L87" s="212"/>
      <c r="M87" s="209">
        <f t="shared" si="13"/>
        <v>0</v>
      </c>
      <c r="N87" s="209"/>
      <c r="O87" s="209"/>
      <c r="P87" s="209"/>
      <c r="Q87" s="26"/>
    </row>
    <row r="88" spans="1:17" ht="61.5" customHeight="1">
      <c r="A88" s="8"/>
      <c r="B88" s="16">
        <f t="shared" si="11"/>
        <v>70</v>
      </c>
      <c r="C88" s="16" t="s">
        <v>448</v>
      </c>
      <c r="D88" s="70"/>
      <c r="E88" s="295" t="s">
        <v>854</v>
      </c>
      <c r="F88" s="295"/>
      <c r="G88" s="295"/>
      <c r="H88" s="295"/>
      <c r="I88" s="16" t="s">
        <v>5</v>
      </c>
      <c r="J88" s="20">
        <v>1</v>
      </c>
      <c r="K88" s="212">
        <v>0</v>
      </c>
      <c r="L88" s="212"/>
      <c r="M88" s="209">
        <f aca="true" t="shared" si="14" ref="M88">K88*J88</f>
        <v>0</v>
      </c>
      <c r="N88" s="209"/>
      <c r="O88" s="209"/>
      <c r="P88" s="209"/>
      <c r="Q88" s="26"/>
    </row>
    <row r="89" spans="1:17" ht="64.5" customHeight="1">
      <c r="A89" s="8"/>
      <c r="B89" s="16">
        <f t="shared" si="11"/>
        <v>71</v>
      </c>
      <c r="C89" s="16" t="s">
        <v>448</v>
      </c>
      <c r="D89" s="70"/>
      <c r="E89" s="211" t="s">
        <v>917</v>
      </c>
      <c r="F89" s="211"/>
      <c r="G89" s="211"/>
      <c r="H89" s="211"/>
      <c r="I89" s="16" t="s">
        <v>5</v>
      </c>
      <c r="J89" s="20">
        <v>1</v>
      </c>
      <c r="K89" s="212">
        <v>0</v>
      </c>
      <c r="L89" s="212"/>
      <c r="M89" s="209">
        <f aca="true" t="shared" si="15" ref="M89:M91">K89*J89</f>
        <v>0</v>
      </c>
      <c r="N89" s="209"/>
      <c r="O89" s="209"/>
      <c r="P89" s="209"/>
      <c r="Q89" s="26"/>
    </row>
    <row r="90" spans="1:17" ht="26.25" customHeight="1">
      <c r="A90" s="8"/>
      <c r="B90" s="16">
        <f t="shared" si="11"/>
        <v>72</v>
      </c>
      <c r="C90" s="16" t="s">
        <v>448</v>
      </c>
      <c r="D90" s="70"/>
      <c r="E90" s="211" t="s">
        <v>541</v>
      </c>
      <c r="F90" s="211"/>
      <c r="G90" s="211"/>
      <c r="H90" s="211"/>
      <c r="I90" s="16" t="s">
        <v>4</v>
      </c>
      <c r="J90" s="20">
        <v>1</v>
      </c>
      <c r="K90" s="212">
        <v>0</v>
      </c>
      <c r="L90" s="212"/>
      <c r="M90" s="209">
        <f t="shared" si="15"/>
        <v>0</v>
      </c>
      <c r="N90" s="209"/>
      <c r="O90" s="209"/>
      <c r="P90" s="209"/>
      <c r="Q90" s="26"/>
    </row>
    <row r="91" spans="1:17" ht="26.25" customHeight="1">
      <c r="A91" s="8"/>
      <c r="B91" s="16">
        <f t="shared" si="11"/>
        <v>73</v>
      </c>
      <c r="C91" s="16" t="s">
        <v>448</v>
      </c>
      <c r="D91" s="70"/>
      <c r="E91" s="211" t="s">
        <v>542</v>
      </c>
      <c r="F91" s="211"/>
      <c r="G91" s="211"/>
      <c r="H91" s="211"/>
      <c r="I91" s="16" t="s">
        <v>4</v>
      </c>
      <c r="J91" s="20">
        <v>1</v>
      </c>
      <c r="K91" s="212">
        <v>0</v>
      </c>
      <c r="L91" s="212"/>
      <c r="M91" s="209">
        <f t="shared" si="15"/>
        <v>0</v>
      </c>
      <c r="N91" s="209"/>
      <c r="O91" s="209"/>
      <c r="P91" s="209"/>
      <c r="Q91" s="26"/>
    </row>
    <row r="92" spans="1:17" ht="35.45" customHeight="1">
      <c r="A92" s="8"/>
      <c r="B92" s="16">
        <f t="shared" si="11"/>
        <v>74</v>
      </c>
      <c r="C92" s="16" t="s">
        <v>448</v>
      </c>
      <c r="D92" s="70"/>
      <c r="E92" s="211" t="s">
        <v>543</v>
      </c>
      <c r="F92" s="211"/>
      <c r="G92" s="211"/>
      <c r="H92" s="211"/>
      <c r="I92" s="16" t="s">
        <v>4</v>
      </c>
      <c r="J92" s="20">
        <v>1</v>
      </c>
      <c r="K92" s="212">
        <v>0</v>
      </c>
      <c r="L92" s="212"/>
      <c r="M92" s="209">
        <f aca="true" t="shared" si="16" ref="M92">K92*J92</f>
        <v>0</v>
      </c>
      <c r="N92" s="209"/>
      <c r="O92" s="209"/>
      <c r="P92" s="209"/>
      <c r="Q92" s="26"/>
    </row>
    <row r="93" spans="1:17" ht="20.1" customHeight="1">
      <c r="A93" s="8"/>
      <c r="B93" s="16">
        <f t="shared" si="11"/>
        <v>75</v>
      </c>
      <c r="C93" s="16" t="s">
        <v>448</v>
      </c>
      <c r="D93" s="70"/>
      <c r="E93" s="222" t="s">
        <v>148</v>
      </c>
      <c r="F93" s="222"/>
      <c r="G93" s="222"/>
      <c r="H93" s="222"/>
      <c r="I93" s="16" t="s">
        <v>4</v>
      </c>
      <c r="J93" s="20">
        <v>1</v>
      </c>
      <c r="K93" s="212">
        <v>0</v>
      </c>
      <c r="L93" s="212"/>
      <c r="M93" s="209">
        <f>K93*J93</f>
        <v>0</v>
      </c>
      <c r="N93" s="209"/>
      <c r="O93" s="209"/>
      <c r="P93" s="209"/>
      <c r="Q93" s="26"/>
    </row>
    <row r="94" spans="1:17" ht="16.5">
      <c r="A94" s="8"/>
      <c r="B94" s="24"/>
      <c r="C94" s="213" t="s">
        <v>149</v>
      </c>
      <c r="D94" s="213"/>
      <c r="E94" s="213"/>
      <c r="F94" s="213"/>
      <c r="G94" s="213"/>
      <c r="H94" s="213"/>
      <c r="I94" s="213"/>
      <c r="J94" s="213"/>
      <c r="K94" s="213"/>
      <c r="L94" s="213"/>
      <c r="M94" s="214">
        <f>SUM(M95:P104)</f>
        <v>0</v>
      </c>
      <c r="N94" s="214"/>
      <c r="O94" s="214"/>
      <c r="P94" s="214"/>
      <c r="Q94" s="10"/>
    </row>
    <row r="95" spans="1:19" ht="20.1" customHeight="1">
      <c r="A95" s="8"/>
      <c r="B95" s="16">
        <f>B93+1</f>
        <v>76</v>
      </c>
      <c r="C95" s="16" t="s">
        <v>448</v>
      </c>
      <c r="D95" s="70"/>
      <c r="E95" s="222" t="s">
        <v>136</v>
      </c>
      <c r="F95" s="222"/>
      <c r="G95" s="222"/>
      <c r="H95" s="222"/>
      <c r="I95" s="16" t="s">
        <v>103</v>
      </c>
      <c r="J95" s="27">
        <f>3.84+0.87+2.03+5.97+21.7+2.98+22.68+20.7+74.84+25.32+61.66+1.39+1.07+15.79+3.68</f>
        <v>264.52</v>
      </c>
      <c r="K95" s="212">
        <v>0</v>
      </c>
      <c r="L95" s="212"/>
      <c r="M95" s="209">
        <f aca="true" t="shared" si="17" ref="M95:M104">K95*J95</f>
        <v>0</v>
      </c>
      <c r="N95" s="209"/>
      <c r="O95" s="209"/>
      <c r="P95" s="209"/>
      <c r="Q95" s="35"/>
      <c r="R95" s="29"/>
      <c r="S95" s="29"/>
    </row>
    <row r="96" spans="1:17" s="29" customFormat="1" ht="26.25" customHeight="1">
      <c r="A96" s="36"/>
      <c r="B96" s="16">
        <f aca="true" t="shared" si="18" ref="B96:B104">B95+1</f>
        <v>77</v>
      </c>
      <c r="C96" s="16" t="s">
        <v>448</v>
      </c>
      <c r="D96" s="70"/>
      <c r="E96" s="222" t="s">
        <v>525</v>
      </c>
      <c r="F96" s="222"/>
      <c r="G96" s="222"/>
      <c r="H96" s="222"/>
      <c r="I96" s="16" t="s">
        <v>103</v>
      </c>
      <c r="J96" s="20">
        <f>28.37+4.21+1.5</f>
        <v>34.08</v>
      </c>
      <c r="K96" s="212">
        <v>0</v>
      </c>
      <c r="L96" s="212"/>
      <c r="M96" s="209">
        <f t="shared" si="17"/>
        <v>0</v>
      </c>
      <c r="N96" s="209"/>
      <c r="O96" s="209"/>
      <c r="P96" s="209"/>
      <c r="Q96" s="35"/>
    </row>
    <row r="97" spans="1:17" s="29" customFormat="1" ht="20.1" customHeight="1">
      <c r="A97" s="36"/>
      <c r="B97" s="16">
        <f t="shared" si="18"/>
        <v>78</v>
      </c>
      <c r="C97" s="16" t="s">
        <v>448</v>
      </c>
      <c r="D97" s="70"/>
      <c r="E97" s="222" t="s">
        <v>526</v>
      </c>
      <c r="F97" s="222"/>
      <c r="G97" s="222"/>
      <c r="H97" s="222"/>
      <c r="I97" s="16" t="s">
        <v>103</v>
      </c>
      <c r="J97" s="20">
        <v>22.68</v>
      </c>
      <c r="K97" s="212">
        <v>0</v>
      </c>
      <c r="L97" s="212"/>
      <c r="M97" s="209">
        <f t="shared" si="17"/>
        <v>0</v>
      </c>
      <c r="N97" s="209"/>
      <c r="O97" s="209"/>
      <c r="P97" s="209"/>
      <c r="Q97" s="35"/>
    </row>
    <row r="98" spans="1:17" s="29" customFormat="1" ht="20.1" customHeight="1">
      <c r="A98" s="36"/>
      <c r="B98" s="16">
        <f t="shared" si="18"/>
        <v>79</v>
      </c>
      <c r="C98" s="16" t="s">
        <v>448</v>
      </c>
      <c r="D98" s="70"/>
      <c r="E98" s="222" t="s">
        <v>527</v>
      </c>
      <c r="F98" s="222"/>
      <c r="G98" s="222"/>
      <c r="H98" s="222"/>
      <c r="I98" s="16" t="s">
        <v>103</v>
      </c>
      <c r="J98" s="20">
        <v>4.21</v>
      </c>
      <c r="K98" s="212">
        <v>0</v>
      </c>
      <c r="L98" s="212"/>
      <c r="M98" s="209">
        <f t="shared" si="17"/>
        <v>0</v>
      </c>
      <c r="N98" s="209"/>
      <c r="O98" s="209"/>
      <c r="P98" s="209"/>
      <c r="Q98" s="35"/>
    </row>
    <row r="99" spans="1:17" s="29" customFormat="1" ht="20.1" customHeight="1">
      <c r="A99" s="36"/>
      <c r="B99" s="16">
        <f aca="true" t="shared" si="19" ref="B99:B100">B98+1</f>
        <v>80</v>
      </c>
      <c r="C99" s="16" t="s">
        <v>448</v>
      </c>
      <c r="D99" s="70"/>
      <c r="E99" s="222" t="s">
        <v>842</v>
      </c>
      <c r="F99" s="222"/>
      <c r="G99" s="222"/>
      <c r="H99" s="222"/>
      <c r="I99" s="16" t="s">
        <v>103</v>
      </c>
      <c r="J99" s="20">
        <f>J98</f>
        <v>4.21</v>
      </c>
      <c r="K99" s="212">
        <v>0</v>
      </c>
      <c r="L99" s="212"/>
      <c r="M99" s="209">
        <f aca="true" t="shared" si="20" ref="M99">K99*J99</f>
        <v>0</v>
      </c>
      <c r="N99" s="209"/>
      <c r="O99" s="209"/>
      <c r="P99" s="209"/>
      <c r="Q99" s="35"/>
    </row>
    <row r="100" spans="1:17" ht="20.1" customHeight="1">
      <c r="A100" s="8"/>
      <c r="B100" s="16">
        <f t="shared" si="19"/>
        <v>81</v>
      </c>
      <c r="C100" s="16" t="s">
        <v>448</v>
      </c>
      <c r="D100" s="70"/>
      <c r="E100" s="222" t="s">
        <v>151</v>
      </c>
      <c r="F100" s="222"/>
      <c r="G100" s="222"/>
      <c r="H100" s="222"/>
      <c r="I100" s="16" t="s">
        <v>103</v>
      </c>
      <c r="J100" s="27">
        <v>9.75</v>
      </c>
      <c r="K100" s="212">
        <v>0</v>
      </c>
      <c r="L100" s="212"/>
      <c r="M100" s="209">
        <f t="shared" si="17"/>
        <v>0</v>
      </c>
      <c r="N100" s="209"/>
      <c r="O100" s="209"/>
      <c r="P100" s="209"/>
      <c r="Q100" s="10"/>
    </row>
    <row r="101" spans="1:17" ht="20.1" customHeight="1">
      <c r="A101" s="8"/>
      <c r="B101" s="16">
        <f t="shared" si="18"/>
        <v>82</v>
      </c>
      <c r="C101" s="16" t="s">
        <v>448</v>
      </c>
      <c r="D101" s="70"/>
      <c r="E101" s="222" t="s">
        <v>853</v>
      </c>
      <c r="F101" s="222"/>
      <c r="G101" s="222"/>
      <c r="H101" s="222"/>
      <c r="I101" s="16" t="s">
        <v>103</v>
      </c>
      <c r="J101" s="27">
        <v>9.75</v>
      </c>
      <c r="K101" s="212">
        <v>0</v>
      </c>
      <c r="L101" s="212"/>
      <c r="M101" s="209">
        <f t="shared" si="17"/>
        <v>0</v>
      </c>
      <c r="N101" s="209"/>
      <c r="O101" s="209"/>
      <c r="P101" s="209"/>
      <c r="Q101" s="10"/>
    </row>
    <row r="102" spans="1:17" ht="20.1" customHeight="1">
      <c r="A102" s="8"/>
      <c r="B102" s="16">
        <f t="shared" si="18"/>
        <v>83</v>
      </c>
      <c r="C102" s="16" t="s">
        <v>448</v>
      </c>
      <c r="D102" s="70"/>
      <c r="E102" s="222" t="s">
        <v>522</v>
      </c>
      <c r="F102" s="222"/>
      <c r="G102" s="222"/>
      <c r="H102" s="222"/>
      <c r="I102" s="16" t="s">
        <v>6</v>
      </c>
      <c r="J102" s="27">
        <v>12.04</v>
      </c>
      <c r="K102" s="212">
        <v>0</v>
      </c>
      <c r="L102" s="212"/>
      <c r="M102" s="209">
        <f t="shared" si="17"/>
        <v>0</v>
      </c>
      <c r="N102" s="209"/>
      <c r="O102" s="209"/>
      <c r="P102" s="209"/>
      <c r="Q102" s="10"/>
    </row>
    <row r="103" spans="1:17" ht="20.1" customHeight="1">
      <c r="A103" s="8"/>
      <c r="B103" s="16">
        <f t="shared" si="18"/>
        <v>84</v>
      </c>
      <c r="C103" s="16" t="s">
        <v>448</v>
      </c>
      <c r="D103" s="70"/>
      <c r="E103" s="222" t="s">
        <v>152</v>
      </c>
      <c r="F103" s="222"/>
      <c r="G103" s="222"/>
      <c r="H103" s="222"/>
      <c r="I103" s="16" t="s">
        <v>6</v>
      </c>
      <c r="J103" s="27">
        <v>1.6</v>
      </c>
      <c r="K103" s="212">
        <v>0</v>
      </c>
      <c r="L103" s="212"/>
      <c r="M103" s="209">
        <f t="shared" si="17"/>
        <v>0</v>
      </c>
      <c r="N103" s="209"/>
      <c r="O103" s="209"/>
      <c r="P103" s="209"/>
      <c r="Q103" s="10"/>
    </row>
    <row r="104" spans="1:17" ht="20.1" customHeight="1">
      <c r="A104" s="8"/>
      <c r="B104" s="16">
        <f t="shared" si="18"/>
        <v>85</v>
      </c>
      <c r="C104" s="16" t="s">
        <v>448</v>
      </c>
      <c r="D104" s="70"/>
      <c r="E104" s="222" t="s">
        <v>153</v>
      </c>
      <c r="F104" s="222"/>
      <c r="G104" s="222"/>
      <c r="H104" s="222"/>
      <c r="I104" s="16" t="s">
        <v>4</v>
      </c>
      <c r="J104" s="20">
        <v>1</v>
      </c>
      <c r="K104" s="212">
        <v>0</v>
      </c>
      <c r="L104" s="212"/>
      <c r="M104" s="209">
        <f t="shared" si="17"/>
        <v>0</v>
      </c>
      <c r="N104" s="209"/>
      <c r="O104" s="209"/>
      <c r="P104" s="209"/>
      <c r="Q104" s="10"/>
    </row>
    <row r="105" spans="1:17" ht="15" customHeight="1">
      <c r="A105" s="8"/>
      <c r="B105" s="37"/>
      <c r="C105" s="213" t="s">
        <v>160</v>
      </c>
      <c r="D105" s="213"/>
      <c r="E105" s="213"/>
      <c r="F105" s="213"/>
      <c r="G105" s="213"/>
      <c r="H105" s="213"/>
      <c r="I105" s="213"/>
      <c r="J105" s="213"/>
      <c r="K105" s="213"/>
      <c r="L105" s="213"/>
      <c r="M105" s="214">
        <f>SUM(M106:P119)</f>
        <v>0</v>
      </c>
      <c r="N105" s="214"/>
      <c r="O105" s="214"/>
      <c r="P105" s="214"/>
      <c r="Q105" s="10"/>
    </row>
    <row r="106" spans="1:17" ht="27.95" customHeight="1">
      <c r="A106" s="8"/>
      <c r="B106" s="38">
        <f>B104+1</f>
        <v>86</v>
      </c>
      <c r="C106" s="16" t="s">
        <v>448</v>
      </c>
      <c r="D106" s="70"/>
      <c r="E106" s="211" t="s">
        <v>845</v>
      </c>
      <c r="F106" s="211"/>
      <c r="G106" s="211"/>
      <c r="H106" s="211"/>
      <c r="I106" s="38" t="s">
        <v>103</v>
      </c>
      <c r="J106" s="41">
        <f>17.7+14.27+12.47+21.99+694.97+9.81+16.41+31.37+25.44+51.68+30.51+15.15+13.32+13.26+18.96</f>
        <v>987.31</v>
      </c>
      <c r="K106" s="212">
        <v>0</v>
      </c>
      <c r="L106" s="212"/>
      <c r="M106" s="209">
        <f aca="true" t="shared" si="21" ref="M106:M115">K106*J106</f>
        <v>0</v>
      </c>
      <c r="N106" s="209"/>
      <c r="O106" s="209"/>
      <c r="P106" s="209"/>
      <c r="Q106" s="10"/>
    </row>
    <row r="107" spans="1:17" ht="42" customHeight="1">
      <c r="A107" s="8"/>
      <c r="B107" s="38">
        <f>B106+1</f>
        <v>87</v>
      </c>
      <c r="C107" s="16" t="s">
        <v>448</v>
      </c>
      <c r="D107" s="70"/>
      <c r="E107" s="211" t="s">
        <v>154</v>
      </c>
      <c r="F107" s="211"/>
      <c r="G107" s="211"/>
      <c r="H107" s="211"/>
      <c r="I107" s="38" t="s">
        <v>103</v>
      </c>
      <c r="J107" s="41">
        <f>4.49+1.33+86.11+24.67+2.05+9.68+7.11+13.38+15.14+30.51+59.65+16.4+13.22+4.19+10.94+9.26+13.78+31.36+16.63+32.81+24.7+146.7+25.32+51.65+93.7+99.33+13.24</f>
        <v>857.3500000000001</v>
      </c>
      <c r="K107" s="212">
        <v>0</v>
      </c>
      <c r="L107" s="212"/>
      <c r="M107" s="209">
        <f t="shared" si="21"/>
        <v>0</v>
      </c>
      <c r="N107" s="209"/>
      <c r="O107" s="209"/>
      <c r="P107" s="209"/>
      <c r="Q107" s="10"/>
    </row>
    <row r="108" spans="1:17" ht="20.1" customHeight="1">
      <c r="A108" s="8"/>
      <c r="B108" s="38">
        <f aca="true" t="shared" si="22" ref="B108:B119">B107+1</f>
        <v>88</v>
      </c>
      <c r="C108" s="16" t="s">
        <v>448</v>
      </c>
      <c r="D108" s="70"/>
      <c r="E108" s="211" t="s">
        <v>534</v>
      </c>
      <c r="F108" s="211"/>
      <c r="G108" s="211"/>
      <c r="H108" s="211"/>
      <c r="I108" s="38" t="s">
        <v>103</v>
      </c>
      <c r="J108" s="41">
        <f>3.16+2.83+3.86+4.1+1.56</f>
        <v>15.51</v>
      </c>
      <c r="K108" s="212">
        <v>0</v>
      </c>
      <c r="L108" s="212"/>
      <c r="M108" s="209">
        <f t="shared" si="21"/>
        <v>0</v>
      </c>
      <c r="N108" s="209"/>
      <c r="O108" s="209"/>
      <c r="P108" s="209"/>
      <c r="Q108" s="10"/>
    </row>
    <row r="109" spans="1:17" ht="20.1" customHeight="1">
      <c r="A109" s="8"/>
      <c r="B109" s="38">
        <f t="shared" si="22"/>
        <v>89</v>
      </c>
      <c r="C109" s="16" t="s">
        <v>448</v>
      </c>
      <c r="D109" s="70"/>
      <c r="E109" s="211" t="s">
        <v>174</v>
      </c>
      <c r="F109" s="211"/>
      <c r="G109" s="211"/>
      <c r="H109" s="211"/>
      <c r="I109" s="38" t="s">
        <v>103</v>
      </c>
      <c r="J109" s="39">
        <f>13.02+14.29+86.11+9.86+16.4+13.22+3.68+10.94+7.67+13.77+31.36+32.81+22.19+24.67+1.73+9.36+1.48+4.92+4.49+13.24</f>
        <v>335.2100000000001</v>
      </c>
      <c r="K109" s="212">
        <v>0</v>
      </c>
      <c r="L109" s="212"/>
      <c r="M109" s="209">
        <f t="shared" si="21"/>
        <v>0</v>
      </c>
      <c r="N109" s="209"/>
      <c r="O109" s="209"/>
      <c r="P109" s="209"/>
      <c r="Q109" s="10"/>
    </row>
    <row r="110" spans="1:17" ht="26.25" customHeight="1">
      <c r="A110" s="8"/>
      <c r="B110" s="38">
        <f t="shared" si="22"/>
        <v>90</v>
      </c>
      <c r="C110" s="16" t="s">
        <v>448</v>
      </c>
      <c r="D110" s="70"/>
      <c r="E110" s="295" t="s">
        <v>175</v>
      </c>
      <c r="F110" s="295"/>
      <c r="G110" s="295"/>
      <c r="H110" s="295"/>
      <c r="I110" s="38" t="s">
        <v>103</v>
      </c>
      <c r="J110" s="39">
        <f>12.47+21.96</f>
        <v>34.43</v>
      </c>
      <c r="K110" s="212">
        <v>0</v>
      </c>
      <c r="L110" s="212"/>
      <c r="M110" s="209">
        <f t="shared" si="21"/>
        <v>0</v>
      </c>
      <c r="N110" s="209"/>
      <c r="O110" s="209"/>
      <c r="P110" s="209"/>
      <c r="Q110" s="10"/>
    </row>
    <row r="111" spans="1:17" ht="39" customHeight="1">
      <c r="A111" s="8"/>
      <c r="B111" s="38">
        <f t="shared" si="22"/>
        <v>91</v>
      </c>
      <c r="C111" s="16" t="s">
        <v>448</v>
      </c>
      <c r="D111" s="70"/>
      <c r="E111" s="295" t="s">
        <v>169</v>
      </c>
      <c r="F111" s="295"/>
      <c r="G111" s="295"/>
      <c r="H111" s="295"/>
      <c r="I111" s="38" t="s">
        <v>103</v>
      </c>
      <c r="J111" s="39">
        <f>34.28+176.42+93.7+47.86+13.38+15.14+30.51+16.63+58.88</f>
        <v>486.79999999999995</v>
      </c>
      <c r="K111" s="212">
        <v>0</v>
      </c>
      <c r="L111" s="212"/>
      <c r="M111" s="209">
        <f t="shared" si="21"/>
        <v>0</v>
      </c>
      <c r="N111" s="209"/>
      <c r="O111" s="209"/>
      <c r="P111" s="209"/>
      <c r="Q111" s="10"/>
    </row>
    <row r="112" spans="1:17" ht="38.45" customHeight="1">
      <c r="A112" s="8"/>
      <c r="B112" s="38">
        <f t="shared" si="22"/>
        <v>92</v>
      </c>
      <c r="C112" s="16" t="s">
        <v>448</v>
      </c>
      <c r="D112" s="70"/>
      <c r="E112" s="295" t="s">
        <v>170</v>
      </c>
      <c r="F112" s="295"/>
      <c r="G112" s="295"/>
      <c r="H112" s="295"/>
      <c r="I112" s="38" t="s">
        <v>103</v>
      </c>
      <c r="J112" s="39">
        <v>64.85</v>
      </c>
      <c r="K112" s="212">
        <v>0</v>
      </c>
      <c r="L112" s="212"/>
      <c r="M112" s="209">
        <f t="shared" si="21"/>
        <v>0</v>
      </c>
      <c r="N112" s="209"/>
      <c r="O112" s="209"/>
      <c r="P112" s="209"/>
      <c r="Q112" s="10"/>
    </row>
    <row r="113" spans="1:17" ht="20.1" customHeight="1">
      <c r="A113" s="8"/>
      <c r="B113" s="38">
        <f t="shared" si="22"/>
        <v>93</v>
      </c>
      <c r="C113" s="16" t="s">
        <v>448</v>
      </c>
      <c r="D113" s="70"/>
      <c r="E113" s="211" t="s">
        <v>530</v>
      </c>
      <c r="F113" s="211"/>
      <c r="G113" s="211"/>
      <c r="H113" s="211"/>
      <c r="I113" s="38" t="s">
        <v>103</v>
      </c>
      <c r="J113" s="41">
        <f>0.05*(23.99+2.49)</f>
        <v>1.3239999999999998</v>
      </c>
      <c r="K113" s="212">
        <v>0</v>
      </c>
      <c r="L113" s="212"/>
      <c r="M113" s="209">
        <f t="shared" si="21"/>
        <v>0</v>
      </c>
      <c r="N113" s="209"/>
      <c r="O113" s="209"/>
      <c r="P113" s="209"/>
      <c r="Q113" s="10"/>
    </row>
    <row r="114" spans="1:17" ht="26.25" customHeight="1">
      <c r="A114" s="8"/>
      <c r="B114" s="38">
        <f t="shared" si="22"/>
        <v>94</v>
      </c>
      <c r="C114" s="16" t="s">
        <v>448</v>
      </c>
      <c r="D114" s="70"/>
      <c r="E114" s="211" t="s">
        <v>171</v>
      </c>
      <c r="F114" s="211"/>
      <c r="G114" s="211"/>
      <c r="H114" s="211"/>
      <c r="I114" s="38" t="s">
        <v>103</v>
      </c>
      <c r="J114" s="39">
        <f>2.42*1.31+0.6*2.65</f>
        <v>4.760199999999999</v>
      </c>
      <c r="K114" s="212">
        <v>0</v>
      </c>
      <c r="L114" s="212"/>
      <c r="M114" s="209">
        <f t="shared" si="21"/>
        <v>0</v>
      </c>
      <c r="N114" s="209"/>
      <c r="O114" s="209"/>
      <c r="P114" s="209"/>
      <c r="Q114" s="10"/>
    </row>
    <row r="115" spans="1:17" ht="26.25" customHeight="1">
      <c r="A115" s="8"/>
      <c r="B115" s="38">
        <f t="shared" si="22"/>
        <v>95</v>
      </c>
      <c r="C115" s="16" t="s">
        <v>448</v>
      </c>
      <c r="D115" s="70"/>
      <c r="E115" s="211" t="s">
        <v>172</v>
      </c>
      <c r="F115" s="211"/>
      <c r="G115" s="211"/>
      <c r="H115" s="211"/>
      <c r="I115" s="38" t="s">
        <v>103</v>
      </c>
      <c r="J115" s="39">
        <f>0.7*3.38+0.45+2.04+3.86+4.1+1.56</f>
        <v>14.376</v>
      </c>
      <c r="K115" s="212">
        <v>0</v>
      </c>
      <c r="L115" s="212"/>
      <c r="M115" s="209">
        <f t="shared" si="21"/>
        <v>0</v>
      </c>
      <c r="N115" s="209"/>
      <c r="O115" s="209"/>
      <c r="P115" s="209"/>
      <c r="Q115" s="10"/>
    </row>
    <row r="116" spans="1:17" ht="20.1" customHeight="1">
      <c r="A116" s="8"/>
      <c r="B116" s="38">
        <f t="shared" si="22"/>
        <v>96</v>
      </c>
      <c r="C116" s="16" t="s">
        <v>448</v>
      </c>
      <c r="D116" s="70"/>
      <c r="E116" s="211" t="s">
        <v>531</v>
      </c>
      <c r="F116" s="211"/>
      <c r="G116" s="211"/>
      <c r="H116" s="211"/>
      <c r="I116" s="38" t="s">
        <v>5</v>
      </c>
      <c r="J116" s="39">
        <v>114</v>
      </c>
      <c r="K116" s="212">
        <v>0</v>
      </c>
      <c r="L116" s="212"/>
      <c r="M116" s="209">
        <f aca="true" t="shared" si="23" ref="M116">K116*J116</f>
        <v>0</v>
      </c>
      <c r="N116" s="209"/>
      <c r="O116" s="209"/>
      <c r="P116" s="209"/>
      <c r="Q116" s="10"/>
    </row>
    <row r="117" spans="1:17" ht="20.1" customHeight="1">
      <c r="A117" s="8"/>
      <c r="B117" s="38">
        <f t="shared" si="22"/>
        <v>97</v>
      </c>
      <c r="C117" s="16" t="s">
        <v>448</v>
      </c>
      <c r="D117" s="70"/>
      <c r="E117" s="211" t="s">
        <v>532</v>
      </c>
      <c r="F117" s="211"/>
      <c r="G117" s="211"/>
      <c r="H117" s="211"/>
      <c r="I117" s="38" t="s">
        <v>5</v>
      </c>
      <c r="J117" s="39">
        <v>24</v>
      </c>
      <c r="K117" s="212">
        <v>0</v>
      </c>
      <c r="L117" s="212"/>
      <c r="M117" s="209">
        <f aca="true" t="shared" si="24" ref="M117:M118">K117*J117</f>
        <v>0</v>
      </c>
      <c r="N117" s="209"/>
      <c r="O117" s="209"/>
      <c r="P117" s="209"/>
      <c r="Q117" s="10"/>
    </row>
    <row r="118" spans="1:17" ht="20.1" customHeight="1">
      <c r="A118" s="8"/>
      <c r="B118" s="38">
        <f t="shared" si="22"/>
        <v>98</v>
      </c>
      <c r="C118" s="16" t="s">
        <v>448</v>
      </c>
      <c r="D118" s="70"/>
      <c r="E118" s="211" t="s">
        <v>533</v>
      </c>
      <c r="F118" s="211"/>
      <c r="G118" s="211"/>
      <c r="H118" s="211"/>
      <c r="I118" s="38" t="s">
        <v>5</v>
      </c>
      <c r="J118" s="39">
        <v>34</v>
      </c>
      <c r="K118" s="212">
        <v>0</v>
      </c>
      <c r="L118" s="212"/>
      <c r="M118" s="209">
        <f t="shared" si="24"/>
        <v>0</v>
      </c>
      <c r="N118" s="209"/>
      <c r="O118" s="209"/>
      <c r="P118" s="209"/>
      <c r="Q118" s="10"/>
    </row>
    <row r="119" spans="1:17" ht="20.1" customHeight="1">
      <c r="A119" s="8"/>
      <c r="B119" s="38">
        <f t="shared" si="22"/>
        <v>99</v>
      </c>
      <c r="C119" s="16" t="s">
        <v>448</v>
      </c>
      <c r="D119" s="70"/>
      <c r="E119" s="211" t="s">
        <v>173</v>
      </c>
      <c r="F119" s="211"/>
      <c r="G119" s="211"/>
      <c r="H119" s="211"/>
      <c r="I119" s="38" t="s">
        <v>4</v>
      </c>
      <c r="J119" s="39">
        <v>1</v>
      </c>
      <c r="K119" s="212">
        <v>0</v>
      </c>
      <c r="L119" s="212"/>
      <c r="M119" s="209">
        <f>K119*J119</f>
        <v>0</v>
      </c>
      <c r="N119" s="209"/>
      <c r="O119" s="209"/>
      <c r="P119" s="209"/>
      <c r="Q119" s="10"/>
    </row>
    <row r="120" spans="1:17" ht="15" customHeight="1">
      <c r="A120" s="8"/>
      <c r="B120" s="37"/>
      <c r="C120" s="215" t="s">
        <v>536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4">
        <f>SUM(M121:P122)</f>
        <v>0</v>
      </c>
      <c r="N120" s="214"/>
      <c r="O120" s="214"/>
      <c r="P120" s="214"/>
      <c r="Q120" s="10"/>
    </row>
    <row r="121" spans="1:17" ht="20.1" customHeight="1">
      <c r="A121" s="8"/>
      <c r="B121" s="38">
        <f>B119+1</f>
        <v>100</v>
      </c>
      <c r="C121" s="16" t="s">
        <v>448</v>
      </c>
      <c r="D121" s="70"/>
      <c r="E121" s="216" t="s">
        <v>538</v>
      </c>
      <c r="F121" s="217"/>
      <c r="G121" s="217"/>
      <c r="H121" s="218"/>
      <c r="I121" s="16" t="s">
        <v>103</v>
      </c>
      <c r="J121" s="39">
        <f>0.6*(2.4+2.75+2.25+1.15)</f>
        <v>5.13</v>
      </c>
      <c r="K121" s="212">
        <v>0</v>
      </c>
      <c r="L121" s="212"/>
      <c r="M121" s="209">
        <f>K121*J121</f>
        <v>0</v>
      </c>
      <c r="N121" s="209"/>
      <c r="O121" s="209"/>
      <c r="P121" s="209"/>
      <c r="Q121" s="10"/>
    </row>
    <row r="122" spans="1:17" ht="20.1" customHeight="1">
      <c r="A122" s="8"/>
      <c r="B122" s="38">
        <f>B121+1</f>
        <v>101</v>
      </c>
      <c r="C122" s="16" t="s">
        <v>448</v>
      </c>
      <c r="D122" s="70"/>
      <c r="E122" s="216" t="s">
        <v>537</v>
      </c>
      <c r="F122" s="217"/>
      <c r="G122" s="217"/>
      <c r="H122" s="218"/>
      <c r="I122" s="16" t="s">
        <v>4</v>
      </c>
      <c r="J122" s="39">
        <v>1</v>
      </c>
      <c r="K122" s="212">
        <v>0</v>
      </c>
      <c r="L122" s="212"/>
      <c r="M122" s="209">
        <f>K122*J122</f>
        <v>0</v>
      </c>
      <c r="N122" s="209"/>
      <c r="O122" s="209"/>
      <c r="P122" s="209"/>
      <c r="Q122" s="10"/>
    </row>
    <row r="123" spans="1:17" ht="15" customHeight="1">
      <c r="A123" s="8"/>
      <c r="B123" s="37"/>
      <c r="C123" s="215" t="s">
        <v>158</v>
      </c>
      <c r="D123" s="215"/>
      <c r="E123" s="215"/>
      <c r="F123" s="215"/>
      <c r="G123" s="215"/>
      <c r="H123" s="215"/>
      <c r="I123" s="215"/>
      <c r="J123" s="215"/>
      <c r="K123" s="215"/>
      <c r="L123" s="215"/>
      <c r="M123" s="214">
        <f>SUM(M124:P126)</f>
        <v>0</v>
      </c>
      <c r="N123" s="214"/>
      <c r="O123" s="214"/>
      <c r="P123" s="214"/>
      <c r="Q123" s="10"/>
    </row>
    <row r="124" spans="1:17" ht="26.25" customHeight="1">
      <c r="A124" s="8"/>
      <c r="B124" s="38">
        <f>B122+1</f>
        <v>102</v>
      </c>
      <c r="C124" s="16" t="s">
        <v>448</v>
      </c>
      <c r="D124" s="70"/>
      <c r="E124" s="216" t="s">
        <v>159</v>
      </c>
      <c r="F124" s="217"/>
      <c r="G124" s="217"/>
      <c r="H124" s="218"/>
      <c r="I124" s="16" t="s">
        <v>103</v>
      </c>
      <c r="J124" s="39">
        <f>4*0.9*0.4</f>
        <v>1.4400000000000002</v>
      </c>
      <c r="K124" s="212">
        <v>0</v>
      </c>
      <c r="L124" s="212"/>
      <c r="M124" s="209">
        <f>K124*J124</f>
        <v>0</v>
      </c>
      <c r="N124" s="209"/>
      <c r="O124" s="209"/>
      <c r="P124" s="209"/>
      <c r="Q124" s="10"/>
    </row>
    <row r="125" spans="1:17" ht="26.25" customHeight="1">
      <c r="A125" s="8"/>
      <c r="B125" s="38">
        <f>B124+1</f>
        <v>103</v>
      </c>
      <c r="C125" s="16" t="s">
        <v>448</v>
      </c>
      <c r="D125" s="70"/>
      <c r="E125" s="216" t="s">
        <v>161</v>
      </c>
      <c r="F125" s="217"/>
      <c r="G125" s="217"/>
      <c r="H125" s="218"/>
      <c r="I125" s="16" t="s">
        <v>103</v>
      </c>
      <c r="J125" s="39">
        <f>0.9*0.3*3+1.5*0.3*4</f>
        <v>2.61</v>
      </c>
      <c r="K125" s="212">
        <v>0</v>
      </c>
      <c r="L125" s="212"/>
      <c r="M125" s="209">
        <f aca="true" t="shared" si="25" ref="M125:M126">K125*J125</f>
        <v>0</v>
      </c>
      <c r="N125" s="209"/>
      <c r="O125" s="209"/>
      <c r="P125" s="209"/>
      <c r="Q125" s="10"/>
    </row>
    <row r="126" spans="1:17" ht="20.1" customHeight="1">
      <c r="A126" s="8"/>
      <c r="B126" s="38">
        <f>B125+1</f>
        <v>104</v>
      </c>
      <c r="C126" s="16" t="s">
        <v>448</v>
      </c>
      <c r="D126" s="70"/>
      <c r="E126" s="219" t="s">
        <v>162</v>
      </c>
      <c r="F126" s="220"/>
      <c r="G126" s="220"/>
      <c r="H126" s="221"/>
      <c r="I126" s="16" t="s">
        <v>103</v>
      </c>
      <c r="J126" s="39">
        <f>9.75+19.48+18.96+16.95+29.53+145.89+15.61+18.73+19.05+16.92+19.83+35.98+17.73+304.87+237.13+19.36+23.1+15.48+19.05+68.4+42.03+37.08+35.17+17.09+35.76+12.78*2.6-2*2.4+4.78*2.42-3.3*2+4.66*2.5+15.03*2.42+1.75*2.74+2.72*2.74+4.22*2.74+0.2*(2.9+3.2+2.97+5.54+2.85+3.2+2.98+2.96+3.27+6.13)+2.18*0.32+6.56*0.24+0.08*3.14+2.5*1.21+1.85*2.42+1.21*2.5+4.03*2.74+2.71*2.42+2.74*(2.72+1.94+4.81)+1.18*2.5+0.24*8.14+0.08*8.14+2.45*(33.34+7.23+19.22+7.3+37.43)+0.29*(2.88+6.91+2.97+10)+2.74*(3.88+3.78)+2.73*(4+2.75+4.13+3.81+3.79+4.09+2.78+1.84+4.02)+2.74*20.79+2.6*14.52+2.72*0.42+2.48*13.4+2.72*(5.91+3.12+1.95+1.05)+2.6*1.74+0.24*9.28+0.1*(2.54+5.9)+0.12*4.92+0.24*4.02+2.74*(1.9+2.11+2.71+2.11+3.43+2.11+0.82)+0.13*(13.14+6.39+2.9)+0.09*4.89+0.11*4.89+0.42*2.65+0.31*3.37+2.76*0.71+1.85*2.46+2.86*0.25+1.13*0.3+0.05*3.66+2.46*6.97+2.51*3.22+2.5*1.5+0.01*3.19+0.07*3.14+0.12*3.15+0.05*1.44+0.25*(2.49+2.43)+0.07*2.85+0.24*2.52+2*(2.43*2.2+0.53*2.55)+0.13*3.82+2.89*0.16+0.26*2.38+0.13*(1.54+2.99+6.27)+0.2*23.99+0.13*6.27+2.55*(0.53+1.9)+2.75*(4.5+2.89+2.92+2.14+2.2+2.16+2.23+1.8+1.56+0.25+1.89+2.59+1.54+1.88+1.87+1.22+0.24)+0.14*(2.39+2.7*5+2.38+2.25+2.43*2+2.29+2.37)+2.5*(1.47+1.96+1.9+1.9)+2.76*(1.47+0.85)+0.18*(5.9+15.64)+2.58*(3.52+3.23+2.28+0.75+0.44)+2.74+(0.27+1.2+2.54+2.53+2.59+1.9+1.3)+2.3*(0.75+0.75)+8.2*(0.45+0.27)+0.15*2.52+0.14*(2.41+2.45+2.33+2.36+2.22)+2.7*(14.47+5.8+5.8+6+2.92+2.3+2.33+2.33+7.22+7.52+1.35+1.18)+0.14*(2.3+2.37+2.5*5)+2.3*3.7+3.3*0.24+0.11*2.7+2.45*(4.1+1.02)+2.35*(0.31+0.11)+2.56*(1.08+18.11)-1.75*2-2.2*2+2.7*(6.78+2.24+2.63+2.2+5.9+5.61+6.02+5.66+2.12+6.44)+0.14*(5.07+2.43+2.64+2.7*4+2.47)+2.55*6.58+2.23*(1.44+3.13)+2.55*(1.1+1.5)+53*4</f>
        <v>2845.8617999999997</v>
      </c>
      <c r="K126" s="212">
        <v>0</v>
      </c>
      <c r="L126" s="212"/>
      <c r="M126" s="209">
        <f t="shared" si="25"/>
        <v>0</v>
      </c>
      <c r="N126" s="209"/>
      <c r="O126" s="209"/>
      <c r="P126" s="209"/>
      <c r="Q126" s="10"/>
    </row>
    <row r="127" spans="1:17" ht="16.5" customHeight="1">
      <c r="A127" s="8"/>
      <c r="B127" s="37"/>
      <c r="C127" s="215" t="s">
        <v>138</v>
      </c>
      <c r="D127" s="215"/>
      <c r="E127" s="215"/>
      <c r="F127" s="215"/>
      <c r="G127" s="215"/>
      <c r="H127" s="215"/>
      <c r="I127" s="215"/>
      <c r="J127" s="215"/>
      <c r="K127" s="215"/>
      <c r="L127" s="215"/>
      <c r="M127" s="226">
        <f>SUM(M128:P134)</f>
        <v>0</v>
      </c>
      <c r="N127" s="226"/>
      <c r="O127" s="226"/>
      <c r="P127" s="226"/>
      <c r="Q127" s="10"/>
    </row>
    <row r="128" spans="1:17" ht="20.1" customHeight="1">
      <c r="A128" s="8"/>
      <c r="B128" s="38">
        <f>B126+1</f>
        <v>105</v>
      </c>
      <c r="C128" s="16" t="s">
        <v>448</v>
      </c>
      <c r="D128" s="70"/>
      <c r="E128" s="219" t="s">
        <v>447</v>
      </c>
      <c r="F128" s="220"/>
      <c r="G128" s="220"/>
      <c r="H128" s="221"/>
      <c r="I128" s="16" t="s">
        <v>4</v>
      </c>
      <c r="J128" s="20">
        <v>1</v>
      </c>
      <c r="K128" s="212">
        <v>0</v>
      </c>
      <c r="L128" s="212"/>
      <c r="M128" s="209">
        <f>K128*J128</f>
        <v>0</v>
      </c>
      <c r="N128" s="209"/>
      <c r="O128" s="209"/>
      <c r="P128" s="209"/>
      <c r="Q128" s="10"/>
    </row>
    <row r="129" spans="1:17" ht="26.25" customHeight="1">
      <c r="A129" s="8"/>
      <c r="B129" s="38">
        <f>B128+1</f>
        <v>106</v>
      </c>
      <c r="C129" s="16" t="s">
        <v>446</v>
      </c>
      <c r="D129" s="70"/>
      <c r="E129" s="219" t="s">
        <v>615</v>
      </c>
      <c r="F129" s="220"/>
      <c r="G129" s="220"/>
      <c r="H129" s="221"/>
      <c r="I129" s="16" t="s">
        <v>6</v>
      </c>
      <c r="J129" s="20">
        <v>0.2</v>
      </c>
      <c r="K129" s="212">
        <v>0</v>
      </c>
      <c r="L129" s="212"/>
      <c r="M129" s="209">
        <f>K129*J129</f>
        <v>0</v>
      </c>
      <c r="N129" s="209"/>
      <c r="O129" s="209"/>
      <c r="P129" s="209"/>
      <c r="Q129" s="10"/>
    </row>
    <row r="130" spans="1:17" ht="20.1" customHeight="1">
      <c r="A130" s="8"/>
      <c r="B130" s="38">
        <f aca="true" t="shared" si="26" ref="B130">B129+1</f>
        <v>107</v>
      </c>
      <c r="C130" s="16" t="s">
        <v>448</v>
      </c>
      <c r="D130" s="70"/>
      <c r="E130" s="219" t="s">
        <v>449</v>
      </c>
      <c r="F130" s="220"/>
      <c r="G130" s="220"/>
      <c r="H130" s="221"/>
      <c r="I130" s="16" t="s">
        <v>5</v>
      </c>
      <c r="J130" s="20">
        <v>17</v>
      </c>
      <c r="K130" s="212">
        <v>0</v>
      </c>
      <c r="L130" s="212"/>
      <c r="M130" s="209">
        <f>K130*J130</f>
        <v>0</v>
      </c>
      <c r="N130" s="209"/>
      <c r="O130" s="209"/>
      <c r="P130" s="209"/>
      <c r="Q130" s="10"/>
    </row>
    <row r="131" spans="1:17" ht="20.1" customHeight="1">
      <c r="A131" s="8"/>
      <c r="B131" s="38">
        <f aca="true" t="shared" si="27" ref="B131:B132">B130+1</f>
        <v>108</v>
      </c>
      <c r="C131" s="16" t="s">
        <v>448</v>
      </c>
      <c r="D131" s="70"/>
      <c r="E131" s="219" t="s">
        <v>524</v>
      </c>
      <c r="F131" s="220"/>
      <c r="G131" s="220"/>
      <c r="H131" s="221"/>
      <c r="I131" s="16" t="s">
        <v>103</v>
      </c>
      <c r="J131" s="39">
        <f>9.71+321.89+299.26+211.23+31.04+17.73+20.16+70.09+46.43+78.16+57.36</f>
        <v>1163.06</v>
      </c>
      <c r="K131" s="212">
        <v>0</v>
      </c>
      <c r="L131" s="212"/>
      <c r="M131" s="209">
        <f>K131*J131</f>
        <v>0</v>
      </c>
      <c r="N131" s="209"/>
      <c r="O131" s="209"/>
      <c r="P131" s="209"/>
      <c r="Q131" s="10"/>
    </row>
    <row r="132" spans="1:19" ht="20.1" customHeight="1">
      <c r="A132" s="8"/>
      <c r="B132" s="38">
        <f t="shared" si="27"/>
        <v>109</v>
      </c>
      <c r="C132" s="16" t="s">
        <v>448</v>
      </c>
      <c r="D132" s="70"/>
      <c r="E132" s="223" t="s">
        <v>841</v>
      </c>
      <c r="F132" s="224"/>
      <c r="G132" s="224"/>
      <c r="H132" s="225"/>
      <c r="I132" s="38" t="s">
        <v>5</v>
      </c>
      <c r="J132" s="39">
        <v>19</v>
      </c>
      <c r="K132" s="212">
        <v>0</v>
      </c>
      <c r="L132" s="212"/>
      <c r="M132" s="209">
        <f aca="true" t="shared" si="28" ref="M132:M134">K132*J132</f>
        <v>0</v>
      </c>
      <c r="N132" s="209"/>
      <c r="O132" s="209"/>
      <c r="P132" s="209"/>
      <c r="Q132" s="10"/>
      <c r="S132" s="88"/>
    </row>
    <row r="133" spans="1:17" ht="39.6" customHeight="1">
      <c r="A133" s="8"/>
      <c r="B133" s="38">
        <f>B132+1</f>
        <v>110</v>
      </c>
      <c r="C133" s="16" t="s">
        <v>448</v>
      </c>
      <c r="D133" s="70"/>
      <c r="E133" s="223" t="s">
        <v>528</v>
      </c>
      <c r="F133" s="224"/>
      <c r="G133" s="224"/>
      <c r="H133" s="225"/>
      <c r="I133" s="38" t="s">
        <v>103</v>
      </c>
      <c r="J133" s="39">
        <v>311.5</v>
      </c>
      <c r="K133" s="212">
        <v>0</v>
      </c>
      <c r="L133" s="212"/>
      <c r="M133" s="209">
        <f aca="true" t="shared" si="29" ref="M133">K133*J133</f>
        <v>0</v>
      </c>
      <c r="N133" s="209"/>
      <c r="O133" s="209"/>
      <c r="P133" s="209"/>
      <c r="Q133" s="10"/>
    </row>
    <row r="134" spans="1:17" ht="20.1" customHeight="1">
      <c r="A134" s="8"/>
      <c r="B134" s="38">
        <f>B133+1</f>
        <v>111</v>
      </c>
      <c r="C134" s="16" t="s">
        <v>448</v>
      </c>
      <c r="D134" s="70"/>
      <c r="E134" s="223" t="s">
        <v>535</v>
      </c>
      <c r="F134" s="224"/>
      <c r="G134" s="224"/>
      <c r="H134" s="225"/>
      <c r="I134" s="38" t="s">
        <v>521</v>
      </c>
      <c r="J134" s="39">
        <v>141.1</v>
      </c>
      <c r="K134" s="212">
        <v>0</v>
      </c>
      <c r="L134" s="212"/>
      <c r="M134" s="209">
        <f t="shared" si="28"/>
        <v>0</v>
      </c>
      <c r="N134" s="209"/>
      <c r="O134" s="209"/>
      <c r="P134" s="209"/>
      <c r="Q134" s="10"/>
    </row>
    <row r="135" spans="1:17" ht="15">
      <c r="A135" s="11"/>
      <c r="B135" s="12"/>
      <c r="C135" s="12"/>
      <c r="D135" s="7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3"/>
    </row>
    <row r="136" ht="16.5" customHeight="1"/>
    <row r="137" spans="2:18" ht="14.45" customHeight="1">
      <c r="B137" s="97"/>
      <c r="C137" s="97"/>
      <c r="D137" s="163"/>
      <c r="E137" s="165" t="s">
        <v>846</v>
      </c>
      <c r="F137" s="164"/>
      <c r="G137" s="164"/>
      <c r="H137" s="164"/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2:18" ht="21.95" customHeight="1">
      <c r="B138" s="97"/>
      <c r="C138" s="97"/>
      <c r="D138" s="163"/>
      <c r="E138" s="210" t="s">
        <v>847</v>
      </c>
      <c r="F138" s="210"/>
      <c r="G138" s="210"/>
      <c r="H138" s="210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2:18" ht="26.25" customHeight="1">
      <c r="B139" s="97"/>
      <c r="C139" s="97"/>
      <c r="D139" s="163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2:18" ht="15">
      <c r="B140" s="97"/>
      <c r="C140" s="97"/>
      <c r="D140" s="163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</sheetData>
  <sheetProtection password="CC06" sheet="1" objects="1" scenarios="1"/>
  <mergeCells count="365">
    <mergeCell ref="C72:L72"/>
    <mergeCell ref="M72:P72"/>
    <mergeCell ref="K70:L70"/>
    <mergeCell ref="M70:P70"/>
    <mergeCell ref="E64:H64"/>
    <mergeCell ref="C120:L120"/>
    <mergeCell ref="M120:P120"/>
    <mergeCell ref="E122:H122"/>
    <mergeCell ref="K122:L122"/>
    <mergeCell ref="M122:P122"/>
    <mergeCell ref="E121:H121"/>
    <mergeCell ref="K121:L121"/>
    <mergeCell ref="M121:P121"/>
    <mergeCell ref="E99:H99"/>
    <mergeCell ref="K99:L99"/>
    <mergeCell ref="M99:P99"/>
    <mergeCell ref="E104:H104"/>
    <mergeCell ref="K104:L104"/>
    <mergeCell ref="M104:P104"/>
    <mergeCell ref="E100:H100"/>
    <mergeCell ref="K100:L100"/>
    <mergeCell ref="M100:P100"/>
    <mergeCell ref="E101:H101"/>
    <mergeCell ref="K101:L101"/>
    <mergeCell ref="E70:H70"/>
    <mergeCell ref="C65:L65"/>
    <mergeCell ref="M65:P65"/>
    <mergeCell ref="K64:L64"/>
    <mergeCell ref="M64:P64"/>
    <mergeCell ref="M63:P63"/>
    <mergeCell ref="E66:H66"/>
    <mergeCell ref="K66:L66"/>
    <mergeCell ref="M66:P66"/>
    <mergeCell ref="E63:H63"/>
    <mergeCell ref="K63:L63"/>
    <mergeCell ref="E67:H67"/>
    <mergeCell ref="K67:L67"/>
    <mergeCell ref="M67:P67"/>
    <mergeCell ref="K68:L68"/>
    <mergeCell ref="M68:P68"/>
    <mergeCell ref="K69:L69"/>
    <mergeCell ref="M69:P69"/>
    <mergeCell ref="E62:H62"/>
    <mergeCell ref="K62:L62"/>
    <mergeCell ref="M62:P62"/>
    <mergeCell ref="E68:H68"/>
    <mergeCell ref="M30:P30"/>
    <mergeCell ref="K24:L24"/>
    <mergeCell ref="M24:P24"/>
    <mergeCell ref="E26:H26"/>
    <mergeCell ref="K26:L26"/>
    <mergeCell ref="M26:P26"/>
    <mergeCell ref="E28:H28"/>
    <mergeCell ref="K28:L28"/>
    <mergeCell ref="M28:P28"/>
    <mergeCell ref="M27:P27"/>
    <mergeCell ref="M29:P29"/>
    <mergeCell ref="M25:P25"/>
    <mergeCell ref="E24:H24"/>
    <mergeCell ref="E25:H25"/>
    <mergeCell ref="K25:L25"/>
    <mergeCell ref="E27:H27"/>
    <mergeCell ref="K27:L27"/>
    <mergeCell ref="E29:H29"/>
    <mergeCell ref="K29:L29"/>
    <mergeCell ref="E31:H31"/>
    <mergeCell ref="L10:P10"/>
    <mergeCell ref="B3:P3"/>
    <mergeCell ref="E5:O5"/>
    <mergeCell ref="E6:O6"/>
    <mergeCell ref="L7:O7"/>
    <mergeCell ref="L9:P9"/>
    <mergeCell ref="E12:H12"/>
    <mergeCell ref="K12:L12"/>
    <mergeCell ref="M12:P12"/>
    <mergeCell ref="M13:P13"/>
    <mergeCell ref="E14:H14"/>
    <mergeCell ref="K14:L14"/>
    <mergeCell ref="M14:P14"/>
    <mergeCell ref="E15:H15"/>
    <mergeCell ref="K15:L15"/>
    <mergeCell ref="M15:P15"/>
    <mergeCell ref="E17:H17"/>
    <mergeCell ref="K17:L17"/>
    <mergeCell ref="M17:P17"/>
    <mergeCell ref="M16:O16"/>
    <mergeCell ref="C13:L13"/>
    <mergeCell ref="E16:H16"/>
    <mergeCell ref="K16:L16"/>
    <mergeCell ref="M22:P22"/>
    <mergeCell ref="E18:H18"/>
    <mergeCell ref="K18:L18"/>
    <mergeCell ref="M18:P18"/>
    <mergeCell ref="E20:H20"/>
    <mergeCell ref="K20:L20"/>
    <mergeCell ref="M20:P20"/>
    <mergeCell ref="M19:P19"/>
    <mergeCell ref="M21:P21"/>
    <mergeCell ref="E19:H19"/>
    <mergeCell ref="K19:L19"/>
    <mergeCell ref="E21:H21"/>
    <mergeCell ref="K21:L21"/>
    <mergeCell ref="K31:L31"/>
    <mergeCell ref="E22:H22"/>
    <mergeCell ref="K22:L22"/>
    <mergeCell ref="E30:H30"/>
    <mergeCell ref="K30:L30"/>
    <mergeCell ref="M38:P38"/>
    <mergeCell ref="K38:L38"/>
    <mergeCell ref="M39:P39"/>
    <mergeCell ref="C39:L39"/>
    <mergeCell ref="M31:P31"/>
    <mergeCell ref="E33:H33"/>
    <mergeCell ref="K33:L33"/>
    <mergeCell ref="M33:P33"/>
    <mergeCell ref="E35:H35"/>
    <mergeCell ref="K35:L35"/>
    <mergeCell ref="M35:P35"/>
    <mergeCell ref="E37:H37"/>
    <mergeCell ref="K37:L37"/>
    <mergeCell ref="M37:P37"/>
    <mergeCell ref="E32:H32"/>
    <mergeCell ref="K32:L32"/>
    <mergeCell ref="M32:P32"/>
    <mergeCell ref="E36:H36"/>
    <mergeCell ref="K36:L36"/>
    <mergeCell ref="E40:H40"/>
    <mergeCell ref="K40:L40"/>
    <mergeCell ref="M40:P40"/>
    <mergeCell ref="E42:H42"/>
    <mergeCell ref="K42:L42"/>
    <mergeCell ref="M42:P42"/>
    <mergeCell ref="E41:H41"/>
    <mergeCell ref="K41:L41"/>
    <mergeCell ref="M41:P41"/>
    <mergeCell ref="E44:H44"/>
    <mergeCell ref="K44:L44"/>
    <mergeCell ref="M44:P44"/>
    <mergeCell ref="E46:H46"/>
    <mergeCell ref="K46:L46"/>
    <mergeCell ref="M46:P46"/>
    <mergeCell ref="E48:H48"/>
    <mergeCell ref="K48:L48"/>
    <mergeCell ref="M48:P48"/>
    <mergeCell ref="E45:H45"/>
    <mergeCell ref="K45:L45"/>
    <mergeCell ref="M45:P45"/>
    <mergeCell ref="E47:H47"/>
    <mergeCell ref="K47:L47"/>
    <mergeCell ref="M47:P47"/>
    <mergeCell ref="E59:H59"/>
    <mergeCell ref="K59:L59"/>
    <mergeCell ref="M59:P59"/>
    <mergeCell ref="E61:H61"/>
    <mergeCell ref="K61:L61"/>
    <mergeCell ref="M61:P61"/>
    <mergeCell ref="E60:H60"/>
    <mergeCell ref="K60:L60"/>
    <mergeCell ref="M60:P60"/>
    <mergeCell ref="M52:P52"/>
    <mergeCell ref="E54:H54"/>
    <mergeCell ref="K54:L54"/>
    <mergeCell ref="M54:P54"/>
    <mergeCell ref="C52:L52"/>
    <mergeCell ref="E58:H58"/>
    <mergeCell ref="K58:L58"/>
    <mergeCell ref="M58:P58"/>
    <mergeCell ref="M55:P55"/>
    <mergeCell ref="E56:H56"/>
    <mergeCell ref="K56:L56"/>
    <mergeCell ref="M56:P56"/>
    <mergeCell ref="E53:H53"/>
    <mergeCell ref="K53:L53"/>
    <mergeCell ref="M53:P53"/>
    <mergeCell ref="E55:H55"/>
    <mergeCell ref="K55:L55"/>
    <mergeCell ref="M57:P57"/>
    <mergeCell ref="C57:L57"/>
    <mergeCell ref="M36:P36"/>
    <mergeCell ref="E34:H34"/>
    <mergeCell ref="K34:L34"/>
    <mergeCell ref="M34:P34"/>
    <mergeCell ref="E76:H76"/>
    <mergeCell ref="K76:L76"/>
    <mergeCell ref="M76:P76"/>
    <mergeCell ref="E77:H77"/>
    <mergeCell ref="K77:L77"/>
    <mergeCell ref="M77:P77"/>
    <mergeCell ref="E38:H38"/>
    <mergeCell ref="E43:H43"/>
    <mergeCell ref="K43:L43"/>
    <mergeCell ref="M43:P43"/>
    <mergeCell ref="E49:H49"/>
    <mergeCell ref="K49:L49"/>
    <mergeCell ref="M49:P49"/>
    <mergeCell ref="E51:H51"/>
    <mergeCell ref="K51:L51"/>
    <mergeCell ref="M51:P51"/>
    <mergeCell ref="E50:H50"/>
    <mergeCell ref="K50:L50"/>
    <mergeCell ref="M50:P50"/>
    <mergeCell ref="E69:H69"/>
    <mergeCell ref="E88:H88"/>
    <mergeCell ref="K88:L88"/>
    <mergeCell ref="M88:P88"/>
    <mergeCell ref="E89:H89"/>
    <mergeCell ref="K89:L89"/>
    <mergeCell ref="M89:P89"/>
    <mergeCell ref="E92:H92"/>
    <mergeCell ref="K92:L92"/>
    <mergeCell ref="M92:P92"/>
    <mergeCell ref="E90:H90"/>
    <mergeCell ref="K90:L90"/>
    <mergeCell ref="M90:P90"/>
    <mergeCell ref="E91:H91"/>
    <mergeCell ref="K91:L91"/>
    <mergeCell ref="M91:P91"/>
    <mergeCell ref="E79:H79"/>
    <mergeCell ref="K79:L79"/>
    <mergeCell ref="M79:P79"/>
    <mergeCell ref="E80:H80"/>
    <mergeCell ref="K80:L80"/>
    <mergeCell ref="M80:P80"/>
    <mergeCell ref="E78:H78"/>
    <mergeCell ref="K78:L78"/>
    <mergeCell ref="M78:P78"/>
    <mergeCell ref="E73:H73"/>
    <mergeCell ref="K73:L73"/>
    <mergeCell ref="M73:P73"/>
    <mergeCell ref="E74:H74"/>
    <mergeCell ref="K74:L74"/>
    <mergeCell ref="M74:P74"/>
    <mergeCell ref="E75:H75"/>
    <mergeCell ref="K75:L75"/>
    <mergeCell ref="M75:P75"/>
    <mergeCell ref="K71:L71"/>
    <mergeCell ref="M71:P71"/>
    <mergeCell ref="E71:H71"/>
    <mergeCell ref="C127:L127"/>
    <mergeCell ref="M127:P127"/>
    <mergeCell ref="E129:H129"/>
    <mergeCell ref="K129:L129"/>
    <mergeCell ref="M129:P129"/>
    <mergeCell ref="E132:H132"/>
    <mergeCell ref="K132:L132"/>
    <mergeCell ref="M132:P132"/>
    <mergeCell ref="K103:L103"/>
    <mergeCell ref="M103:P103"/>
    <mergeCell ref="C94:L94"/>
    <mergeCell ref="M94:P94"/>
    <mergeCell ref="E96:H96"/>
    <mergeCell ref="K96:L96"/>
    <mergeCell ref="M96:P96"/>
    <mergeCell ref="E97:H97"/>
    <mergeCell ref="K97:L97"/>
    <mergeCell ref="M97:P97"/>
    <mergeCell ref="E98:H98"/>
    <mergeCell ref="K98:L98"/>
    <mergeCell ref="M98:P98"/>
    <mergeCell ref="E134:H134"/>
    <mergeCell ref="K134:L134"/>
    <mergeCell ref="M134:P134"/>
    <mergeCell ref="E128:H128"/>
    <mergeCell ref="K128:L128"/>
    <mergeCell ref="M128:P128"/>
    <mergeCell ref="E130:H130"/>
    <mergeCell ref="K130:L130"/>
    <mergeCell ref="M130:P130"/>
    <mergeCell ref="E133:H133"/>
    <mergeCell ref="K133:L133"/>
    <mergeCell ref="M133:P133"/>
    <mergeCell ref="E131:H131"/>
    <mergeCell ref="K131:L131"/>
    <mergeCell ref="M131:P131"/>
    <mergeCell ref="E95:H95"/>
    <mergeCell ref="K95:L95"/>
    <mergeCell ref="M95:P95"/>
    <mergeCell ref="M101:P101"/>
    <mergeCell ref="E102:H102"/>
    <mergeCell ref="K102:L102"/>
    <mergeCell ref="M102:P102"/>
    <mergeCell ref="E103:H103"/>
    <mergeCell ref="E93:H93"/>
    <mergeCell ref="K93:L93"/>
    <mergeCell ref="M93:P93"/>
    <mergeCell ref="E81:H81"/>
    <mergeCell ref="K81:L81"/>
    <mergeCell ref="M81:P81"/>
    <mergeCell ref="E82:H82"/>
    <mergeCell ref="K82:L82"/>
    <mergeCell ref="M82:P82"/>
    <mergeCell ref="E87:H87"/>
    <mergeCell ref="K87:L87"/>
    <mergeCell ref="M87:P87"/>
    <mergeCell ref="E83:H83"/>
    <mergeCell ref="K83:L83"/>
    <mergeCell ref="M83:P83"/>
    <mergeCell ref="E84:H84"/>
    <mergeCell ref="K84:L84"/>
    <mergeCell ref="M84:P84"/>
    <mergeCell ref="E86:H86"/>
    <mergeCell ref="K86:L86"/>
    <mergeCell ref="M86:P86"/>
    <mergeCell ref="E85:H85"/>
    <mergeCell ref="K85:L85"/>
    <mergeCell ref="M85:P85"/>
    <mergeCell ref="C123:L123"/>
    <mergeCell ref="M123:P123"/>
    <mergeCell ref="E124:H124"/>
    <mergeCell ref="K124:L124"/>
    <mergeCell ref="M124:P124"/>
    <mergeCell ref="E125:H125"/>
    <mergeCell ref="K125:L125"/>
    <mergeCell ref="M125:P125"/>
    <mergeCell ref="E126:H126"/>
    <mergeCell ref="K126:L126"/>
    <mergeCell ref="M126:P126"/>
    <mergeCell ref="C105:L105"/>
    <mergeCell ref="M105:P105"/>
    <mergeCell ref="E106:H106"/>
    <mergeCell ref="K106:L106"/>
    <mergeCell ref="M106:P106"/>
    <mergeCell ref="E107:H107"/>
    <mergeCell ref="K107:L107"/>
    <mergeCell ref="M107:P107"/>
    <mergeCell ref="E108:H108"/>
    <mergeCell ref="K108:L108"/>
    <mergeCell ref="M108:P108"/>
    <mergeCell ref="M116:P116"/>
    <mergeCell ref="E117:H117"/>
    <mergeCell ref="K117:L117"/>
    <mergeCell ref="M117:P117"/>
    <mergeCell ref="E109:H109"/>
    <mergeCell ref="K109:L109"/>
    <mergeCell ref="M109:P109"/>
    <mergeCell ref="E110:H110"/>
    <mergeCell ref="K110:L110"/>
    <mergeCell ref="M110:P110"/>
    <mergeCell ref="E111:H111"/>
    <mergeCell ref="K111:L111"/>
    <mergeCell ref="M111:P111"/>
    <mergeCell ref="E23:H23"/>
    <mergeCell ref="K23:L23"/>
    <mergeCell ref="M23:P23"/>
    <mergeCell ref="E138:H138"/>
    <mergeCell ref="E118:H118"/>
    <mergeCell ref="K118:L118"/>
    <mergeCell ref="M118:P118"/>
    <mergeCell ref="E119:H119"/>
    <mergeCell ref="K119:L119"/>
    <mergeCell ref="M119:P119"/>
    <mergeCell ref="E112:H112"/>
    <mergeCell ref="K112:L112"/>
    <mergeCell ref="M112:P112"/>
    <mergeCell ref="E113:H113"/>
    <mergeCell ref="K113:L113"/>
    <mergeCell ref="M113:P113"/>
    <mergeCell ref="E114:H114"/>
    <mergeCell ref="K114:L114"/>
    <mergeCell ref="M114:P114"/>
    <mergeCell ref="E115:H115"/>
    <mergeCell ref="K115:L115"/>
    <mergeCell ref="M115:P115"/>
    <mergeCell ref="E116:H116"/>
    <mergeCell ref="K116:L116"/>
  </mergeCells>
  <dataValidations count="1" disablePrompts="1">
    <dataValidation type="list" allowBlank="1" showInputMessage="1" showErrorMessage="1" sqref="C121:C122 C40:C51 C53:C56 C58:C64 C14:C38 C95:C104 C128:C134 C124:C126 C106:C119 C66:C71 C73:C93">
      <formula1>"HSV,PSV"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  <rowBreaks count="1" manualBreakCount="1"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7"/>
  <sheetViews>
    <sheetView workbookViewId="0" topLeftCell="A1">
      <selection activeCell="E20" sqref="E20:H20"/>
    </sheetView>
  </sheetViews>
  <sheetFormatPr defaultColWidth="7.00390625" defaultRowHeight="15"/>
  <cols>
    <col min="1" max="1" width="2.421875" style="2" customWidth="1"/>
    <col min="2" max="2" width="7.00390625" style="2" customWidth="1"/>
    <col min="3" max="3" width="7.28125" style="2" customWidth="1"/>
    <col min="4" max="4" width="12.8515625" style="2" hidden="1" customWidth="1"/>
    <col min="5" max="7" width="7.00390625" style="2" customWidth="1"/>
    <col min="8" max="8" width="35.140625" style="2" customWidth="1"/>
    <col min="9" max="9" width="7.00390625" style="2" customWidth="1"/>
    <col min="10" max="10" width="8.421875" style="2" customWidth="1"/>
    <col min="11" max="14" width="7.00390625" style="2" customWidth="1"/>
    <col min="15" max="15" width="1.28515625" style="2" customWidth="1"/>
    <col min="16" max="16" width="7.00390625" style="2" hidden="1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22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"/>
    </row>
    <row r="3" spans="1:18" ht="21">
      <c r="A3" s="8"/>
      <c r="B3" s="180" t="s">
        <v>923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"/>
      <c r="R3" s="3"/>
    </row>
    <row r="4" spans="1:18" ht="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  <c r="R4" s="3"/>
    </row>
    <row r="5" spans="1:18" ht="12.75" customHeight="1">
      <c r="A5" s="8"/>
      <c r="B5" s="166" t="s">
        <v>7</v>
      </c>
      <c r="C5" s="4"/>
      <c r="D5" s="4"/>
      <c r="E5" s="181" t="s">
        <v>58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4"/>
      <c r="Q5" s="9"/>
      <c r="R5" s="3"/>
    </row>
    <row r="6" spans="1:18" ht="12.75" customHeight="1">
      <c r="A6" s="8"/>
      <c r="B6" s="4"/>
      <c r="C6" s="4"/>
      <c r="D6" s="4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4"/>
      <c r="Q6" s="9"/>
      <c r="R6" s="3"/>
    </row>
    <row r="7" spans="1:18" ht="15">
      <c r="A7" s="8"/>
      <c r="B7" s="5" t="s">
        <v>8</v>
      </c>
      <c r="C7" s="4"/>
      <c r="D7" s="4"/>
      <c r="E7" s="132" t="s">
        <v>59</v>
      </c>
      <c r="F7" s="4"/>
      <c r="G7" s="4"/>
      <c r="H7" s="4"/>
      <c r="I7" s="4"/>
      <c r="J7" s="5" t="s">
        <v>9</v>
      </c>
      <c r="K7" s="4"/>
      <c r="L7" s="182" t="s">
        <v>60</v>
      </c>
      <c r="M7" s="182"/>
      <c r="N7" s="182"/>
      <c r="O7" s="182"/>
      <c r="P7" s="4"/>
      <c r="Q7" s="9"/>
      <c r="R7" s="3"/>
    </row>
    <row r="8" spans="1:18" ht="1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3"/>
    </row>
    <row r="9" spans="1:18" ht="15">
      <c r="A9" s="8"/>
      <c r="B9" s="5" t="s">
        <v>10</v>
      </c>
      <c r="C9" s="4"/>
      <c r="D9" s="4"/>
      <c r="E9" s="132" t="s">
        <v>11</v>
      </c>
      <c r="F9" s="4"/>
      <c r="G9" s="4"/>
      <c r="H9" s="4"/>
      <c r="I9" s="4"/>
      <c r="J9" s="5" t="s">
        <v>12</v>
      </c>
      <c r="K9" s="4"/>
      <c r="L9" s="278" t="s">
        <v>99</v>
      </c>
      <c r="M9" s="287"/>
      <c r="N9" s="287"/>
      <c r="O9" s="287"/>
      <c r="P9" s="287"/>
      <c r="Q9" s="9"/>
      <c r="R9" s="3"/>
    </row>
    <row r="10" spans="1:18" ht="15">
      <c r="A10" s="8"/>
      <c r="B10" s="5" t="s">
        <v>13</v>
      </c>
      <c r="C10" s="4"/>
      <c r="D10" s="4"/>
      <c r="E10" s="103"/>
      <c r="F10" s="104"/>
      <c r="G10" s="104"/>
      <c r="H10" s="104"/>
      <c r="I10" s="4"/>
      <c r="J10" s="5" t="s">
        <v>14</v>
      </c>
      <c r="K10" s="4"/>
      <c r="L10" s="285"/>
      <c r="M10" s="285"/>
      <c r="N10" s="285"/>
      <c r="O10" s="285"/>
      <c r="P10" s="285"/>
      <c r="Q10" s="9"/>
      <c r="R10" s="3"/>
    </row>
    <row r="11" spans="1:18" ht="1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3"/>
    </row>
    <row r="12" spans="1:18" s="23" customFormat="1" ht="27" customHeight="1">
      <c r="A12" s="19"/>
      <c r="B12" s="173" t="s">
        <v>15</v>
      </c>
      <c r="C12" s="173" t="s">
        <v>445</v>
      </c>
      <c r="D12" s="173" t="s">
        <v>444</v>
      </c>
      <c r="E12" s="229" t="s">
        <v>0</v>
      </c>
      <c r="F12" s="229"/>
      <c r="G12" s="229"/>
      <c r="H12" s="229"/>
      <c r="I12" s="173" t="s">
        <v>1</v>
      </c>
      <c r="J12" s="173" t="s">
        <v>2</v>
      </c>
      <c r="K12" s="229" t="s">
        <v>16</v>
      </c>
      <c r="L12" s="229"/>
      <c r="M12" s="229" t="s">
        <v>17</v>
      </c>
      <c r="N12" s="229"/>
      <c r="O12" s="229"/>
      <c r="P12" s="229"/>
      <c r="Q12" s="33"/>
      <c r="R12" s="6"/>
    </row>
    <row r="13" spans="1:18" s="23" customFormat="1" ht="16.5">
      <c r="A13" s="19"/>
      <c r="B13" s="24"/>
      <c r="C13" s="231" t="s">
        <v>721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14">
        <f>SUM(M14,M19)</f>
        <v>0</v>
      </c>
      <c r="N13" s="214"/>
      <c r="O13" s="214"/>
      <c r="P13" s="214"/>
      <c r="Q13" s="34"/>
      <c r="R13" s="25"/>
    </row>
    <row r="14" spans="1:18" s="23" customFormat="1" ht="16.5">
      <c r="A14" s="19"/>
      <c r="B14" s="24"/>
      <c r="C14" s="228" t="s">
        <v>165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14">
        <f>SUM(M15:O18)</f>
        <v>0</v>
      </c>
      <c r="N14" s="214"/>
      <c r="O14" s="214"/>
      <c r="P14" s="214"/>
      <c r="Q14" s="34"/>
      <c r="R14" s="25"/>
    </row>
    <row r="15" spans="1:18" s="23" customFormat="1" ht="26.25" customHeight="1">
      <c r="A15" s="19"/>
      <c r="B15" s="16">
        <v>1</v>
      </c>
      <c r="C15" s="16" t="s">
        <v>473</v>
      </c>
      <c r="D15" s="15"/>
      <c r="E15" s="211" t="s">
        <v>502</v>
      </c>
      <c r="F15" s="211"/>
      <c r="G15" s="211"/>
      <c r="H15" s="211"/>
      <c r="I15" s="16" t="s">
        <v>6</v>
      </c>
      <c r="J15" s="27">
        <v>2.1</v>
      </c>
      <c r="K15" s="212">
        <v>0</v>
      </c>
      <c r="L15" s="212"/>
      <c r="M15" s="209">
        <f>K15*J15</f>
        <v>0</v>
      </c>
      <c r="N15" s="209"/>
      <c r="O15" s="209"/>
      <c r="P15" s="209"/>
      <c r="Q15" s="21"/>
      <c r="R15" s="22"/>
    </row>
    <row r="16" spans="1:18" s="23" customFormat="1" ht="26.25" customHeight="1">
      <c r="A16" s="19"/>
      <c r="B16" s="16">
        <f>B15+1</f>
        <v>2</v>
      </c>
      <c r="C16" s="16" t="s">
        <v>473</v>
      </c>
      <c r="D16" s="296" t="s">
        <v>500</v>
      </c>
      <c r="E16" s="297" t="s">
        <v>499</v>
      </c>
      <c r="F16" s="297"/>
      <c r="G16" s="297"/>
      <c r="H16" s="297"/>
      <c r="I16" s="16" t="s">
        <v>6</v>
      </c>
      <c r="J16" s="27">
        <v>6.5</v>
      </c>
      <c r="K16" s="212">
        <v>0</v>
      </c>
      <c r="L16" s="212"/>
      <c r="M16" s="209">
        <f>K16*J16</f>
        <v>0</v>
      </c>
      <c r="N16" s="209"/>
      <c r="O16" s="209"/>
      <c r="P16" s="209"/>
      <c r="Q16" s="21"/>
      <c r="R16" s="22"/>
    </row>
    <row r="17" spans="1:18" s="23" customFormat="1" ht="26.25" customHeight="1">
      <c r="A17" s="19"/>
      <c r="B17" s="16">
        <f>B16+1</f>
        <v>3</v>
      </c>
      <c r="C17" s="16" t="s">
        <v>473</v>
      </c>
      <c r="D17" s="296" t="s">
        <v>497</v>
      </c>
      <c r="E17" s="297" t="s">
        <v>498</v>
      </c>
      <c r="F17" s="298"/>
      <c r="G17" s="298"/>
      <c r="H17" s="298"/>
      <c r="I17" s="16" t="s">
        <v>6</v>
      </c>
      <c r="J17" s="27">
        <f>J15</f>
        <v>2.1</v>
      </c>
      <c r="K17" s="212">
        <v>0</v>
      </c>
      <c r="L17" s="212"/>
      <c r="M17" s="209">
        <f>J17*K17</f>
        <v>0</v>
      </c>
      <c r="N17" s="209"/>
      <c r="O17" s="209"/>
      <c r="P17" s="172"/>
      <c r="Q17" s="21"/>
      <c r="R17" s="22"/>
    </row>
    <row r="18" spans="1:18" s="23" customFormat="1" ht="26.25" customHeight="1">
      <c r="A18" s="19"/>
      <c r="B18" s="16">
        <f>B17+1</f>
        <v>4</v>
      </c>
      <c r="C18" s="16" t="s">
        <v>473</v>
      </c>
      <c r="D18" s="296" t="s">
        <v>497</v>
      </c>
      <c r="E18" s="297" t="s">
        <v>918</v>
      </c>
      <c r="F18" s="298"/>
      <c r="G18" s="298"/>
      <c r="H18" s="298"/>
      <c r="I18" s="16" t="s">
        <v>5</v>
      </c>
      <c r="J18" s="27">
        <v>3</v>
      </c>
      <c r="K18" s="212">
        <v>0</v>
      </c>
      <c r="L18" s="212"/>
      <c r="M18" s="209">
        <f>J18*K18</f>
        <v>0</v>
      </c>
      <c r="N18" s="209"/>
      <c r="O18" s="209"/>
      <c r="P18" s="172"/>
      <c r="Q18" s="21"/>
      <c r="R18" s="22"/>
    </row>
    <row r="19" spans="1:17" s="23" customFormat="1" ht="16.5">
      <c r="A19" s="19"/>
      <c r="B19" s="24"/>
      <c r="C19" s="230" t="s">
        <v>166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14">
        <f>SUM(M20:O26)</f>
        <v>0</v>
      </c>
      <c r="N19" s="214"/>
      <c r="O19" s="214"/>
      <c r="P19" s="214"/>
      <c r="Q19" s="26"/>
    </row>
    <row r="20" spans="1:17" s="23" customFormat="1" ht="26.25" customHeight="1">
      <c r="A20" s="19"/>
      <c r="B20" s="16">
        <f>B18+1</f>
        <v>5</v>
      </c>
      <c r="C20" s="38" t="s">
        <v>473</v>
      </c>
      <c r="D20" s="40"/>
      <c r="E20" s="211" t="s">
        <v>501</v>
      </c>
      <c r="F20" s="211"/>
      <c r="G20" s="211"/>
      <c r="H20" s="211"/>
      <c r="I20" s="38" t="s">
        <v>6</v>
      </c>
      <c r="J20" s="39">
        <f>2*2.5</f>
        <v>5</v>
      </c>
      <c r="K20" s="212">
        <v>0</v>
      </c>
      <c r="L20" s="212"/>
      <c r="M20" s="209">
        <f aca="true" t="shared" si="0" ref="M20:M26">K20*J20</f>
        <v>0</v>
      </c>
      <c r="N20" s="209"/>
      <c r="O20" s="209"/>
      <c r="P20" s="209"/>
      <c r="Q20" s="26"/>
    </row>
    <row r="21" spans="1:17" s="23" customFormat="1" ht="26.25" customHeight="1">
      <c r="A21" s="19"/>
      <c r="B21" s="16">
        <f>B20+1</f>
        <v>6</v>
      </c>
      <c r="C21" s="38" t="s">
        <v>473</v>
      </c>
      <c r="D21" s="296" t="s">
        <v>503</v>
      </c>
      <c r="E21" s="297" t="s">
        <v>504</v>
      </c>
      <c r="F21" s="298"/>
      <c r="G21" s="298"/>
      <c r="H21" s="298"/>
      <c r="I21" s="299" t="s">
        <v>6</v>
      </c>
      <c r="J21" s="300">
        <v>28</v>
      </c>
      <c r="K21" s="212">
        <v>0</v>
      </c>
      <c r="L21" s="212"/>
      <c r="M21" s="209">
        <f t="shared" si="0"/>
        <v>0</v>
      </c>
      <c r="N21" s="209"/>
      <c r="O21" s="209"/>
      <c r="P21" s="209"/>
      <c r="Q21" s="26"/>
    </row>
    <row r="22" spans="1:17" s="23" customFormat="1" ht="26.25" customHeight="1">
      <c r="A22" s="19"/>
      <c r="B22" s="16">
        <f aca="true" t="shared" si="1" ref="B22:B26">B21+1</f>
        <v>7</v>
      </c>
      <c r="C22" s="38" t="s">
        <v>473</v>
      </c>
      <c r="D22" s="296" t="s">
        <v>505</v>
      </c>
      <c r="E22" s="297" t="s">
        <v>506</v>
      </c>
      <c r="F22" s="298"/>
      <c r="G22" s="298"/>
      <c r="H22" s="298"/>
      <c r="I22" s="299" t="s">
        <v>6</v>
      </c>
      <c r="J22" s="300">
        <f>J21</f>
        <v>28</v>
      </c>
      <c r="K22" s="212">
        <v>0</v>
      </c>
      <c r="L22" s="212"/>
      <c r="M22" s="209">
        <f t="shared" si="0"/>
        <v>0</v>
      </c>
      <c r="N22" s="209"/>
      <c r="O22" s="209"/>
      <c r="P22" s="209"/>
      <c r="Q22" s="26"/>
    </row>
    <row r="23" spans="1:17" s="23" customFormat="1" ht="26.25" customHeight="1">
      <c r="A23" s="19"/>
      <c r="B23" s="16">
        <f t="shared" si="1"/>
        <v>8</v>
      </c>
      <c r="C23" s="38" t="s">
        <v>473</v>
      </c>
      <c r="D23" s="296" t="s">
        <v>507</v>
      </c>
      <c r="E23" s="297" t="s">
        <v>508</v>
      </c>
      <c r="F23" s="298"/>
      <c r="G23" s="298"/>
      <c r="H23" s="298"/>
      <c r="I23" s="299" t="s">
        <v>476</v>
      </c>
      <c r="J23" s="300">
        <v>9</v>
      </c>
      <c r="K23" s="212">
        <v>0</v>
      </c>
      <c r="L23" s="212"/>
      <c r="M23" s="209">
        <f t="shared" si="0"/>
        <v>0</v>
      </c>
      <c r="N23" s="209"/>
      <c r="O23" s="209"/>
      <c r="P23" s="209"/>
      <c r="Q23" s="26"/>
    </row>
    <row r="24" spans="1:17" s="23" customFormat="1" ht="26.25" customHeight="1">
      <c r="A24" s="19"/>
      <c r="B24" s="16">
        <f>B23+1</f>
        <v>9</v>
      </c>
      <c r="C24" s="38" t="s">
        <v>473</v>
      </c>
      <c r="D24" s="296" t="s">
        <v>509</v>
      </c>
      <c r="E24" s="297" t="s">
        <v>510</v>
      </c>
      <c r="F24" s="298"/>
      <c r="G24" s="298"/>
      <c r="H24" s="298"/>
      <c r="I24" s="299" t="s">
        <v>6</v>
      </c>
      <c r="J24" s="300">
        <v>28</v>
      </c>
      <c r="K24" s="212">
        <v>0</v>
      </c>
      <c r="L24" s="212"/>
      <c r="M24" s="209">
        <f aca="true" t="shared" si="2" ref="M24">K24*J24</f>
        <v>0</v>
      </c>
      <c r="N24" s="209"/>
      <c r="O24" s="209"/>
      <c r="P24" s="209"/>
      <c r="Q24" s="26"/>
    </row>
    <row r="25" spans="1:17" s="23" customFormat="1" ht="26.25" customHeight="1">
      <c r="A25" s="19"/>
      <c r="B25" s="16">
        <f>B24+1</f>
        <v>10</v>
      </c>
      <c r="C25" s="38" t="s">
        <v>473</v>
      </c>
      <c r="D25" s="296" t="s">
        <v>509</v>
      </c>
      <c r="E25" s="297" t="s">
        <v>919</v>
      </c>
      <c r="F25" s="298"/>
      <c r="G25" s="298"/>
      <c r="H25" s="298"/>
      <c r="I25" s="299" t="s">
        <v>5</v>
      </c>
      <c r="J25" s="300">
        <v>3</v>
      </c>
      <c r="K25" s="212">
        <v>0</v>
      </c>
      <c r="L25" s="212"/>
      <c r="M25" s="209">
        <f t="shared" si="0"/>
        <v>0</v>
      </c>
      <c r="N25" s="209"/>
      <c r="O25" s="209"/>
      <c r="P25" s="209"/>
      <c r="Q25" s="26"/>
    </row>
    <row r="26" spans="1:17" s="23" customFormat="1" ht="26.25" customHeight="1">
      <c r="A26" s="19"/>
      <c r="B26" s="16">
        <f t="shared" si="1"/>
        <v>11</v>
      </c>
      <c r="C26" s="38" t="s">
        <v>473</v>
      </c>
      <c r="D26" s="296" t="s">
        <v>511</v>
      </c>
      <c r="E26" s="297" t="s">
        <v>18</v>
      </c>
      <c r="F26" s="298"/>
      <c r="G26" s="298"/>
      <c r="H26" s="298"/>
      <c r="I26" s="299" t="s">
        <v>477</v>
      </c>
      <c r="J26" s="300">
        <v>1</v>
      </c>
      <c r="K26" s="212">
        <v>0</v>
      </c>
      <c r="L26" s="212"/>
      <c r="M26" s="209">
        <f t="shared" si="0"/>
        <v>0</v>
      </c>
      <c r="N26" s="209"/>
      <c r="O26" s="209"/>
      <c r="P26" s="209"/>
      <c r="Q26" s="26"/>
    </row>
    <row r="27" spans="1:17" ht="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ht="16.5" customHeight="1"/>
    <row r="29" ht="26.25" customHeight="1"/>
    <row r="30" ht="26.25" customHeight="1"/>
    <row r="31" ht="26.25" customHeight="1"/>
  </sheetData>
  <sheetProtection password="CC06" sheet="1" objects="1" scenarios="1"/>
  <mergeCells count="48">
    <mergeCell ref="E24:H24"/>
    <mergeCell ref="K24:L24"/>
    <mergeCell ref="M24:P24"/>
    <mergeCell ref="L10:P10"/>
    <mergeCell ref="E12:H12"/>
    <mergeCell ref="K12:L12"/>
    <mergeCell ref="M12:P12"/>
    <mergeCell ref="C14:L14"/>
    <mergeCell ref="M14:P14"/>
    <mergeCell ref="C13:L13"/>
    <mergeCell ref="M13:P13"/>
    <mergeCell ref="M16:P16"/>
    <mergeCell ref="E18:H18"/>
    <mergeCell ref="K18:L18"/>
    <mergeCell ref="M18:O18"/>
    <mergeCell ref="E15:H15"/>
    <mergeCell ref="B3:P3"/>
    <mergeCell ref="E5:O5"/>
    <mergeCell ref="E6:O6"/>
    <mergeCell ref="L7:O7"/>
    <mergeCell ref="L9:P9"/>
    <mergeCell ref="K15:L15"/>
    <mergeCell ref="M15:P15"/>
    <mergeCell ref="E17:H17"/>
    <mergeCell ref="K17:L17"/>
    <mergeCell ref="M17:O17"/>
    <mergeCell ref="E23:H23"/>
    <mergeCell ref="K23:L23"/>
    <mergeCell ref="E21:H21"/>
    <mergeCell ref="K21:L21"/>
    <mergeCell ref="E16:H16"/>
    <mergeCell ref="K16:L16"/>
    <mergeCell ref="M21:P21"/>
    <mergeCell ref="M25:P25"/>
    <mergeCell ref="M26:P26"/>
    <mergeCell ref="C19:L19"/>
    <mergeCell ref="M19:P19"/>
    <mergeCell ref="E20:H20"/>
    <mergeCell ref="K20:L20"/>
    <mergeCell ref="M20:P20"/>
    <mergeCell ref="E26:H26"/>
    <mergeCell ref="K26:L26"/>
    <mergeCell ref="M22:P22"/>
    <mergeCell ref="E25:H25"/>
    <mergeCell ref="K25:L25"/>
    <mergeCell ref="M23:P23"/>
    <mergeCell ref="E22:H22"/>
    <mergeCell ref="K22:L22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workbookViewId="0" topLeftCell="A1">
      <selection activeCell="K15" sqref="K15:L15"/>
    </sheetView>
  </sheetViews>
  <sheetFormatPr defaultColWidth="7.00390625" defaultRowHeight="15"/>
  <cols>
    <col min="1" max="1" width="2.421875" style="2" customWidth="1"/>
    <col min="2" max="2" width="7.00390625" style="2" customWidth="1"/>
    <col min="3" max="3" width="8.28125" style="2" customWidth="1"/>
    <col min="4" max="4" width="13.421875" style="2" hidden="1" customWidth="1"/>
    <col min="5" max="7" width="7.00390625" style="2" customWidth="1"/>
    <col min="8" max="8" width="35.140625" style="2" customWidth="1"/>
    <col min="9" max="9" width="7.00390625" style="2" customWidth="1"/>
    <col min="10" max="10" width="8.421875" style="2" customWidth="1"/>
    <col min="11" max="14" width="7.00390625" style="2" customWidth="1"/>
    <col min="15" max="15" width="1.28515625" style="2" customWidth="1"/>
    <col min="16" max="16" width="7.00390625" style="2" hidden="1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22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"/>
    </row>
    <row r="3" spans="1:18" ht="21">
      <c r="A3" s="8"/>
      <c r="B3" s="180" t="s">
        <v>924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"/>
      <c r="R3" s="3"/>
    </row>
    <row r="4" spans="1:18" ht="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  <c r="R4" s="3"/>
    </row>
    <row r="5" spans="1:18" ht="12.75" customHeight="1">
      <c r="A5" s="8"/>
      <c r="B5" s="166" t="s">
        <v>7</v>
      </c>
      <c r="C5" s="4"/>
      <c r="D5" s="4"/>
      <c r="E5" s="181" t="s">
        <v>58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4"/>
      <c r="Q5" s="9"/>
      <c r="R5" s="3"/>
    </row>
    <row r="6" spans="1:18" ht="12.75" customHeight="1">
      <c r="A6" s="8"/>
      <c r="B6" s="4"/>
      <c r="C6" s="4"/>
      <c r="D6" s="4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4"/>
      <c r="Q6" s="9"/>
      <c r="R6" s="3"/>
    </row>
    <row r="7" spans="1:18" ht="15">
      <c r="A7" s="8"/>
      <c r="B7" s="5" t="s">
        <v>8</v>
      </c>
      <c r="C7" s="4"/>
      <c r="D7" s="4"/>
      <c r="E7" s="132" t="s">
        <v>59</v>
      </c>
      <c r="F7" s="4"/>
      <c r="G7" s="4"/>
      <c r="H7" s="4"/>
      <c r="I7" s="4"/>
      <c r="J7" s="5" t="s">
        <v>9</v>
      </c>
      <c r="K7" s="4"/>
      <c r="L7" s="182" t="s">
        <v>60</v>
      </c>
      <c r="M7" s="182"/>
      <c r="N7" s="182"/>
      <c r="O7" s="182"/>
      <c r="P7" s="4"/>
      <c r="Q7" s="9"/>
      <c r="R7" s="3"/>
    </row>
    <row r="8" spans="1:18" ht="1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3"/>
    </row>
    <row r="9" spans="1:18" ht="15">
      <c r="A9" s="8"/>
      <c r="B9" s="5" t="s">
        <v>10</v>
      </c>
      <c r="C9" s="4"/>
      <c r="D9" s="4"/>
      <c r="E9" s="132" t="s">
        <v>11</v>
      </c>
      <c r="F9" s="4"/>
      <c r="G9" s="4"/>
      <c r="H9" s="4"/>
      <c r="I9" s="4"/>
      <c r="J9" s="5" t="s">
        <v>12</v>
      </c>
      <c r="K9" s="4"/>
      <c r="L9" s="278" t="s">
        <v>99</v>
      </c>
      <c r="M9" s="287"/>
      <c r="N9" s="287"/>
      <c r="O9" s="287"/>
      <c r="P9" s="287"/>
      <c r="Q9" s="9"/>
      <c r="R9" s="3"/>
    </row>
    <row r="10" spans="1:18" ht="15">
      <c r="A10" s="8"/>
      <c r="B10" s="5" t="s">
        <v>13</v>
      </c>
      <c r="C10" s="4"/>
      <c r="D10" s="4"/>
      <c r="E10" s="103"/>
      <c r="F10" s="104"/>
      <c r="G10" s="104"/>
      <c r="H10" s="104"/>
      <c r="I10" s="4"/>
      <c r="J10" s="5" t="s">
        <v>14</v>
      </c>
      <c r="K10" s="4"/>
      <c r="L10" s="285"/>
      <c r="M10" s="285"/>
      <c r="N10" s="285"/>
      <c r="O10" s="285"/>
      <c r="P10" s="285"/>
      <c r="Q10" s="9"/>
      <c r="R10" s="3"/>
    </row>
    <row r="11" spans="1:18" ht="1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3"/>
    </row>
    <row r="12" spans="1:18" s="23" customFormat="1" ht="27" customHeight="1">
      <c r="A12" s="19"/>
      <c r="B12" s="173" t="s">
        <v>15</v>
      </c>
      <c r="C12" s="173" t="s">
        <v>445</v>
      </c>
      <c r="D12" s="173" t="s">
        <v>444</v>
      </c>
      <c r="E12" s="229" t="s">
        <v>0</v>
      </c>
      <c r="F12" s="229"/>
      <c r="G12" s="229"/>
      <c r="H12" s="229"/>
      <c r="I12" s="173" t="s">
        <v>1</v>
      </c>
      <c r="J12" s="173" t="s">
        <v>2</v>
      </c>
      <c r="K12" s="229" t="s">
        <v>16</v>
      </c>
      <c r="L12" s="229"/>
      <c r="M12" s="229" t="s">
        <v>17</v>
      </c>
      <c r="N12" s="229"/>
      <c r="O12" s="229"/>
      <c r="P12" s="229"/>
      <c r="Q12" s="33"/>
      <c r="R12" s="6"/>
    </row>
    <row r="13" spans="1:18" s="23" customFormat="1" ht="16.5">
      <c r="A13" s="19"/>
      <c r="B13" s="24"/>
      <c r="C13" s="231" t="s">
        <v>721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14">
        <f>SUM(M14,M19,M21)</f>
        <v>0</v>
      </c>
      <c r="N13" s="214"/>
      <c r="O13" s="214"/>
      <c r="P13" s="214"/>
      <c r="Q13" s="34"/>
      <c r="R13" s="25"/>
    </row>
    <row r="14" spans="1:18" s="23" customFormat="1" ht="16.5">
      <c r="A14" s="19"/>
      <c r="B14" s="24"/>
      <c r="C14" s="228" t="s">
        <v>167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14">
        <f>SUM(M15:O18)</f>
        <v>0</v>
      </c>
      <c r="N14" s="214"/>
      <c r="O14" s="214"/>
      <c r="P14" s="214"/>
      <c r="Q14" s="34"/>
      <c r="R14" s="25"/>
    </row>
    <row r="15" spans="1:18" s="23" customFormat="1" ht="26.25" customHeight="1">
      <c r="A15" s="19"/>
      <c r="B15" s="16">
        <v>1</v>
      </c>
      <c r="C15" s="38" t="s">
        <v>473</v>
      </c>
      <c r="D15" s="296" t="s">
        <v>515</v>
      </c>
      <c r="E15" s="301" t="s">
        <v>516</v>
      </c>
      <c r="F15" s="302"/>
      <c r="G15" s="302"/>
      <c r="H15" s="302"/>
      <c r="I15" s="299" t="s">
        <v>477</v>
      </c>
      <c r="J15" s="300">
        <v>1</v>
      </c>
      <c r="K15" s="303">
        <v>0</v>
      </c>
      <c r="L15" s="304"/>
      <c r="M15" s="209">
        <f>K15*J15</f>
        <v>0</v>
      </c>
      <c r="N15" s="209"/>
      <c r="O15" s="209"/>
      <c r="P15" s="209"/>
      <c r="Q15" s="21"/>
      <c r="R15" s="22"/>
    </row>
    <row r="16" spans="1:18" s="23" customFormat="1" ht="26.25" customHeight="1">
      <c r="A16" s="19"/>
      <c r="B16" s="16">
        <f>B15+1</f>
        <v>2</v>
      </c>
      <c r="C16" s="38" t="s">
        <v>473</v>
      </c>
      <c r="D16" s="40" t="s">
        <v>515</v>
      </c>
      <c r="E16" s="232" t="s">
        <v>517</v>
      </c>
      <c r="F16" s="232"/>
      <c r="G16" s="232"/>
      <c r="H16" s="232"/>
      <c r="I16" s="38" t="s">
        <v>6</v>
      </c>
      <c r="J16" s="41">
        <v>2</v>
      </c>
      <c r="K16" s="303">
        <v>0</v>
      </c>
      <c r="L16" s="304"/>
      <c r="M16" s="209">
        <f>K16*J16</f>
        <v>0</v>
      </c>
      <c r="N16" s="209"/>
      <c r="O16" s="209"/>
      <c r="P16" s="209"/>
      <c r="Q16" s="21"/>
      <c r="R16" s="22"/>
    </row>
    <row r="17" spans="1:18" s="23" customFormat="1" ht="26.25" customHeight="1">
      <c r="A17" s="19"/>
      <c r="B17" s="16">
        <f aca="true" t="shared" si="0" ref="B17:B18">B16+1</f>
        <v>3</v>
      </c>
      <c r="C17" s="38" t="s">
        <v>473</v>
      </c>
      <c r="D17" s="40" t="s">
        <v>716</v>
      </c>
      <c r="E17" s="232" t="s">
        <v>719</v>
      </c>
      <c r="F17" s="232"/>
      <c r="G17" s="232"/>
      <c r="H17" s="232"/>
      <c r="I17" s="38" t="s">
        <v>5</v>
      </c>
      <c r="J17" s="41">
        <v>4</v>
      </c>
      <c r="K17" s="303">
        <v>0</v>
      </c>
      <c r="L17" s="304"/>
      <c r="M17" s="209">
        <f>J17*K17</f>
        <v>0</v>
      </c>
      <c r="N17" s="209"/>
      <c r="O17" s="209"/>
      <c r="P17" s="172"/>
      <c r="Q17" s="21"/>
      <c r="R17" s="22"/>
    </row>
    <row r="18" spans="1:18" s="23" customFormat="1" ht="26.25" customHeight="1">
      <c r="A18" s="19"/>
      <c r="B18" s="16">
        <f t="shared" si="0"/>
        <v>4</v>
      </c>
      <c r="C18" s="38" t="s">
        <v>473</v>
      </c>
      <c r="D18" s="40" t="s">
        <v>715</v>
      </c>
      <c r="E18" s="232" t="s">
        <v>714</v>
      </c>
      <c r="F18" s="232"/>
      <c r="G18" s="232"/>
      <c r="H18" s="232"/>
      <c r="I18" s="38" t="s">
        <v>6</v>
      </c>
      <c r="J18" s="41">
        <v>10</v>
      </c>
      <c r="K18" s="303">
        <v>0</v>
      </c>
      <c r="L18" s="304"/>
      <c r="M18" s="209">
        <f aca="true" t="shared" si="1" ref="M18">K18*J18</f>
        <v>0</v>
      </c>
      <c r="N18" s="209"/>
      <c r="O18" s="209"/>
      <c r="P18" s="209"/>
      <c r="Q18" s="21"/>
      <c r="R18" s="22"/>
    </row>
    <row r="19" spans="1:17" s="23" customFormat="1" ht="16.5">
      <c r="A19" s="19"/>
      <c r="B19" s="24"/>
      <c r="C19" s="230" t="s">
        <v>168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14">
        <f>SUM(M20:O20)</f>
        <v>0</v>
      </c>
      <c r="N19" s="214"/>
      <c r="O19" s="214"/>
      <c r="P19" s="214"/>
      <c r="Q19" s="26"/>
    </row>
    <row r="20" spans="1:17" s="23" customFormat="1" ht="26.25" customHeight="1">
      <c r="A20" s="19"/>
      <c r="B20" s="16">
        <f>B18+1</f>
        <v>5</v>
      </c>
      <c r="C20" s="38" t="s">
        <v>473</v>
      </c>
      <c r="D20" s="40" t="s">
        <v>717</v>
      </c>
      <c r="E20" s="211" t="s">
        <v>718</v>
      </c>
      <c r="F20" s="211"/>
      <c r="G20" s="211"/>
      <c r="H20" s="211"/>
      <c r="I20" s="38" t="s">
        <v>5</v>
      </c>
      <c r="J20" s="39">
        <v>4</v>
      </c>
      <c r="K20" s="303">
        <v>0</v>
      </c>
      <c r="L20" s="304"/>
      <c r="M20" s="209">
        <f>K20*J20</f>
        <v>0</v>
      </c>
      <c r="N20" s="209"/>
      <c r="O20" s="209"/>
      <c r="P20" s="209"/>
      <c r="Q20" s="26"/>
    </row>
    <row r="21" spans="1:17" s="23" customFormat="1" ht="16.5">
      <c r="A21" s="19"/>
      <c r="B21" s="24"/>
      <c r="C21" s="230" t="s">
        <v>512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14">
        <f>SUM(M22:P23)</f>
        <v>0</v>
      </c>
      <c r="N21" s="214"/>
      <c r="O21" s="214"/>
      <c r="P21" s="214"/>
      <c r="Q21" s="26"/>
    </row>
    <row r="22" spans="1:17" s="23" customFormat="1" ht="26.25" customHeight="1">
      <c r="A22" s="19"/>
      <c r="B22" s="16">
        <f>B20+1</f>
        <v>6</v>
      </c>
      <c r="C22" s="38" t="s">
        <v>473</v>
      </c>
      <c r="D22" s="40" t="s">
        <v>513</v>
      </c>
      <c r="E22" s="223" t="s">
        <v>720</v>
      </c>
      <c r="F22" s="224"/>
      <c r="G22" s="224"/>
      <c r="H22" s="225"/>
      <c r="I22" s="38" t="s">
        <v>103</v>
      </c>
      <c r="J22" s="39">
        <v>2</v>
      </c>
      <c r="K22" s="303">
        <v>0</v>
      </c>
      <c r="L22" s="304"/>
      <c r="M22" s="209">
        <f>K22*J22</f>
        <v>0</v>
      </c>
      <c r="N22" s="209"/>
      <c r="O22" s="209"/>
      <c r="P22" s="209"/>
      <c r="Q22" s="26"/>
    </row>
    <row r="23" spans="1:17" s="23" customFormat="1" ht="26.25" customHeight="1">
      <c r="A23" s="19"/>
      <c r="B23" s="16">
        <f>B22+1</f>
        <v>7</v>
      </c>
      <c r="C23" s="38" t="s">
        <v>473</v>
      </c>
      <c r="D23" s="40" t="s">
        <v>514</v>
      </c>
      <c r="E23" s="223" t="s">
        <v>18</v>
      </c>
      <c r="F23" s="224"/>
      <c r="G23" s="224"/>
      <c r="H23" s="225"/>
      <c r="I23" s="38" t="s">
        <v>4</v>
      </c>
      <c r="J23" s="39">
        <v>1</v>
      </c>
      <c r="K23" s="303">
        <v>0</v>
      </c>
      <c r="L23" s="304"/>
      <c r="M23" s="209">
        <f>K23*J23</f>
        <v>0</v>
      </c>
      <c r="N23" s="209"/>
      <c r="O23" s="209"/>
      <c r="P23" s="209"/>
      <c r="Q23" s="26"/>
    </row>
    <row r="24" spans="1:17" ht="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ht="16.5" customHeight="1"/>
    <row r="26" ht="26.25" customHeight="1"/>
    <row r="27" ht="26.25" customHeight="1"/>
    <row r="28" ht="26.25" customHeight="1"/>
  </sheetData>
  <sheetProtection password="CC06" sheet="1" objects="1" scenarios="1"/>
  <mergeCells count="38">
    <mergeCell ref="E23:H23"/>
    <mergeCell ref="K23:L23"/>
    <mergeCell ref="M23:P23"/>
    <mergeCell ref="E15:H15"/>
    <mergeCell ref="K15:L15"/>
    <mergeCell ref="M15:P15"/>
    <mergeCell ref="E16:H16"/>
    <mergeCell ref="K16:L16"/>
    <mergeCell ref="M16:P16"/>
    <mergeCell ref="E17:H17"/>
    <mergeCell ref="K17:L17"/>
    <mergeCell ref="M17:O17"/>
    <mergeCell ref="E18:H18"/>
    <mergeCell ref="K18:L18"/>
    <mergeCell ref="M18:P18"/>
    <mergeCell ref="C19:L19"/>
    <mergeCell ref="B3:P3"/>
    <mergeCell ref="E5:O5"/>
    <mergeCell ref="E6:O6"/>
    <mergeCell ref="L7:O7"/>
    <mergeCell ref="L9:P9"/>
    <mergeCell ref="L10:P10"/>
    <mergeCell ref="E12:H12"/>
    <mergeCell ref="K12:L12"/>
    <mergeCell ref="M12:P12"/>
    <mergeCell ref="C14:L14"/>
    <mergeCell ref="M14:P14"/>
    <mergeCell ref="C13:L13"/>
    <mergeCell ref="M13:P13"/>
    <mergeCell ref="E22:H22"/>
    <mergeCell ref="K22:L22"/>
    <mergeCell ref="M22:P22"/>
    <mergeCell ref="M19:P19"/>
    <mergeCell ref="E20:H20"/>
    <mergeCell ref="K20:L20"/>
    <mergeCell ref="M20:P20"/>
    <mergeCell ref="C21:L21"/>
    <mergeCell ref="M21:P21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J286"/>
  <sheetViews>
    <sheetView workbookViewId="0" topLeftCell="A271">
      <selection activeCell="K273" sqref="K273"/>
    </sheetView>
  </sheetViews>
  <sheetFormatPr defaultColWidth="9.00390625" defaultRowHeight="15"/>
  <cols>
    <col min="1" max="1" width="7.140625" style="1" customWidth="1"/>
    <col min="2" max="2" width="1.421875" style="1" customWidth="1"/>
    <col min="3" max="3" width="5.00390625" style="383" customWidth="1"/>
    <col min="4" max="4" width="3.7109375" style="1" customWidth="1"/>
    <col min="5" max="5" width="2.7109375" style="1" customWidth="1"/>
    <col min="6" max="7" width="9.57421875" style="1" customWidth="1"/>
    <col min="8" max="8" width="10.7109375" style="1" customWidth="1"/>
    <col min="9" max="9" width="14.28125" style="1" customWidth="1"/>
    <col min="10" max="10" width="4.421875" style="1" customWidth="1"/>
    <col min="11" max="11" width="9.8515625" style="1" customWidth="1"/>
    <col min="12" max="12" width="10.28125" style="1" customWidth="1"/>
    <col min="13" max="14" width="5.140625" style="1" customWidth="1"/>
    <col min="15" max="15" width="1.7109375" style="1" customWidth="1"/>
    <col min="16" max="16" width="10.7109375" style="1" customWidth="1"/>
    <col min="17" max="17" width="3.57421875" style="1" customWidth="1"/>
    <col min="18" max="18" width="1.421875" style="1" customWidth="1"/>
    <col min="19" max="19" width="25.421875" style="1" hidden="1" customWidth="1"/>
    <col min="20" max="20" width="14.00390625" style="1" hidden="1" customWidth="1"/>
    <col min="21" max="21" width="10.57421875" style="1" hidden="1" customWidth="1"/>
    <col min="22" max="22" width="14.00390625" style="1" hidden="1" customWidth="1"/>
    <col min="23" max="23" width="10.421875" style="1" hidden="1" customWidth="1"/>
    <col min="24" max="24" width="12.8515625" style="1" hidden="1" customWidth="1"/>
    <col min="25" max="25" width="9.421875" style="1" hidden="1" customWidth="1"/>
    <col min="26" max="26" width="12.8515625" style="1" hidden="1" customWidth="1"/>
    <col min="27" max="27" width="11.00390625" style="1" customWidth="1"/>
    <col min="28" max="28" width="9.421875" style="1" customWidth="1"/>
    <col min="29" max="29" width="14.00390625" style="1" customWidth="1"/>
    <col min="30" max="41" width="9.00390625" style="1" customWidth="1"/>
    <col min="42" max="62" width="9.00390625" style="1" hidden="1" customWidth="1"/>
    <col min="63" max="16384" width="9.00390625" style="1" customWidth="1"/>
  </cols>
  <sheetData>
    <row r="2" spans="1:18" s="308" customFormat="1" ht="7.5" customHeight="1">
      <c r="A2" s="305"/>
      <c r="B2" s="306"/>
      <c r="C2" s="30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s="308" customFormat="1" ht="37.5" customHeight="1">
      <c r="A3" s="305"/>
      <c r="B3" s="309"/>
      <c r="C3" s="180" t="s">
        <v>925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9"/>
    </row>
    <row r="4" spans="1:18" s="308" customFormat="1" ht="7.5" customHeight="1">
      <c r="A4" s="305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9"/>
    </row>
    <row r="5" spans="1:18" s="308" customFormat="1" ht="37.5" customHeight="1">
      <c r="A5" s="305"/>
      <c r="B5" s="309"/>
      <c r="C5" s="166" t="s">
        <v>7</v>
      </c>
      <c r="D5" s="310"/>
      <c r="E5" s="310"/>
      <c r="F5" s="255" t="s">
        <v>617</v>
      </c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310"/>
      <c r="R5" s="9"/>
    </row>
    <row r="6" spans="1:18" s="308" customFormat="1" ht="7.5" customHeight="1">
      <c r="A6" s="305"/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9"/>
    </row>
    <row r="7" spans="1:18" s="308" customFormat="1" ht="18.75" customHeight="1">
      <c r="A7" s="305"/>
      <c r="B7" s="309"/>
      <c r="C7" s="5" t="s">
        <v>8</v>
      </c>
      <c r="D7" s="310"/>
      <c r="E7" s="310"/>
      <c r="F7" s="132" t="s">
        <v>618</v>
      </c>
      <c r="G7" s="310"/>
      <c r="H7" s="310"/>
      <c r="I7" s="310"/>
      <c r="J7" s="310"/>
      <c r="K7" s="5" t="s">
        <v>9</v>
      </c>
      <c r="L7" s="310"/>
      <c r="M7" s="182" t="s">
        <v>243</v>
      </c>
      <c r="N7" s="182"/>
      <c r="O7" s="182"/>
      <c r="P7" s="182"/>
      <c r="Q7" s="310"/>
      <c r="R7" s="9"/>
    </row>
    <row r="8" spans="1:18" s="308" customFormat="1" ht="7.5" customHeight="1">
      <c r="A8" s="305"/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9"/>
    </row>
    <row r="9" spans="1:18" s="308" customFormat="1" ht="15.75" customHeight="1">
      <c r="A9" s="305"/>
      <c r="B9" s="309"/>
      <c r="C9" s="5" t="s">
        <v>10</v>
      </c>
      <c r="D9" s="310"/>
      <c r="E9" s="310"/>
      <c r="F9" s="132" t="s">
        <v>11</v>
      </c>
      <c r="G9" s="310"/>
      <c r="H9" s="310"/>
      <c r="I9" s="310"/>
      <c r="J9" s="310"/>
      <c r="K9" s="5" t="s">
        <v>12</v>
      </c>
      <c r="L9" s="310"/>
      <c r="M9" s="278" t="s">
        <v>713</v>
      </c>
      <c r="N9" s="287"/>
      <c r="O9" s="287"/>
      <c r="P9" s="287"/>
      <c r="Q9" s="287"/>
      <c r="R9" s="9"/>
    </row>
    <row r="10" spans="1:18" s="308" customFormat="1" ht="15" customHeight="1">
      <c r="A10" s="305"/>
      <c r="B10" s="309"/>
      <c r="C10" s="5" t="s">
        <v>13</v>
      </c>
      <c r="D10" s="310"/>
      <c r="E10" s="310"/>
      <c r="F10" s="103"/>
      <c r="G10" s="384"/>
      <c r="H10" s="384"/>
      <c r="I10" s="384"/>
      <c r="J10" s="310"/>
      <c r="K10" s="5" t="s">
        <v>14</v>
      </c>
      <c r="L10" s="310"/>
      <c r="M10" s="285"/>
      <c r="N10" s="385"/>
      <c r="O10" s="385"/>
      <c r="P10" s="385"/>
      <c r="Q10" s="385"/>
      <c r="R10" s="9"/>
    </row>
    <row r="11" spans="1:18" s="308" customFormat="1" ht="11.25" customHeight="1">
      <c r="A11" s="305"/>
      <c r="B11" s="309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9"/>
    </row>
    <row r="12" spans="1:26" s="320" customFormat="1" ht="30" customHeight="1">
      <c r="A12" s="311"/>
      <c r="B12" s="312"/>
      <c r="C12" s="313" t="s">
        <v>15</v>
      </c>
      <c r="D12" s="314" t="s">
        <v>462</v>
      </c>
      <c r="E12" s="314"/>
      <c r="F12" s="315" t="s">
        <v>0</v>
      </c>
      <c r="G12" s="316"/>
      <c r="H12" s="316"/>
      <c r="I12" s="316"/>
      <c r="J12" s="314" t="s">
        <v>1</v>
      </c>
      <c r="K12" s="314" t="s">
        <v>2</v>
      </c>
      <c r="L12" s="315" t="s">
        <v>16</v>
      </c>
      <c r="M12" s="316"/>
      <c r="N12" s="315" t="s">
        <v>17</v>
      </c>
      <c r="O12" s="316"/>
      <c r="P12" s="316"/>
      <c r="Q12" s="317"/>
      <c r="R12" s="33"/>
      <c r="S12" s="318" t="s">
        <v>463</v>
      </c>
      <c r="T12" s="318" t="s">
        <v>457</v>
      </c>
      <c r="U12" s="318" t="s">
        <v>464</v>
      </c>
      <c r="V12" s="318" t="s">
        <v>465</v>
      </c>
      <c r="W12" s="318" t="s">
        <v>466</v>
      </c>
      <c r="X12" s="318" t="s">
        <v>467</v>
      </c>
      <c r="Y12" s="318" t="s">
        <v>468</v>
      </c>
      <c r="Z12" s="319" t="s">
        <v>469</v>
      </c>
    </row>
    <row r="13" spans="1:61" s="329" customFormat="1" ht="30.75" customHeight="1">
      <c r="A13" s="321"/>
      <c r="B13" s="322"/>
      <c r="C13" s="323"/>
      <c r="D13" s="324" t="s">
        <v>470</v>
      </c>
      <c r="E13" s="323"/>
      <c r="F13" s="323"/>
      <c r="G13" s="323"/>
      <c r="H13" s="323"/>
      <c r="I13" s="323"/>
      <c r="J13" s="323"/>
      <c r="K13" s="323"/>
      <c r="L13" s="323"/>
      <c r="M13" s="323"/>
      <c r="N13" s="325">
        <f>SUM(N14:Q285)</f>
        <v>0</v>
      </c>
      <c r="O13" s="326"/>
      <c r="P13" s="326"/>
      <c r="Q13" s="326"/>
      <c r="R13" s="327"/>
      <c r="S13" s="328"/>
      <c r="V13" s="330" t="e">
        <f>SUM(#REF!)</f>
        <v>#REF!</v>
      </c>
      <c r="X13" s="330" t="e">
        <f>SUM(#REF!)</f>
        <v>#REF!</v>
      </c>
      <c r="Z13" s="331" t="e">
        <f>SUM(#REF!)</f>
        <v>#REF!</v>
      </c>
      <c r="AD13" s="332"/>
      <c r="AP13" s="328" t="s">
        <v>248</v>
      </c>
      <c r="AR13" s="328" t="s">
        <v>471</v>
      </c>
      <c r="AS13" s="328" t="s">
        <v>246</v>
      </c>
      <c r="AW13" s="328" t="s">
        <v>472</v>
      </c>
      <c r="BI13" s="333" t="e">
        <f>SUM(#REF!)</f>
        <v>#REF!</v>
      </c>
    </row>
    <row r="14" spans="1:62" s="308" customFormat="1" ht="27" customHeight="1">
      <c r="A14" s="334"/>
      <c r="B14" s="335"/>
      <c r="C14" s="336"/>
      <c r="D14" s="337"/>
      <c r="E14" s="338"/>
      <c r="F14" s="339" t="s">
        <v>619</v>
      </c>
      <c r="G14" s="340" t="s">
        <v>619</v>
      </c>
      <c r="H14" s="340" t="s">
        <v>619</v>
      </c>
      <c r="I14" s="340" t="s">
        <v>619</v>
      </c>
      <c r="J14" s="341"/>
      <c r="K14" s="342"/>
      <c r="L14" s="343"/>
      <c r="M14" s="344"/>
      <c r="N14" s="343"/>
      <c r="O14" s="344"/>
      <c r="P14" s="344"/>
      <c r="Q14" s="344"/>
      <c r="R14" s="345"/>
      <c r="S14" s="346"/>
      <c r="T14" s="347" t="s">
        <v>474</v>
      </c>
      <c r="U14" s="348">
        <v>0.454</v>
      </c>
      <c r="V14" s="348" t="e">
        <f>#REF!*#REF!</f>
        <v>#REF!</v>
      </c>
      <c r="W14" s="348">
        <v>0</v>
      </c>
      <c r="X14" s="348" t="e">
        <f>#REF!*#REF!</f>
        <v>#REF!</v>
      </c>
      <c r="Y14" s="348">
        <v>0.00821</v>
      </c>
      <c r="Z14" s="349" t="e">
        <f>#REF!*#REF!</f>
        <v>#REF!</v>
      </c>
      <c r="AP14" s="308" t="s">
        <v>276</v>
      </c>
      <c r="AR14" s="308" t="s">
        <v>473</v>
      </c>
      <c r="AS14" s="308" t="s">
        <v>248</v>
      </c>
      <c r="AW14" s="308" t="s">
        <v>472</v>
      </c>
      <c r="BC14" s="350" t="e">
        <f>IF(#REF!="základní",#REF!,0)</f>
        <v>#REF!</v>
      </c>
      <c r="BD14" s="350" t="e">
        <f>IF(#REF!="snížená",#REF!,0)</f>
        <v>#REF!</v>
      </c>
      <c r="BE14" s="350" t="e">
        <f>IF(#REF!="zákl. přenesená",#REF!,0)</f>
        <v>#REF!</v>
      </c>
      <c r="BF14" s="350" t="e">
        <f>IF(#REF!="sníž. přenesená",#REF!,0)</f>
        <v>#REF!</v>
      </c>
      <c r="BG14" s="350" t="e">
        <f>IF(#REF!="nulová",#REF!,0)</f>
        <v>#REF!</v>
      </c>
      <c r="BH14" s="308" t="s">
        <v>246</v>
      </c>
      <c r="BI14" s="350" t="e">
        <f>ROUND(#REF!*#REF!,2)</f>
        <v>#REF!</v>
      </c>
      <c r="BJ14" s="308" t="s">
        <v>276</v>
      </c>
    </row>
    <row r="15" spans="1:62" s="308" customFormat="1" ht="69.6" customHeight="1">
      <c r="A15" s="334"/>
      <c r="B15" s="335"/>
      <c r="C15" s="336">
        <v>1</v>
      </c>
      <c r="D15" s="337"/>
      <c r="E15" s="338"/>
      <c r="F15" s="351" t="s">
        <v>722</v>
      </c>
      <c r="G15" s="352" t="s">
        <v>620</v>
      </c>
      <c r="H15" s="352" t="s">
        <v>620</v>
      </c>
      <c r="I15" s="352" t="s">
        <v>620</v>
      </c>
      <c r="J15" s="353" t="s">
        <v>5</v>
      </c>
      <c r="K15" s="342">
        <v>1</v>
      </c>
      <c r="L15" s="386">
        <v>0</v>
      </c>
      <c r="M15" s="387">
        <v>270925.55</v>
      </c>
      <c r="N15" s="354">
        <f aca="true" t="shared" si="0" ref="N15:N78">L15*K15</f>
        <v>0</v>
      </c>
      <c r="O15" s="355"/>
      <c r="P15" s="355"/>
      <c r="Q15" s="356"/>
      <c r="R15" s="345"/>
      <c r="S15" s="357"/>
      <c r="T15" s="347" t="s">
        <v>474</v>
      </c>
      <c r="U15" s="348">
        <v>0.454</v>
      </c>
      <c r="V15" s="348" t="e">
        <f>$U$16*#REF!</f>
        <v>#REF!</v>
      </c>
      <c r="W15" s="348">
        <v>0</v>
      </c>
      <c r="X15" s="348" t="e">
        <f>$W$16*#REF!</f>
        <v>#REF!</v>
      </c>
      <c r="Y15" s="348">
        <v>0.00821</v>
      </c>
      <c r="Z15" s="349" t="e">
        <f>$Y$16*#REF!</f>
        <v>#REF!</v>
      </c>
      <c r="AP15" s="308" t="s">
        <v>276</v>
      </c>
      <c r="AR15" s="308" t="s">
        <v>473</v>
      </c>
      <c r="AS15" s="308" t="s">
        <v>248</v>
      </c>
      <c r="AW15" s="308" t="s">
        <v>472</v>
      </c>
      <c r="BC15" s="350" t="e">
        <f>IF($T$16="základní",#REF!,0)</f>
        <v>#REF!</v>
      </c>
      <c r="BD15" s="350">
        <f>IF($T$16="snížená",#REF!,0)</f>
        <v>0</v>
      </c>
      <c r="BE15" s="350">
        <f>IF($T$16="zákl. přenesená",#REF!,0)</f>
        <v>0</v>
      </c>
      <c r="BF15" s="350">
        <f>IF($T$16="sníž. přenesená",#REF!,0)</f>
        <v>0</v>
      </c>
      <c r="BG15" s="350">
        <f>IF($T$16="nulová",#REF!,0)</f>
        <v>0</v>
      </c>
      <c r="BH15" s="308" t="s">
        <v>246</v>
      </c>
      <c r="BI15" s="350" t="e">
        <f>ROUND(#REF!*#REF!,2)</f>
        <v>#REF!</v>
      </c>
      <c r="BJ15" s="308" t="s">
        <v>276</v>
      </c>
    </row>
    <row r="16" spans="1:62" s="308" customFormat="1" ht="39.6" customHeight="1">
      <c r="A16" s="334"/>
      <c r="B16" s="335"/>
      <c r="C16" s="336">
        <v>2</v>
      </c>
      <c r="D16" s="337"/>
      <c r="E16" s="338"/>
      <c r="F16" s="358" t="s">
        <v>723</v>
      </c>
      <c r="G16" s="359" t="s">
        <v>621</v>
      </c>
      <c r="H16" s="359" t="s">
        <v>621</v>
      </c>
      <c r="I16" s="360" t="s">
        <v>621</v>
      </c>
      <c r="J16" s="353" t="s">
        <v>4</v>
      </c>
      <c r="K16" s="342">
        <v>1</v>
      </c>
      <c r="L16" s="386">
        <v>0</v>
      </c>
      <c r="M16" s="387">
        <v>270925.55</v>
      </c>
      <c r="N16" s="354">
        <f t="shared" si="0"/>
        <v>0</v>
      </c>
      <c r="O16" s="355"/>
      <c r="P16" s="355"/>
      <c r="Q16" s="356"/>
      <c r="R16" s="345"/>
      <c r="S16" s="357"/>
      <c r="T16" s="347" t="s">
        <v>474</v>
      </c>
      <c r="U16" s="348">
        <v>0.454</v>
      </c>
      <c r="V16" s="348" t="e">
        <f>$U$16*#REF!</f>
        <v>#REF!</v>
      </c>
      <c r="W16" s="348">
        <v>0</v>
      </c>
      <c r="X16" s="348" t="e">
        <f>$W$16*#REF!</f>
        <v>#REF!</v>
      </c>
      <c r="Y16" s="348">
        <v>0.00821</v>
      </c>
      <c r="Z16" s="349" t="e">
        <f>$Y$16*#REF!</f>
        <v>#REF!</v>
      </c>
      <c r="AP16" s="308" t="s">
        <v>276</v>
      </c>
      <c r="AR16" s="308" t="s">
        <v>473</v>
      </c>
      <c r="AS16" s="308" t="s">
        <v>248</v>
      </c>
      <c r="AW16" s="308" t="s">
        <v>472</v>
      </c>
      <c r="BC16" s="350" t="e">
        <f>IF($T$16="základní",#REF!,0)</f>
        <v>#REF!</v>
      </c>
      <c r="BD16" s="350">
        <f>IF($T$16="snížená",#REF!,0)</f>
        <v>0</v>
      </c>
      <c r="BE16" s="350">
        <f>IF($T$16="zákl. přenesená",#REF!,0)</f>
        <v>0</v>
      </c>
      <c r="BF16" s="350">
        <f>IF($T$16="sníž. přenesená",#REF!,0)</f>
        <v>0</v>
      </c>
      <c r="BG16" s="350">
        <f>IF($T$16="nulová",#REF!,0)</f>
        <v>0</v>
      </c>
      <c r="BH16" s="308" t="s">
        <v>246</v>
      </c>
      <c r="BI16" s="350" t="e">
        <f>ROUND(#REF!*#REF!,2)</f>
        <v>#REF!</v>
      </c>
      <c r="BJ16" s="308" t="s">
        <v>276</v>
      </c>
    </row>
    <row r="17" spans="1:62" s="308" customFormat="1" ht="48.95" customHeight="1">
      <c r="A17" s="334"/>
      <c r="B17" s="335"/>
      <c r="C17" s="336">
        <v>3</v>
      </c>
      <c r="D17" s="361"/>
      <c r="E17" s="362"/>
      <c r="F17" s="363" t="s">
        <v>724</v>
      </c>
      <c r="G17" s="364"/>
      <c r="H17" s="364"/>
      <c r="I17" s="365"/>
      <c r="J17" s="353" t="s">
        <v>4</v>
      </c>
      <c r="K17" s="342">
        <v>1</v>
      </c>
      <c r="L17" s="386">
        <v>0</v>
      </c>
      <c r="M17" s="387">
        <v>270925.55</v>
      </c>
      <c r="N17" s="354">
        <f t="shared" si="0"/>
        <v>0</v>
      </c>
      <c r="O17" s="355"/>
      <c r="P17" s="355"/>
      <c r="Q17" s="356"/>
      <c r="R17" s="345"/>
      <c r="S17" s="357"/>
      <c r="T17" s="347" t="s">
        <v>474</v>
      </c>
      <c r="U17" s="348">
        <v>1.044</v>
      </c>
      <c r="V17" s="348" t="e">
        <f>$U$17*#REF!</f>
        <v>#REF!</v>
      </c>
      <c r="W17" s="348">
        <v>0</v>
      </c>
      <c r="X17" s="348" t="e">
        <f>$W$17*#REF!</f>
        <v>#REF!</v>
      </c>
      <c r="Y17" s="348">
        <v>0.0191</v>
      </c>
      <c r="Z17" s="349" t="e">
        <f>$Y$17*#REF!</f>
        <v>#REF!</v>
      </c>
      <c r="AP17" s="308" t="s">
        <v>276</v>
      </c>
      <c r="AR17" s="308" t="s">
        <v>473</v>
      </c>
      <c r="AS17" s="308" t="s">
        <v>248</v>
      </c>
      <c r="AW17" s="308" t="s">
        <v>472</v>
      </c>
      <c r="BC17" s="350" t="e">
        <f>IF($T$17="základní",#REF!,0)</f>
        <v>#REF!</v>
      </c>
      <c r="BD17" s="350">
        <f>IF($T$17="snížená",#REF!,0)</f>
        <v>0</v>
      </c>
      <c r="BE17" s="350">
        <f>IF($T$17="zákl. přenesená",#REF!,0)</f>
        <v>0</v>
      </c>
      <c r="BF17" s="350">
        <f>IF($T$17="sníž. přenesená",#REF!,0)</f>
        <v>0</v>
      </c>
      <c r="BG17" s="350">
        <f>IF($T$17="nulová",#REF!,0)</f>
        <v>0</v>
      </c>
      <c r="BH17" s="308" t="s">
        <v>246</v>
      </c>
      <c r="BI17" s="350" t="e">
        <f>ROUND(#REF!*#REF!,2)</f>
        <v>#REF!</v>
      </c>
      <c r="BJ17" s="308" t="s">
        <v>276</v>
      </c>
    </row>
    <row r="18" spans="1:62" s="308" customFormat="1" ht="30" customHeight="1">
      <c r="A18" s="334"/>
      <c r="B18" s="335"/>
      <c r="C18" s="336"/>
      <c r="D18" s="361"/>
      <c r="E18" s="362"/>
      <c r="F18" s="339" t="s">
        <v>856</v>
      </c>
      <c r="G18" s="340" t="s">
        <v>622</v>
      </c>
      <c r="H18" s="340" t="s">
        <v>622</v>
      </c>
      <c r="I18" s="340" t="s">
        <v>622</v>
      </c>
      <c r="J18" s="366"/>
      <c r="K18" s="366"/>
      <c r="L18" s="367"/>
      <c r="M18" s="368"/>
      <c r="N18" s="354"/>
      <c r="O18" s="355"/>
      <c r="P18" s="355"/>
      <c r="Q18" s="356"/>
      <c r="R18" s="345"/>
      <c r="S18" s="357"/>
      <c r="T18" s="347" t="s">
        <v>474</v>
      </c>
      <c r="U18" s="348">
        <v>0</v>
      </c>
      <c r="V18" s="348" t="e">
        <f>#REF!*#REF!</f>
        <v>#REF!</v>
      </c>
      <c r="W18" s="348">
        <v>0</v>
      </c>
      <c r="X18" s="348" t="e">
        <f>#REF!*#REF!</f>
        <v>#REF!</v>
      </c>
      <c r="Y18" s="348">
        <v>0</v>
      </c>
      <c r="Z18" s="349" t="e">
        <f>#REF!*#REF!</f>
        <v>#REF!</v>
      </c>
      <c r="AC18" s="369"/>
      <c r="AP18" s="308" t="s">
        <v>308</v>
      </c>
      <c r="AR18" s="308" t="s">
        <v>475</v>
      </c>
      <c r="AS18" s="308" t="s">
        <v>248</v>
      </c>
      <c r="AW18" s="308" t="s">
        <v>472</v>
      </c>
      <c r="BC18" s="350" t="e">
        <f>IF(#REF!="základní",#REF!,0)</f>
        <v>#REF!</v>
      </c>
      <c r="BD18" s="350" t="e">
        <f>IF(#REF!="snížená",#REF!,0)</f>
        <v>#REF!</v>
      </c>
      <c r="BE18" s="350" t="e">
        <f>IF(#REF!="zákl. přenesená",#REF!,0)</f>
        <v>#REF!</v>
      </c>
      <c r="BF18" s="350" t="e">
        <f>IF(#REF!="sníž. přenesená",#REF!,0)</f>
        <v>#REF!</v>
      </c>
      <c r="BG18" s="350" t="e">
        <f>IF(#REF!="nulová",#REF!,0)</f>
        <v>#REF!</v>
      </c>
      <c r="BH18" s="308" t="s">
        <v>246</v>
      </c>
      <c r="BI18" s="350" t="e">
        <f>ROUND(#REF!*#REF!,2)</f>
        <v>#REF!</v>
      </c>
      <c r="BJ18" s="308" t="s">
        <v>276</v>
      </c>
    </row>
    <row r="19" spans="1:62" s="308" customFormat="1" ht="74.1" customHeight="1">
      <c r="A19" s="334"/>
      <c r="B19" s="335"/>
      <c r="C19" s="336">
        <v>4</v>
      </c>
      <c r="D19" s="361"/>
      <c r="E19" s="362"/>
      <c r="F19" s="370" t="s">
        <v>725</v>
      </c>
      <c r="G19" s="371"/>
      <c r="H19" s="371"/>
      <c r="I19" s="372"/>
      <c r="J19" s="353" t="s">
        <v>5</v>
      </c>
      <c r="K19" s="373" t="s">
        <v>246</v>
      </c>
      <c r="L19" s="386">
        <v>0</v>
      </c>
      <c r="M19" s="387">
        <v>270925.55</v>
      </c>
      <c r="N19" s="354">
        <f t="shared" si="0"/>
        <v>0</v>
      </c>
      <c r="O19" s="355"/>
      <c r="P19" s="355"/>
      <c r="Q19" s="356"/>
      <c r="R19" s="345"/>
      <c r="S19" s="357"/>
      <c r="T19" s="347" t="s">
        <v>474</v>
      </c>
      <c r="U19" s="348">
        <v>0</v>
      </c>
      <c r="V19" s="348" t="e">
        <f>#REF!*#REF!</f>
        <v>#REF!</v>
      </c>
      <c r="W19" s="348">
        <v>0</v>
      </c>
      <c r="X19" s="348" t="e">
        <f>#REF!*#REF!</f>
        <v>#REF!</v>
      </c>
      <c r="Y19" s="348">
        <v>0</v>
      </c>
      <c r="Z19" s="349" t="e">
        <f>#REF!*#REF!</f>
        <v>#REF!</v>
      </c>
      <c r="AC19" s="369"/>
      <c r="AP19" s="308" t="s">
        <v>308</v>
      </c>
      <c r="AR19" s="308" t="s">
        <v>475</v>
      </c>
      <c r="AS19" s="308" t="s">
        <v>248</v>
      </c>
      <c r="AW19" s="308" t="s">
        <v>472</v>
      </c>
      <c r="BC19" s="350" t="e">
        <f>IF(#REF!="základní",#REF!,0)</f>
        <v>#REF!</v>
      </c>
      <c r="BD19" s="350" t="e">
        <f>IF(#REF!="snížená",#REF!,0)</f>
        <v>#REF!</v>
      </c>
      <c r="BE19" s="350" t="e">
        <f>IF(#REF!="zákl. přenesená",#REF!,0)</f>
        <v>#REF!</v>
      </c>
      <c r="BF19" s="350" t="e">
        <f>IF(#REF!="sníž. přenesená",#REF!,0)</f>
        <v>#REF!</v>
      </c>
      <c r="BG19" s="350" t="e">
        <f>IF(#REF!="nulová",#REF!,0)</f>
        <v>#REF!</v>
      </c>
      <c r="BH19" s="308" t="s">
        <v>246</v>
      </c>
      <c r="BI19" s="350" t="e">
        <f>ROUND(#REF!*#REF!,2)</f>
        <v>#REF!</v>
      </c>
      <c r="BJ19" s="308" t="s">
        <v>276</v>
      </c>
    </row>
    <row r="20" spans="1:62" s="308" customFormat="1" ht="74.45" customHeight="1">
      <c r="A20" s="334"/>
      <c r="B20" s="335"/>
      <c r="C20" s="336">
        <v>5</v>
      </c>
      <c r="D20" s="361"/>
      <c r="E20" s="362"/>
      <c r="F20" s="370" t="s">
        <v>726</v>
      </c>
      <c r="G20" s="371"/>
      <c r="H20" s="371"/>
      <c r="I20" s="372"/>
      <c r="J20" s="353" t="s">
        <v>5</v>
      </c>
      <c r="K20" s="373" t="s">
        <v>246</v>
      </c>
      <c r="L20" s="386">
        <v>0</v>
      </c>
      <c r="M20" s="387">
        <v>270925.55</v>
      </c>
      <c r="N20" s="354">
        <f t="shared" si="0"/>
        <v>0</v>
      </c>
      <c r="O20" s="355"/>
      <c r="P20" s="355"/>
      <c r="Q20" s="356"/>
      <c r="R20" s="345"/>
      <c r="S20" s="357"/>
      <c r="T20" s="347" t="s">
        <v>474</v>
      </c>
      <c r="U20" s="348">
        <v>0</v>
      </c>
      <c r="V20" s="348" t="e">
        <f>#REF!*#REF!</f>
        <v>#REF!</v>
      </c>
      <c r="W20" s="348">
        <v>0</v>
      </c>
      <c r="X20" s="348" t="e">
        <f>#REF!*#REF!</f>
        <v>#REF!</v>
      </c>
      <c r="Y20" s="348">
        <v>0</v>
      </c>
      <c r="Z20" s="349" t="e">
        <f>#REF!*#REF!</f>
        <v>#REF!</v>
      </c>
      <c r="AC20" s="369"/>
      <c r="AP20" s="308" t="s">
        <v>308</v>
      </c>
      <c r="AR20" s="308" t="s">
        <v>475</v>
      </c>
      <c r="AS20" s="308" t="s">
        <v>248</v>
      </c>
      <c r="AW20" s="308" t="s">
        <v>472</v>
      </c>
      <c r="BC20" s="350" t="e">
        <f>IF(#REF!="základní",#REF!,0)</f>
        <v>#REF!</v>
      </c>
      <c r="BD20" s="350" t="e">
        <f>IF(#REF!="snížená",#REF!,0)</f>
        <v>#REF!</v>
      </c>
      <c r="BE20" s="350" t="e">
        <f>IF(#REF!="zákl. přenesená",#REF!,0)</f>
        <v>#REF!</v>
      </c>
      <c r="BF20" s="350" t="e">
        <f>IF(#REF!="sníž. přenesená",#REF!,0)</f>
        <v>#REF!</v>
      </c>
      <c r="BG20" s="350" t="e">
        <f>IF(#REF!="nulová",#REF!,0)</f>
        <v>#REF!</v>
      </c>
      <c r="BH20" s="308" t="s">
        <v>246</v>
      </c>
      <c r="BI20" s="350" t="e">
        <f>ROUND(#REF!*#REF!,2)</f>
        <v>#REF!</v>
      </c>
      <c r="BJ20" s="308" t="s">
        <v>276</v>
      </c>
    </row>
    <row r="21" spans="1:62" s="308" customFormat="1" ht="77.45" customHeight="1">
      <c r="A21" s="334"/>
      <c r="B21" s="335"/>
      <c r="C21" s="336">
        <v>6</v>
      </c>
      <c r="D21" s="361"/>
      <c r="E21" s="362"/>
      <c r="F21" s="370" t="s">
        <v>727</v>
      </c>
      <c r="G21" s="371"/>
      <c r="H21" s="371"/>
      <c r="I21" s="372"/>
      <c r="J21" s="353" t="s">
        <v>5</v>
      </c>
      <c r="K21" s="373" t="s">
        <v>246</v>
      </c>
      <c r="L21" s="386">
        <v>0</v>
      </c>
      <c r="M21" s="387">
        <v>270925.55</v>
      </c>
      <c r="N21" s="354">
        <f t="shared" si="0"/>
        <v>0</v>
      </c>
      <c r="O21" s="355"/>
      <c r="P21" s="355"/>
      <c r="Q21" s="356"/>
      <c r="R21" s="345"/>
      <c r="S21" s="357"/>
      <c r="T21" s="347" t="s">
        <v>474</v>
      </c>
      <c r="U21" s="348">
        <v>0</v>
      </c>
      <c r="V21" s="348" t="e">
        <f>#REF!*#REF!</f>
        <v>#REF!</v>
      </c>
      <c r="W21" s="348">
        <v>0</v>
      </c>
      <c r="X21" s="348" t="e">
        <f>#REF!*#REF!</f>
        <v>#REF!</v>
      </c>
      <c r="Y21" s="348">
        <v>0</v>
      </c>
      <c r="Z21" s="349" t="e">
        <f>#REF!*#REF!</f>
        <v>#REF!</v>
      </c>
      <c r="AC21" s="369"/>
      <c r="AP21" s="308" t="s">
        <v>308</v>
      </c>
      <c r="AR21" s="308" t="s">
        <v>475</v>
      </c>
      <c r="AS21" s="308" t="s">
        <v>248</v>
      </c>
      <c r="AW21" s="308" t="s">
        <v>472</v>
      </c>
      <c r="BC21" s="350" t="e">
        <f>IF(#REF!="základní",#REF!,0)</f>
        <v>#REF!</v>
      </c>
      <c r="BD21" s="350" t="e">
        <f>IF(#REF!="snížená",#REF!,0)</f>
        <v>#REF!</v>
      </c>
      <c r="BE21" s="350" t="e">
        <f>IF(#REF!="zákl. přenesená",#REF!,0)</f>
        <v>#REF!</v>
      </c>
      <c r="BF21" s="350" t="e">
        <f>IF(#REF!="sníž. přenesená",#REF!,0)</f>
        <v>#REF!</v>
      </c>
      <c r="BG21" s="350" t="e">
        <f>IF(#REF!="nulová",#REF!,0)</f>
        <v>#REF!</v>
      </c>
      <c r="BH21" s="308" t="s">
        <v>246</v>
      </c>
      <c r="BI21" s="350" t="e">
        <f>ROUND(#REF!*#REF!,2)</f>
        <v>#REF!</v>
      </c>
      <c r="BJ21" s="308" t="s">
        <v>276</v>
      </c>
    </row>
    <row r="22" spans="1:62" s="308" customFormat="1" ht="72.95" customHeight="1">
      <c r="A22" s="334"/>
      <c r="B22" s="335"/>
      <c r="C22" s="336">
        <v>7</v>
      </c>
      <c r="D22" s="361"/>
      <c r="E22" s="362"/>
      <c r="F22" s="370" t="s">
        <v>728</v>
      </c>
      <c r="G22" s="371"/>
      <c r="H22" s="371"/>
      <c r="I22" s="372"/>
      <c r="J22" s="353" t="s">
        <v>5</v>
      </c>
      <c r="K22" s="373" t="s">
        <v>246</v>
      </c>
      <c r="L22" s="386">
        <v>0</v>
      </c>
      <c r="M22" s="387">
        <v>270925.55</v>
      </c>
      <c r="N22" s="354">
        <f t="shared" si="0"/>
        <v>0</v>
      </c>
      <c r="O22" s="355"/>
      <c r="P22" s="355"/>
      <c r="Q22" s="356"/>
      <c r="R22" s="345"/>
      <c r="S22" s="357"/>
      <c r="T22" s="347" t="s">
        <v>474</v>
      </c>
      <c r="U22" s="348">
        <v>0</v>
      </c>
      <c r="V22" s="348" t="e">
        <f>#REF!*#REF!</f>
        <v>#REF!</v>
      </c>
      <c r="W22" s="348">
        <v>0</v>
      </c>
      <c r="X22" s="348" t="e">
        <f>#REF!*#REF!</f>
        <v>#REF!</v>
      </c>
      <c r="Y22" s="348">
        <v>0</v>
      </c>
      <c r="Z22" s="349" t="e">
        <f>#REF!*#REF!</f>
        <v>#REF!</v>
      </c>
      <c r="AC22" s="369"/>
      <c r="AP22" s="308" t="s">
        <v>308</v>
      </c>
      <c r="AR22" s="308" t="s">
        <v>475</v>
      </c>
      <c r="AS22" s="308" t="s">
        <v>248</v>
      </c>
      <c r="AW22" s="308" t="s">
        <v>472</v>
      </c>
      <c r="BC22" s="350" t="e">
        <f>IF(#REF!="základní",#REF!,0)</f>
        <v>#REF!</v>
      </c>
      <c r="BD22" s="350" t="e">
        <f>IF(#REF!="snížená",#REF!,0)</f>
        <v>#REF!</v>
      </c>
      <c r="BE22" s="350" t="e">
        <f>IF(#REF!="zákl. přenesená",#REF!,0)</f>
        <v>#REF!</v>
      </c>
      <c r="BF22" s="350" t="e">
        <f>IF(#REF!="sníž. přenesená",#REF!,0)</f>
        <v>#REF!</v>
      </c>
      <c r="BG22" s="350" t="e">
        <f>IF(#REF!="nulová",#REF!,0)</f>
        <v>#REF!</v>
      </c>
      <c r="BH22" s="308" t="s">
        <v>246</v>
      </c>
      <c r="BI22" s="350" t="e">
        <f>ROUND(#REF!*#REF!,2)</f>
        <v>#REF!</v>
      </c>
      <c r="BJ22" s="308" t="s">
        <v>276</v>
      </c>
    </row>
    <row r="23" spans="1:62" s="308" customFormat="1" ht="80.45" customHeight="1">
      <c r="A23" s="334"/>
      <c r="B23" s="335"/>
      <c r="C23" s="336">
        <v>8</v>
      </c>
      <c r="D23" s="361"/>
      <c r="E23" s="362"/>
      <c r="F23" s="370" t="s">
        <v>729</v>
      </c>
      <c r="G23" s="371"/>
      <c r="H23" s="371"/>
      <c r="I23" s="372"/>
      <c r="J23" s="353" t="s">
        <v>5</v>
      </c>
      <c r="K23" s="373" t="s">
        <v>246</v>
      </c>
      <c r="L23" s="386">
        <v>0</v>
      </c>
      <c r="M23" s="387">
        <v>270925.55</v>
      </c>
      <c r="N23" s="354">
        <f t="shared" si="0"/>
        <v>0</v>
      </c>
      <c r="O23" s="355"/>
      <c r="P23" s="355"/>
      <c r="Q23" s="356"/>
      <c r="R23" s="345"/>
      <c r="S23" s="357"/>
      <c r="T23" s="347" t="s">
        <v>474</v>
      </c>
      <c r="U23" s="348">
        <v>0</v>
      </c>
      <c r="V23" s="348" t="e">
        <f>#REF!*#REF!</f>
        <v>#REF!</v>
      </c>
      <c r="W23" s="348">
        <v>0</v>
      </c>
      <c r="X23" s="348" t="e">
        <f>#REF!*#REF!</f>
        <v>#REF!</v>
      </c>
      <c r="Y23" s="348">
        <v>0</v>
      </c>
      <c r="Z23" s="349" t="e">
        <f>#REF!*#REF!</f>
        <v>#REF!</v>
      </c>
      <c r="AC23" s="369"/>
      <c r="AP23" s="308" t="s">
        <v>308</v>
      </c>
      <c r="AR23" s="308" t="s">
        <v>475</v>
      </c>
      <c r="AS23" s="308" t="s">
        <v>248</v>
      </c>
      <c r="AW23" s="308" t="s">
        <v>472</v>
      </c>
      <c r="BC23" s="350" t="e">
        <f>IF(#REF!="základní",#REF!,0)</f>
        <v>#REF!</v>
      </c>
      <c r="BD23" s="350" t="e">
        <f>IF(#REF!="snížená",#REF!,0)</f>
        <v>#REF!</v>
      </c>
      <c r="BE23" s="350" t="e">
        <f>IF(#REF!="zákl. přenesená",#REF!,0)</f>
        <v>#REF!</v>
      </c>
      <c r="BF23" s="350" t="e">
        <f>IF(#REF!="sníž. přenesená",#REF!,0)</f>
        <v>#REF!</v>
      </c>
      <c r="BG23" s="350" t="e">
        <f>IF(#REF!="nulová",#REF!,0)</f>
        <v>#REF!</v>
      </c>
      <c r="BH23" s="308" t="s">
        <v>246</v>
      </c>
      <c r="BI23" s="350" t="e">
        <f>ROUND(#REF!*#REF!,2)</f>
        <v>#REF!</v>
      </c>
      <c r="BJ23" s="308" t="s">
        <v>276</v>
      </c>
    </row>
    <row r="24" spans="1:62" s="308" customFormat="1" ht="70.5" customHeight="1">
      <c r="A24" s="334"/>
      <c r="B24" s="335"/>
      <c r="C24" s="336">
        <v>9</v>
      </c>
      <c r="D24" s="337"/>
      <c r="E24" s="338"/>
      <c r="F24" s="370" t="s">
        <v>730</v>
      </c>
      <c r="G24" s="371"/>
      <c r="H24" s="371"/>
      <c r="I24" s="372"/>
      <c r="J24" s="353" t="s">
        <v>5</v>
      </c>
      <c r="K24" s="373" t="s">
        <v>246</v>
      </c>
      <c r="L24" s="386">
        <v>0</v>
      </c>
      <c r="M24" s="387">
        <v>270925.55</v>
      </c>
      <c r="N24" s="354">
        <f t="shared" si="0"/>
        <v>0</v>
      </c>
      <c r="O24" s="355"/>
      <c r="P24" s="355"/>
      <c r="Q24" s="356"/>
      <c r="R24" s="345"/>
      <c r="S24" s="357"/>
      <c r="T24" s="347" t="s">
        <v>474</v>
      </c>
      <c r="U24" s="348">
        <v>0</v>
      </c>
      <c r="V24" s="348" t="e">
        <f>#REF!*#REF!</f>
        <v>#REF!</v>
      </c>
      <c r="W24" s="348">
        <v>0</v>
      </c>
      <c r="X24" s="348" t="e">
        <f>#REF!*#REF!</f>
        <v>#REF!</v>
      </c>
      <c r="Y24" s="348">
        <v>0</v>
      </c>
      <c r="Z24" s="349" t="e">
        <f>#REF!*#REF!</f>
        <v>#REF!</v>
      </c>
      <c r="AC24" s="369"/>
      <c r="AP24" s="308" t="s">
        <v>308</v>
      </c>
      <c r="AR24" s="308" t="s">
        <v>475</v>
      </c>
      <c r="AS24" s="308" t="s">
        <v>248</v>
      </c>
      <c r="AW24" s="308" t="s">
        <v>472</v>
      </c>
      <c r="BC24" s="350" t="e">
        <f>IF(#REF!="základní",#REF!,0)</f>
        <v>#REF!</v>
      </c>
      <c r="BD24" s="350" t="e">
        <f>IF(#REF!="snížená",#REF!,0)</f>
        <v>#REF!</v>
      </c>
      <c r="BE24" s="350" t="e">
        <f>IF(#REF!="zákl. přenesená",#REF!,0)</f>
        <v>#REF!</v>
      </c>
      <c r="BF24" s="350" t="e">
        <f>IF(#REF!="sníž. přenesená",#REF!,0)</f>
        <v>#REF!</v>
      </c>
      <c r="BG24" s="350" t="e">
        <f>IF(#REF!="nulová",#REF!,0)</f>
        <v>#REF!</v>
      </c>
      <c r="BH24" s="308" t="s">
        <v>246</v>
      </c>
      <c r="BI24" s="350" t="e">
        <f>ROUND(#REF!*#REF!,2)</f>
        <v>#REF!</v>
      </c>
      <c r="BJ24" s="308" t="s">
        <v>276</v>
      </c>
    </row>
    <row r="25" spans="1:62" s="308" customFormat="1" ht="21.95" customHeight="1">
      <c r="A25" s="334"/>
      <c r="B25" s="335"/>
      <c r="C25" s="336">
        <v>10</v>
      </c>
      <c r="D25" s="361"/>
      <c r="E25" s="362"/>
      <c r="F25" s="370" t="s">
        <v>623</v>
      </c>
      <c r="G25" s="371"/>
      <c r="H25" s="371"/>
      <c r="I25" s="372"/>
      <c r="J25" s="353" t="s">
        <v>103</v>
      </c>
      <c r="K25" s="342">
        <v>46</v>
      </c>
      <c r="L25" s="386">
        <v>0</v>
      </c>
      <c r="M25" s="387">
        <v>270925.55</v>
      </c>
      <c r="N25" s="354">
        <f t="shared" si="0"/>
        <v>0</v>
      </c>
      <c r="O25" s="355"/>
      <c r="P25" s="355"/>
      <c r="Q25" s="356"/>
      <c r="R25" s="345"/>
      <c r="S25" s="357"/>
      <c r="T25" s="347" t="s">
        <v>474</v>
      </c>
      <c r="U25" s="348">
        <v>0</v>
      </c>
      <c r="V25" s="348" t="e">
        <f>#REF!*#REF!</f>
        <v>#REF!</v>
      </c>
      <c r="W25" s="348">
        <v>0</v>
      </c>
      <c r="X25" s="348" t="e">
        <f>#REF!*#REF!</f>
        <v>#REF!</v>
      </c>
      <c r="Y25" s="348">
        <v>0</v>
      </c>
      <c r="Z25" s="349" t="e">
        <f>#REF!*#REF!</f>
        <v>#REF!</v>
      </c>
      <c r="AC25" s="369"/>
      <c r="AP25" s="308" t="s">
        <v>308</v>
      </c>
      <c r="AR25" s="308" t="s">
        <v>475</v>
      </c>
      <c r="AS25" s="308" t="s">
        <v>248</v>
      </c>
      <c r="AW25" s="308" t="s">
        <v>472</v>
      </c>
      <c r="BC25" s="350" t="e">
        <f>IF(#REF!="základní",#REF!,0)</f>
        <v>#REF!</v>
      </c>
      <c r="BD25" s="350" t="e">
        <f>IF(#REF!="snížená",#REF!,0)</f>
        <v>#REF!</v>
      </c>
      <c r="BE25" s="350" t="e">
        <f>IF(#REF!="zákl. přenesená",#REF!,0)</f>
        <v>#REF!</v>
      </c>
      <c r="BF25" s="350" t="e">
        <f>IF(#REF!="sníž. přenesená",#REF!,0)</f>
        <v>#REF!</v>
      </c>
      <c r="BG25" s="350" t="e">
        <f>IF(#REF!="nulová",#REF!,0)</f>
        <v>#REF!</v>
      </c>
      <c r="BH25" s="308" t="s">
        <v>246</v>
      </c>
      <c r="BI25" s="350" t="e">
        <f>ROUND(#REF!*#REF!,2)</f>
        <v>#REF!</v>
      </c>
      <c r="BJ25" s="308" t="s">
        <v>276</v>
      </c>
    </row>
    <row r="26" spans="1:62" s="308" customFormat="1" ht="21.95" customHeight="1">
      <c r="A26" s="334"/>
      <c r="B26" s="335"/>
      <c r="C26" s="336">
        <v>11</v>
      </c>
      <c r="D26" s="361"/>
      <c r="E26" s="362"/>
      <c r="F26" s="370" t="s">
        <v>624</v>
      </c>
      <c r="G26" s="371" t="s">
        <v>624</v>
      </c>
      <c r="H26" s="371" t="s">
        <v>624</v>
      </c>
      <c r="I26" s="372" t="s">
        <v>624</v>
      </c>
      <c r="J26" s="353" t="s">
        <v>103</v>
      </c>
      <c r="K26" s="373" t="s">
        <v>262</v>
      </c>
      <c r="L26" s="386">
        <v>0</v>
      </c>
      <c r="M26" s="387">
        <v>270925.55</v>
      </c>
      <c r="N26" s="354">
        <f t="shared" si="0"/>
        <v>0</v>
      </c>
      <c r="O26" s="355"/>
      <c r="P26" s="355"/>
      <c r="Q26" s="356"/>
      <c r="R26" s="345"/>
      <c r="S26" s="357"/>
      <c r="T26" s="347" t="s">
        <v>474</v>
      </c>
      <c r="U26" s="348">
        <v>0</v>
      </c>
      <c r="V26" s="348" t="e">
        <f>#REF!*#REF!</f>
        <v>#REF!</v>
      </c>
      <c r="W26" s="348">
        <v>0</v>
      </c>
      <c r="X26" s="348" t="e">
        <f>#REF!*#REF!</f>
        <v>#REF!</v>
      </c>
      <c r="Y26" s="348">
        <v>0</v>
      </c>
      <c r="Z26" s="349" t="e">
        <f>#REF!*#REF!</f>
        <v>#REF!</v>
      </c>
      <c r="AC26" s="369"/>
      <c r="AP26" s="308" t="s">
        <v>308</v>
      </c>
      <c r="AR26" s="308" t="s">
        <v>475</v>
      </c>
      <c r="AS26" s="308" t="s">
        <v>248</v>
      </c>
      <c r="AW26" s="308" t="s">
        <v>472</v>
      </c>
      <c r="BC26" s="350" t="e">
        <f>IF(#REF!="základní",#REF!,0)</f>
        <v>#REF!</v>
      </c>
      <c r="BD26" s="350" t="e">
        <f>IF(#REF!="snížená",#REF!,0)</f>
        <v>#REF!</v>
      </c>
      <c r="BE26" s="350" t="e">
        <f>IF(#REF!="zákl. přenesená",#REF!,0)</f>
        <v>#REF!</v>
      </c>
      <c r="BF26" s="350" t="e">
        <f>IF(#REF!="sníž. přenesená",#REF!,0)</f>
        <v>#REF!</v>
      </c>
      <c r="BG26" s="350" t="e">
        <f>IF(#REF!="nulová",#REF!,0)</f>
        <v>#REF!</v>
      </c>
      <c r="BH26" s="308" t="s">
        <v>246</v>
      </c>
      <c r="BI26" s="350" t="e">
        <f>ROUND(#REF!*#REF!,2)</f>
        <v>#REF!</v>
      </c>
      <c r="BJ26" s="308" t="s">
        <v>276</v>
      </c>
    </row>
    <row r="27" spans="1:62" s="308" customFormat="1" ht="42" customHeight="1">
      <c r="A27" s="334"/>
      <c r="B27" s="335"/>
      <c r="C27" s="336">
        <v>12</v>
      </c>
      <c r="D27" s="361"/>
      <c r="E27" s="362"/>
      <c r="F27" s="370" t="s">
        <v>731</v>
      </c>
      <c r="G27" s="371"/>
      <c r="H27" s="371"/>
      <c r="I27" s="372"/>
      <c r="J27" s="353" t="s">
        <v>103</v>
      </c>
      <c r="K27" s="373" t="s">
        <v>268</v>
      </c>
      <c r="L27" s="386">
        <v>0</v>
      </c>
      <c r="M27" s="387">
        <v>270925.55</v>
      </c>
      <c r="N27" s="354">
        <f t="shared" si="0"/>
        <v>0</v>
      </c>
      <c r="O27" s="355"/>
      <c r="P27" s="355"/>
      <c r="Q27" s="356"/>
      <c r="R27" s="345"/>
      <c r="S27" s="357"/>
      <c r="T27" s="347" t="s">
        <v>474</v>
      </c>
      <c r="U27" s="348">
        <v>0.525</v>
      </c>
      <c r="V27" s="348" t="e">
        <f>$U$27*#REF!</f>
        <v>#REF!</v>
      </c>
      <c r="W27" s="348">
        <v>0</v>
      </c>
      <c r="X27" s="348" t="e">
        <f>$W$27*#REF!</f>
        <v>#REF!</v>
      </c>
      <c r="Y27" s="348">
        <v>0</v>
      </c>
      <c r="Z27" s="349" t="e">
        <f>$Y$27*#REF!</f>
        <v>#REF!</v>
      </c>
      <c r="AC27" s="369"/>
      <c r="AP27" s="308" t="s">
        <v>276</v>
      </c>
      <c r="AR27" s="308" t="s">
        <v>473</v>
      </c>
      <c r="AS27" s="308" t="s">
        <v>248</v>
      </c>
      <c r="AW27" s="308" t="s">
        <v>472</v>
      </c>
      <c r="BC27" s="350" t="e">
        <f>IF($T$27="základní",#REF!,0)</f>
        <v>#REF!</v>
      </c>
      <c r="BD27" s="350">
        <f>IF($T$27="snížená",#REF!,0)</f>
        <v>0</v>
      </c>
      <c r="BE27" s="350">
        <f>IF($T$27="zákl. přenesená",#REF!,0)</f>
        <v>0</v>
      </c>
      <c r="BF27" s="350">
        <f>IF($T$27="sníž. přenesená",#REF!,0)</f>
        <v>0</v>
      </c>
      <c r="BG27" s="350">
        <f>IF($T$27="nulová",#REF!,0)</f>
        <v>0</v>
      </c>
      <c r="BH27" s="308" t="s">
        <v>246</v>
      </c>
      <c r="BI27" s="350" t="e">
        <f>ROUND(#REF!*#REF!,2)</f>
        <v>#REF!</v>
      </c>
      <c r="BJ27" s="308" t="s">
        <v>276</v>
      </c>
    </row>
    <row r="28" spans="1:62" s="308" customFormat="1" ht="33.95" customHeight="1">
      <c r="A28" s="334"/>
      <c r="B28" s="335"/>
      <c r="C28" s="336">
        <v>13</v>
      </c>
      <c r="D28" s="337"/>
      <c r="E28" s="338"/>
      <c r="F28" s="370" t="s">
        <v>625</v>
      </c>
      <c r="G28" s="371" t="s">
        <v>625</v>
      </c>
      <c r="H28" s="371" t="s">
        <v>625</v>
      </c>
      <c r="I28" s="372" t="s">
        <v>625</v>
      </c>
      <c r="J28" s="353" t="s">
        <v>5</v>
      </c>
      <c r="K28" s="373">
        <v>42</v>
      </c>
      <c r="L28" s="386">
        <v>0</v>
      </c>
      <c r="M28" s="387">
        <v>270925.55</v>
      </c>
      <c r="N28" s="354">
        <f t="shared" si="0"/>
        <v>0</v>
      </c>
      <c r="O28" s="355"/>
      <c r="P28" s="355"/>
      <c r="Q28" s="356"/>
      <c r="R28" s="345"/>
      <c r="S28" s="357"/>
      <c r="T28" s="347" t="s">
        <v>474</v>
      </c>
      <c r="U28" s="348">
        <v>0</v>
      </c>
      <c r="V28" s="348" t="e">
        <f>$U$32*#REF!</f>
        <v>#REF!</v>
      </c>
      <c r="W28" s="348">
        <v>0</v>
      </c>
      <c r="X28" s="348" t="e">
        <f>$W$32*#REF!</f>
        <v>#REF!</v>
      </c>
      <c r="Y28" s="348">
        <v>0</v>
      </c>
      <c r="Z28" s="349" t="e">
        <f>$Y$32*#REF!</f>
        <v>#REF!</v>
      </c>
      <c r="AC28" s="369"/>
      <c r="AP28" s="308" t="s">
        <v>308</v>
      </c>
      <c r="AR28" s="308" t="s">
        <v>475</v>
      </c>
      <c r="AS28" s="308" t="s">
        <v>248</v>
      </c>
      <c r="AW28" s="308" t="s">
        <v>472</v>
      </c>
      <c r="BC28" s="350" t="e">
        <f>IF($T$32="základní",#REF!,0)</f>
        <v>#REF!</v>
      </c>
      <c r="BD28" s="350">
        <f>IF($T$32="snížená",#REF!,0)</f>
        <v>0</v>
      </c>
      <c r="BE28" s="350">
        <f>IF($T$32="zákl. přenesená",#REF!,0)</f>
        <v>0</v>
      </c>
      <c r="BF28" s="350">
        <f>IF($T$32="sníž. přenesená",#REF!,0)</f>
        <v>0</v>
      </c>
      <c r="BG28" s="350">
        <f>IF($T$32="nulová",#REF!,0)</f>
        <v>0</v>
      </c>
      <c r="BH28" s="308" t="s">
        <v>246</v>
      </c>
      <c r="BI28" s="350" t="e">
        <f>ROUND(#REF!*#REF!,2)</f>
        <v>#REF!</v>
      </c>
      <c r="BJ28" s="308" t="s">
        <v>276</v>
      </c>
    </row>
    <row r="29" spans="1:62" s="308" customFormat="1" ht="21.95" customHeight="1">
      <c r="A29" s="334"/>
      <c r="B29" s="335"/>
      <c r="C29" s="336">
        <v>14</v>
      </c>
      <c r="D29" s="361"/>
      <c r="E29" s="362"/>
      <c r="F29" s="370" t="s">
        <v>626</v>
      </c>
      <c r="G29" s="371"/>
      <c r="H29" s="371"/>
      <c r="I29" s="372"/>
      <c r="J29" s="353" t="s">
        <v>5</v>
      </c>
      <c r="K29" s="342" t="s">
        <v>312</v>
      </c>
      <c r="L29" s="386">
        <v>0</v>
      </c>
      <c r="M29" s="387">
        <v>270925.55</v>
      </c>
      <c r="N29" s="354">
        <f t="shared" si="0"/>
        <v>0</v>
      </c>
      <c r="O29" s="355"/>
      <c r="P29" s="355"/>
      <c r="Q29" s="356"/>
      <c r="R29" s="345"/>
      <c r="S29" s="357"/>
      <c r="T29" s="347" t="s">
        <v>474</v>
      </c>
      <c r="U29" s="348">
        <v>0</v>
      </c>
      <c r="V29" s="348" t="e">
        <f>$U$32*#REF!</f>
        <v>#REF!</v>
      </c>
      <c r="W29" s="348">
        <v>0</v>
      </c>
      <c r="X29" s="348" t="e">
        <f>$W$32*#REF!</f>
        <v>#REF!</v>
      </c>
      <c r="Y29" s="348">
        <v>0</v>
      </c>
      <c r="Z29" s="349" t="e">
        <f>$Y$32*#REF!</f>
        <v>#REF!</v>
      </c>
      <c r="AC29" s="369"/>
      <c r="AP29" s="308" t="s">
        <v>308</v>
      </c>
      <c r="AR29" s="308" t="s">
        <v>475</v>
      </c>
      <c r="AS29" s="308" t="s">
        <v>248</v>
      </c>
      <c r="AW29" s="308" t="s">
        <v>472</v>
      </c>
      <c r="BC29" s="350" t="e">
        <f>IF($T$32="základní",#REF!,0)</f>
        <v>#REF!</v>
      </c>
      <c r="BD29" s="350">
        <f>IF($T$32="snížená",#REF!,0)</f>
        <v>0</v>
      </c>
      <c r="BE29" s="350">
        <f>IF($T$32="zákl. přenesená",#REF!,0)</f>
        <v>0</v>
      </c>
      <c r="BF29" s="350">
        <f>IF($T$32="sníž. přenesená",#REF!,0)</f>
        <v>0</v>
      </c>
      <c r="BG29" s="350">
        <f>IF($T$32="nulová",#REF!,0)</f>
        <v>0</v>
      </c>
      <c r="BH29" s="308" t="s">
        <v>246</v>
      </c>
      <c r="BI29" s="350" t="e">
        <f>ROUND(#REF!*#REF!,2)</f>
        <v>#REF!</v>
      </c>
      <c r="BJ29" s="308" t="s">
        <v>276</v>
      </c>
    </row>
    <row r="30" spans="1:62" s="308" customFormat="1" ht="43.5" customHeight="1">
      <c r="A30" s="334"/>
      <c r="B30" s="335"/>
      <c r="C30" s="336"/>
      <c r="D30" s="337"/>
      <c r="E30" s="338"/>
      <c r="F30" s="339" t="s">
        <v>857</v>
      </c>
      <c r="G30" s="340"/>
      <c r="H30" s="340"/>
      <c r="I30" s="340"/>
      <c r="J30" s="366"/>
      <c r="K30" s="366"/>
      <c r="L30" s="367"/>
      <c r="M30" s="368"/>
      <c r="N30" s="354"/>
      <c r="O30" s="355"/>
      <c r="P30" s="355"/>
      <c r="Q30" s="356"/>
      <c r="R30" s="345"/>
      <c r="S30" s="357"/>
      <c r="T30" s="347" t="s">
        <v>474</v>
      </c>
      <c r="U30" s="348">
        <v>0</v>
      </c>
      <c r="V30" s="348" t="e">
        <f>$U$32*#REF!</f>
        <v>#REF!</v>
      </c>
      <c r="W30" s="348">
        <v>0</v>
      </c>
      <c r="X30" s="348" t="e">
        <f>$W$32*#REF!</f>
        <v>#REF!</v>
      </c>
      <c r="Y30" s="348">
        <v>0</v>
      </c>
      <c r="Z30" s="349" t="e">
        <f>$Y$32*#REF!</f>
        <v>#REF!</v>
      </c>
      <c r="AC30" s="369"/>
      <c r="AP30" s="308" t="s">
        <v>308</v>
      </c>
      <c r="AR30" s="308" t="s">
        <v>475</v>
      </c>
      <c r="AS30" s="308" t="s">
        <v>248</v>
      </c>
      <c r="AW30" s="308" t="s">
        <v>472</v>
      </c>
      <c r="BC30" s="350" t="e">
        <f>IF($T$32="základní",#REF!,0)</f>
        <v>#REF!</v>
      </c>
      <c r="BD30" s="350">
        <f>IF($T$32="snížená",#REF!,0)</f>
        <v>0</v>
      </c>
      <c r="BE30" s="350">
        <f>IF($T$32="zákl. přenesená",#REF!,0)</f>
        <v>0</v>
      </c>
      <c r="BF30" s="350">
        <f>IF($T$32="sníž. přenesená",#REF!,0)</f>
        <v>0</v>
      </c>
      <c r="BG30" s="350">
        <f>IF($T$32="nulová",#REF!,0)</f>
        <v>0</v>
      </c>
      <c r="BH30" s="308" t="s">
        <v>246</v>
      </c>
      <c r="BI30" s="350" t="e">
        <f>ROUND(#REF!*#REF!,2)</f>
        <v>#REF!</v>
      </c>
      <c r="BJ30" s="308" t="s">
        <v>276</v>
      </c>
    </row>
    <row r="31" spans="1:62" s="308" customFormat="1" ht="81.6" customHeight="1">
      <c r="A31" s="334"/>
      <c r="B31" s="335"/>
      <c r="C31" s="336">
        <v>15</v>
      </c>
      <c r="D31" s="337"/>
      <c r="E31" s="338"/>
      <c r="F31" s="374" t="s">
        <v>732</v>
      </c>
      <c r="G31" s="375" t="s">
        <v>627</v>
      </c>
      <c r="H31" s="375" t="s">
        <v>627</v>
      </c>
      <c r="I31" s="375" t="s">
        <v>627</v>
      </c>
      <c r="J31" s="353" t="s">
        <v>5</v>
      </c>
      <c r="K31" s="342" t="s">
        <v>246</v>
      </c>
      <c r="L31" s="386">
        <v>0</v>
      </c>
      <c r="M31" s="387">
        <v>270925.55</v>
      </c>
      <c r="N31" s="354">
        <f t="shared" si="0"/>
        <v>0</v>
      </c>
      <c r="O31" s="355"/>
      <c r="P31" s="355"/>
      <c r="Q31" s="356"/>
      <c r="R31" s="345"/>
      <c r="S31" s="357"/>
      <c r="T31" s="347" t="s">
        <v>474</v>
      </c>
      <c r="U31" s="348">
        <v>0.525</v>
      </c>
      <c r="V31" s="348" t="e">
        <f>$U$27*#REF!</f>
        <v>#REF!</v>
      </c>
      <c r="W31" s="348">
        <v>0</v>
      </c>
      <c r="X31" s="348" t="e">
        <f>$W$27*#REF!</f>
        <v>#REF!</v>
      </c>
      <c r="Y31" s="348">
        <v>0</v>
      </c>
      <c r="Z31" s="349" t="e">
        <f>$Y$27*#REF!</f>
        <v>#REF!</v>
      </c>
      <c r="AC31" s="369"/>
      <c r="AP31" s="308" t="s">
        <v>276</v>
      </c>
      <c r="AR31" s="308" t="s">
        <v>473</v>
      </c>
      <c r="AS31" s="308" t="s">
        <v>248</v>
      </c>
      <c r="AW31" s="308" t="s">
        <v>472</v>
      </c>
      <c r="BC31" s="350" t="e">
        <f>IF($T$27="základní",#REF!,0)</f>
        <v>#REF!</v>
      </c>
      <c r="BD31" s="350">
        <f>IF($T$27="snížená",#REF!,0)</f>
        <v>0</v>
      </c>
      <c r="BE31" s="350">
        <f>IF($T$27="zákl. přenesená",#REF!,0)</f>
        <v>0</v>
      </c>
      <c r="BF31" s="350">
        <f>IF($T$27="sníž. přenesená",#REF!,0)</f>
        <v>0</v>
      </c>
      <c r="BG31" s="350">
        <f>IF($T$27="nulová",#REF!,0)</f>
        <v>0</v>
      </c>
      <c r="BH31" s="308" t="s">
        <v>246</v>
      </c>
      <c r="BI31" s="350" t="e">
        <f>ROUND(#REF!*#REF!,2)</f>
        <v>#REF!</v>
      </c>
      <c r="BJ31" s="308" t="s">
        <v>276</v>
      </c>
    </row>
    <row r="32" spans="1:62" s="308" customFormat="1" ht="69" customHeight="1">
      <c r="A32" s="334"/>
      <c r="B32" s="376"/>
      <c r="C32" s="336">
        <v>16</v>
      </c>
      <c r="D32" s="337"/>
      <c r="E32" s="338"/>
      <c r="F32" s="374" t="s">
        <v>858</v>
      </c>
      <c r="G32" s="375" t="s">
        <v>628</v>
      </c>
      <c r="H32" s="375" t="s">
        <v>628</v>
      </c>
      <c r="I32" s="375" t="s">
        <v>628</v>
      </c>
      <c r="J32" s="353" t="s">
        <v>5</v>
      </c>
      <c r="K32" s="342" t="s">
        <v>246</v>
      </c>
      <c r="L32" s="386">
        <v>0</v>
      </c>
      <c r="M32" s="387">
        <v>270925.55</v>
      </c>
      <c r="N32" s="354">
        <f t="shared" si="0"/>
        <v>0</v>
      </c>
      <c r="O32" s="355"/>
      <c r="P32" s="355"/>
      <c r="Q32" s="356"/>
      <c r="R32" s="345"/>
      <c r="S32" s="357"/>
      <c r="T32" s="347" t="s">
        <v>474</v>
      </c>
      <c r="U32" s="348">
        <v>0</v>
      </c>
      <c r="V32" s="348" t="e">
        <f>$U$32*#REF!</f>
        <v>#REF!</v>
      </c>
      <c r="W32" s="348">
        <v>0</v>
      </c>
      <c r="X32" s="348" t="e">
        <f>$W$32*#REF!</f>
        <v>#REF!</v>
      </c>
      <c r="Y32" s="348">
        <v>0</v>
      </c>
      <c r="Z32" s="349" t="e">
        <f>$Y$32*#REF!</f>
        <v>#REF!</v>
      </c>
      <c r="AC32" s="369"/>
      <c r="AP32" s="308" t="s">
        <v>308</v>
      </c>
      <c r="AR32" s="308" t="s">
        <v>475</v>
      </c>
      <c r="AS32" s="308" t="s">
        <v>248</v>
      </c>
      <c r="AW32" s="308" t="s">
        <v>472</v>
      </c>
      <c r="BC32" s="350" t="e">
        <f>IF($T$32="základní",#REF!,0)</f>
        <v>#REF!</v>
      </c>
      <c r="BD32" s="350">
        <f>IF($T$32="snížená",#REF!,0)</f>
        <v>0</v>
      </c>
      <c r="BE32" s="350">
        <f>IF($T$32="zákl. přenesená",#REF!,0)</f>
        <v>0</v>
      </c>
      <c r="BF32" s="350">
        <f>IF($T$32="sníž. přenesená",#REF!,0)</f>
        <v>0</v>
      </c>
      <c r="BG32" s="350">
        <f>IF($T$32="nulová",#REF!,0)</f>
        <v>0</v>
      </c>
      <c r="BH32" s="308" t="s">
        <v>246</v>
      </c>
      <c r="BI32" s="350" t="e">
        <f>ROUND(#REF!*#REF!,2)</f>
        <v>#REF!</v>
      </c>
      <c r="BJ32" s="308" t="s">
        <v>276</v>
      </c>
    </row>
    <row r="33" spans="1:62" s="308" customFormat="1" ht="48.6" customHeight="1">
      <c r="A33" s="334"/>
      <c r="B33" s="376"/>
      <c r="C33" s="336">
        <v>17</v>
      </c>
      <c r="D33" s="337"/>
      <c r="E33" s="338"/>
      <c r="F33" s="374" t="s">
        <v>733</v>
      </c>
      <c r="G33" s="375" t="s">
        <v>629</v>
      </c>
      <c r="H33" s="375" t="s">
        <v>629</v>
      </c>
      <c r="I33" s="375" t="s">
        <v>629</v>
      </c>
      <c r="J33" s="353" t="s">
        <v>5</v>
      </c>
      <c r="K33" s="342" t="s">
        <v>246</v>
      </c>
      <c r="L33" s="386">
        <v>0</v>
      </c>
      <c r="M33" s="387">
        <v>270925.55</v>
      </c>
      <c r="N33" s="354">
        <f t="shared" si="0"/>
        <v>0</v>
      </c>
      <c r="O33" s="355"/>
      <c r="P33" s="355"/>
      <c r="Q33" s="356"/>
      <c r="R33" s="345"/>
      <c r="S33" s="357"/>
      <c r="T33" s="347" t="s">
        <v>474</v>
      </c>
      <c r="U33" s="348">
        <v>0.525</v>
      </c>
      <c r="V33" s="348" t="e">
        <f>$U$27*#REF!</f>
        <v>#REF!</v>
      </c>
      <c r="W33" s="348">
        <v>0</v>
      </c>
      <c r="X33" s="348" t="e">
        <f>$W$27*#REF!</f>
        <v>#REF!</v>
      </c>
      <c r="Y33" s="348">
        <v>0</v>
      </c>
      <c r="Z33" s="349" t="e">
        <f>$Y$27*#REF!</f>
        <v>#REF!</v>
      </c>
      <c r="AC33" s="369"/>
      <c r="AP33" s="308" t="s">
        <v>276</v>
      </c>
      <c r="AR33" s="308" t="s">
        <v>473</v>
      </c>
      <c r="AS33" s="308" t="s">
        <v>248</v>
      </c>
      <c r="AW33" s="308" t="s">
        <v>472</v>
      </c>
      <c r="BC33" s="350" t="e">
        <f>IF($T$27="základní",#REF!,0)</f>
        <v>#REF!</v>
      </c>
      <c r="BD33" s="350">
        <f>IF($T$27="snížená",#REF!,0)</f>
        <v>0</v>
      </c>
      <c r="BE33" s="350">
        <f>IF($T$27="zákl. přenesená",#REF!,0)</f>
        <v>0</v>
      </c>
      <c r="BF33" s="350">
        <f>IF($T$27="sníž. přenesená",#REF!,0)</f>
        <v>0</v>
      </c>
      <c r="BG33" s="350">
        <f>IF($T$27="nulová",#REF!,0)</f>
        <v>0</v>
      </c>
      <c r="BH33" s="308" t="s">
        <v>246</v>
      </c>
      <c r="BI33" s="350" t="e">
        <f>ROUND(#REF!*#REF!,2)</f>
        <v>#REF!</v>
      </c>
      <c r="BJ33" s="308" t="s">
        <v>276</v>
      </c>
    </row>
    <row r="34" spans="1:62" s="308" customFormat="1" ht="21.95" customHeight="1">
      <c r="A34" s="334"/>
      <c r="B34" s="376"/>
      <c r="C34" s="336">
        <v>18</v>
      </c>
      <c r="D34" s="337"/>
      <c r="E34" s="338"/>
      <c r="F34" s="374" t="s">
        <v>623</v>
      </c>
      <c r="G34" s="375" t="s">
        <v>623</v>
      </c>
      <c r="H34" s="375" t="s">
        <v>623</v>
      </c>
      <c r="I34" s="375" t="s">
        <v>623</v>
      </c>
      <c r="J34" s="353" t="s">
        <v>103</v>
      </c>
      <c r="K34" s="342" t="s">
        <v>256</v>
      </c>
      <c r="L34" s="386">
        <v>0</v>
      </c>
      <c r="M34" s="387">
        <v>270925.55</v>
      </c>
      <c r="N34" s="354">
        <f t="shared" si="0"/>
        <v>0</v>
      </c>
      <c r="O34" s="355"/>
      <c r="P34" s="355"/>
      <c r="Q34" s="356"/>
      <c r="R34" s="345"/>
      <c r="S34" s="357"/>
      <c r="T34" s="347" t="s">
        <v>474</v>
      </c>
      <c r="U34" s="348">
        <v>0.525</v>
      </c>
      <c r="V34" s="348" t="e">
        <f>$U$27*#REF!</f>
        <v>#REF!</v>
      </c>
      <c r="W34" s="348">
        <v>0</v>
      </c>
      <c r="X34" s="348" t="e">
        <f>$W$27*#REF!</f>
        <v>#REF!</v>
      </c>
      <c r="Y34" s="348">
        <v>0</v>
      </c>
      <c r="Z34" s="349" t="e">
        <f>$Y$27*#REF!</f>
        <v>#REF!</v>
      </c>
      <c r="AC34" s="369"/>
      <c r="AP34" s="308" t="s">
        <v>276</v>
      </c>
      <c r="AR34" s="308" t="s">
        <v>473</v>
      </c>
      <c r="AS34" s="308" t="s">
        <v>248</v>
      </c>
      <c r="AW34" s="308" t="s">
        <v>472</v>
      </c>
      <c r="BC34" s="350" t="e">
        <f>IF($T$27="základní",#REF!,0)</f>
        <v>#REF!</v>
      </c>
      <c r="BD34" s="350">
        <f>IF($T$27="snížená",#REF!,0)</f>
        <v>0</v>
      </c>
      <c r="BE34" s="350">
        <f>IF($T$27="zákl. přenesená",#REF!,0)</f>
        <v>0</v>
      </c>
      <c r="BF34" s="350">
        <f>IF($T$27="sníž. přenesená",#REF!,0)</f>
        <v>0</v>
      </c>
      <c r="BG34" s="350">
        <f>IF($T$27="nulová",#REF!,0)</f>
        <v>0</v>
      </c>
      <c r="BH34" s="308" t="s">
        <v>246</v>
      </c>
      <c r="BI34" s="350" t="e">
        <f>ROUND(#REF!*#REF!,2)</f>
        <v>#REF!</v>
      </c>
      <c r="BJ34" s="308" t="s">
        <v>276</v>
      </c>
    </row>
    <row r="35" spans="1:29" ht="21.95" customHeight="1">
      <c r="A35" s="334"/>
      <c r="B35" s="376"/>
      <c r="C35" s="336">
        <v>19</v>
      </c>
      <c r="D35" s="337"/>
      <c r="E35" s="338"/>
      <c r="F35" s="374" t="s">
        <v>630</v>
      </c>
      <c r="G35" s="375" t="s">
        <v>630</v>
      </c>
      <c r="H35" s="375" t="s">
        <v>630</v>
      </c>
      <c r="I35" s="375" t="s">
        <v>630</v>
      </c>
      <c r="J35" s="353" t="s">
        <v>103</v>
      </c>
      <c r="K35" s="342" t="s">
        <v>248</v>
      </c>
      <c r="L35" s="386">
        <v>0</v>
      </c>
      <c r="M35" s="387">
        <v>270925.55</v>
      </c>
      <c r="N35" s="354">
        <f t="shared" si="0"/>
        <v>0</v>
      </c>
      <c r="O35" s="355"/>
      <c r="P35" s="355"/>
      <c r="Q35" s="356"/>
      <c r="R35" s="345"/>
      <c r="AC35" s="369"/>
    </row>
    <row r="36" spans="1:29" ht="48.95" customHeight="1">
      <c r="A36" s="334"/>
      <c r="B36" s="376"/>
      <c r="C36" s="336">
        <v>20</v>
      </c>
      <c r="D36" s="337"/>
      <c r="E36" s="338"/>
      <c r="F36" s="374" t="s">
        <v>731</v>
      </c>
      <c r="G36" s="375" t="s">
        <v>631</v>
      </c>
      <c r="H36" s="375" t="s">
        <v>631</v>
      </c>
      <c r="I36" s="375" t="s">
        <v>631</v>
      </c>
      <c r="J36" s="353" t="s">
        <v>103</v>
      </c>
      <c r="K36" s="342" t="s">
        <v>632</v>
      </c>
      <c r="L36" s="386">
        <v>0</v>
      </c>
      <c r="M36" s="387">
        <v>270925.55</v>
      </c>
      <c r="N36" s="354">
        <f t="shared" si="0"/>
        <v>0</v>
      </c>
      <c r="O36" s="355"/>
      <c r="P36" s="355"/>
      <c r="Q36" s="356"/>
      <c r="R36" s="345"/>
      <c r="AC36" s="369"/>
    </row>
    <row r="37" spans="1:29" ht="70.5" customHeight="1">
      <c r="A37" s="334"/>
      <c r="B37" s="376"/>
      <c r="C37" s="336">
        <v>21</v>
      </c>
      <c r="D37" s="337"/>
      <c r="E37" s="338"/>
      <c r="F37" s="374" t="s">
        <v>734</v>
      </c>
      <c r="G37" s="375" t="s">
        <v>633</v>
      </c>
      <c r="H37" s="375" t="s">
        <v>633</v>
      </c>
      <c r="I37" s="375" t="s">
        <v>633</v>
      </c>
      <c r="J37" s="353" t="s">
        <v>5</v>
      </c>
      <c r="K37" s="342" t="s">
        <v>246</v>
      </c>
      <c r="L37" s="386">
        <v>0</v>
      </c>
      <c r="M37" s="387">
        <v>270925.55</v>
      </c>
      <c r="N37" s="354">
        <f t="shared" si="0"/>
        <v>0</v>
      </c>
      <c r="O37" s="355"/>
      <c r="P37" s="355"/>
      <c r="Q37" s="356"/>
      <c r="R37" s="345"/>
      <c r="AC37" s="369"/>
    </row>
    <row r="38" spans="1:29" ht="69" customHeight="1">
      <c r="A38" s="334"/>
      <c r="B38" s="376"/>
      <c r="C38" s="336">
        <v>22</v>
      </c>
      <c r="D38" s="337"/>
      <c r="E38" s="338"/>
      <c r="F38" s="374" t="s">
        <v>735</v>
      </c>
      <c r="G38" s="375" t="s">
        <v>634</v>
      </c>
      <c r="H38" s="375" t="s">
        <v>634</v>
      </c>
      <c r="I38" s="375" t="s">
        <v>634</v>
      </c>
      <c r="J38" s="353" t="s">
        <v>5</v>
      </c>
      <c r="K38" s="342" t="s">
        <v>246</v>
      </c>
      <c r="L38" s="386">
        <v>0</v>
      </c>
      <c r="M38" s="387">
        <v>270925.55</v>
      </c>
      <c r="N38" s="354">
        <f t="shared" si="0"/>
        <v>0</v>
      </c>
      <c r="O38" s="355"/>
      <c r="P38" s="355"/>
      <c r="Q38" s="356"/>
      <c r="R38" s="345"/>
      <c r="AC38" s="369"/>
    </row>
    <row r="39" spans="1:29" ht="60.6" customHeight="1">
      <c r="A39" s="334"/>
      <c r="B39" s="376"/>
      <c r="C39" s="336">
        <v>23</v>
      </c>
      <c r="D39" s="337"/>
      <c r="E39" s="338"/>
      <c r="F39" s="374" t="s">
        <v>736</v>
      </c>
      <c r="G39" s="375" t="s">
        <v>635</v>
      </c>
      <c r="H39" s="375" t="s">
        <v>635</v>
      </c>
      <c r="I39" s="375" t="s">
        <v>635</v>
      </c>
      <c r="J39" s="353" t="s">
        <v>5</v>
      </c>
      <c r="K39" s="342" t="s">
        <v>246</v>
      </c>
      <c r="L39" s="386">
        <v>0</v>
      </c>
      <c r="M39" s="387">
        <v>270925.55</v>
      </c>
      <c r="N39" s="354">
        <f t="shared" si="0"/>
        <v>0</v>
      </c>
      <c r="O39" s="355"/>
      <c r="P39" s="355"/>
      <c r="Q39" s="356"/>
      <c r="R39" s="345"/>
      <c r="AC39" s="369"/>
    </row>
    <row r="40" spans="1:29" ht="30.6" customHeight="1">
      <c r="A40" s="334"/>
      <c r="B40" s="376"/>
      <c r="C40" s="336">
        <v>24</v>
      </c>
      <c r="D40" s="337"/>
      <c r="E40" s="338"/>
      <c r="F40" s="374" t="s">
        <v>623</v>
      </c>
      <c r="G40" s="375" t="s">
        <v>623</v>
      </c>
      <c r="H40" s="375" t="s">
        <v>623</v>
      </c>
      <c r="I40" s="375" t="s">
        <v>623</v>
      </c>
      <c r="J40" s="353" t="s">
        <v>103</v>
      </c>
      <c r="K40" s="342" t="s">
        <v>256</v>
      </c>
      <c r="L40" s="386">
        <v>0</v>
      </c>
      <c r="M40" s="387">
        <v>270925.55</v>
      </c>
      <c r="N40" s="354">
        <f t="shared" si="0"/>
        <v>0</v>
      </c>
      <c r="O40" s="355"/>
      <c r="P40" s="355"/>
      <c r="Q40" s="356"/>
      <c r="R40" s="345"/>
      <c r="AC40" s="369"/>
    </row>
    <row r="41" spans="1:29" ht="30.6" customHeight="1">
      <c r="A41" s="334"/>
      <c r="B41" s="376"/>
      <c r="C41" s="336">
        <v>25</v>
      </c>
      <c r="D41" s="337"/>
      <c r="E41" s="338"/>
      <c r="F41" s="374" t="s">
        <v>636</v>
      </c>
      <c r="G41" s="375" t="s">
        <v>636</v>
      </c>
      <c r="H41" s="375" t="s">
        <v>636</v>
      </c>
      <c r="I41" s="375" t="s">
        <v>636</v>
      </c>
      <c r="J41" s="353" t="s">
        <v>103</v>
      </c>
      <c r="K41" s="342" t="s">
        <v>248</v>
      </c>
      <c r="L41" s="386">
        <v>0</v>
      </c>
      <c r="M41" s="387">
        <v>270925.55</v>
      </c>
      <c r="N41" s="354">
        <f t="shared" si="0"/>
        <v>0</v>
      </c>
      <c r="O41" s="355"/>
      <c r="P41" s="355"/>
      <c r="Q41" s="356"/>
      <c r="R41" s="345"/>
      <c r="AC41" s="369"/>
    </row>
    <row r="42" spans="1:29" ht="42.95" customHeight="1">
      <c r="A42" s="334"/>
      <c r="B42" s="376"/>
      <c r="C42" s="336">
        <v>26</v>
      </c>
      <c r="D42" s="337"/>
      <c r="E42" s="338"/>
      <c r="F42" s="374" t="s">
        <v>737</v>
      </c>
      <c r="G42" s="375" t="s">
        <v>637</v>
      </c>
      <c r="H42" s="375" t="s">
        <v>637</v>
      </c>
      <c r="I42" s="375" t="s">
        <v>637</v>
      </c>
      <c r="J42" s="353" t="s">
        <v>103</v>
      </c>
      <c r="K42" s="342" t="s">
        <v>632</v>
      </c>
      <c r="L42" s="386">
        <v>0</v>
      </c>
      <c r="M42" s="387">
        <v>270925.55</v>
      </c>
      <c r="N42" s="354">
        <f t="shared" si="0"/>
        <v>0</v>
      </c>
      <c r="O42" s="355"/>
      <c r="P42" s="355"/>
      <c r="Q42" s="356"/>
      <c r="R42" s="345"/>
      <c r="AC42" s="369"/>
    </row>
    <row r="43" spans="1:29" ht="15">
      <c r="A43" s="334"/>
      <c r="B43" s="376"/>
      <c r="C43" s="336"/>
      <c r="D43" s="337"/>
      <c r="E43" s="338"/>
      <c r="F43" s="339" t="s">
        <v>859</v>
      </c>
      <c r="G43" s="340"/>
      <c r="H43" s="340"/>
      <c r="I43" s="340"/>
      <c r="J43" s="377"/>
      <c r="K43" s="377"/>
      <c r="L43" s="367"/>
      <c r="M43" s="368"/>
      <c r="N43" s="354"/>
      <c r="O43" s="355"/>
      <c r="P43" s="355"/>
      <c r="Q43" s="356"/>
      <c r="R43" s="345"/>
      <c r="AC43" s="369"/>
    </row>
    <row r="44" spans="1:29" ht="66.95" customHeight="1">
      <c r="A44" s="334"/>
      <c r="B44" s="376"/>
      <c r="C44" s="336">
        <v>27</v>
      </c>
      <c r="D44" s="337"/>
      <c r="E44" s="338"/>
      <c r="F44" s="374" t="s">
        <v>738</v>
      </c>
      <c r="G44" s="375" t="s">
        <v>638</v>
      </c>
      <c r="H44" s="375" t="s">
        <v>638</v>
      </c>
      <c r="I44" s="375" t="s">
        <v>638</v>
      </c>
      <c r="J44" s="353" t="s">
        <v>5</v>
      </c>
      <c r="K44" s="342">
        <v>1</v>
      </c>
      <c r="L44" s="386">
        <v>0</v>
      </c>
      <c r="M44" s="387">
        <v>270925.55</v>
      </c>
      <c r="N44" s="354">
        <f t="shared" si="0"/>
        <v>0</v>
      </c>
      <c r="O44" s="355"/>
      <c r="P44" s="355"/>
      <c r="Q44" s="356"/>
      <c r="R44" s="345"/>
      <c r="AC44" s="369"/>
    </row>
    <row r="45" spans="1:29" ht="70.5" customHeight="1">
      <c r="A45" s="334"/>
      <c r="B45" s="376"/>
      <c r="C45" s="336">
        <v>28</v>
      </c>
      <c r="D45" s="337"/>
      <c r="E45" s="338"/>
      <c r="F45" s="374" t="s">
        <v>739</v>
      </c>
      <c r="G45" s="375" t="s">
        <v>639</v>
      </c>
      <c r="H45" s="375" t="s">
        <v>639</v>
      </c>
      <c r="I45" s="375" t="s">
        <v>639</v>
      </c>
      <c r="J45" s="353" t="s">
        <v>5</v>
      </c>
      <c r="K45" s="342">
        <v>2</v>
      </c>
      <c r="L45" s="386">
        <v>0</v>
      </c>
      <c r="M45" s="387">
        <v>270925.55</v>
      </c>
      <c r="N45" s="354">
        <f t="shared" si="0"/>
        <v>0</v>
      </c>
      <c r="O45" s="355"/>
      <c r="P45" s="355"/>
      <c r="Q45" s="356"/>
      <c r="R45" s="345"/>
      <c r="AC45" s="369"/>
    </row>
    <row r="46" spans="1:29" ht="60.95" customHeight="1">
      <c r="A46" s="334"/>
      <c r="B46" s="376"/>
      <c r="C46" s="336">
        <v>29</v>
      </c>
      <c r="D46" s="337"/>
      <c r="E46" s="338"/>
      <c r="F46" s="374" t="s">
        <v>740</v>
      </c>
      <c r="G46" s="375" t="s">
        <v>640</v>
      </c>
      <c r="H46" s="375" t="s">
        <v>640</v>
      </c>
      <c r="I46" s="375" t="s">
        <v>640</v>
      </c>
      <c r="J46" s="353" t="s">
        <v>5</v>
      </c>
      <c r="K46" s="342">
        <v>2</v>
      </c>
      <c r="L46" s="386">
        <v>0</v>
      </c>
      <c r="M46" s="387">
        <v>270925.55</v>
      </c>
      <c r="N46" s="354">
        <f t="shared" si="0"/>
        <v>0</v>
      </c>
      <c r="O46" s="355"/>
      <c r="P46" s="355"/>
      <c r="Q46" s="356"/>
      <c r="R46" s="345"/>
      <c r="AC46" s="369"/>
    </row>
    <row r="47" spans="1:29" ht="50.45" customHeight="1">
      <c r="A47" s="334"/>
      <c r="B47" s="376"/>
      <c r="C47" s="336">
        <v>30</v>
      </c>
      <c r="D47" s="337"/>
      <c r="E47" s="338"/>
      <c r="F47" s="374" t="s">
        <v>741</v>
      </c>
      <c r="G47" s="375" t="s">
        <v>641</v>
      </c>
      <c r="H47" s="375" t="s">
        <v>641</v>
      </c>
      <c r="I47" s="375" t="s">
        <v>641</v>
      </c>
      <c r="J47" s="353" t="s">
        <v>6</v>
      </c>
      <c r="K47" s="342">
        <v>2</v>
      </c>
      <c r="L47" s="386">
        <v>0</v>
      </c>
      <c r="M47" s="387">
        <v>270925.55</v>
      </c>
      <c r="N47" s="354">
        <f t="shared" si="0"/>
        <v>0</v>
      </c>
      <c r="O47" s="355"/>
      <c r="P47" s="355"/>
      <c r="Q47" s="356"/>
      <c r="R47" s="345"/>
      <c r="AC47" s="369"/>
    </row>
    <row r="48" spans="1:29" ht="49.5" customHeight="1">
      <c r="A48" s="334"/>
      <c r="B48" s="376"/>
      <c r="C48" s="336">
        <v>31</v>
      </c>
      <c r="D48" s="337"/>
      <c r="E48" s="338"/>
      <c r="F48" s="374" t="s">
        <v>742</v>
      </c>
      <c r="G48" s="375" t="s">
        <v>642</v>
      </c>
      <c r="H48" s="375" t="s">
        <v>642</v>
      </c>
      <c r="I48" s="375" t="s">
        <v>642</v>
      </c>
      <c r="J48" s="353" t="s">
        <v>103</v>
      </c>
      <c r="K48" s="342">
        <v>2</v>
      </c>
      <c r="L48" s="386">
        <v>0</v>
      </c>
      <c r="M48" s="387">
        <v>270925.55</v>
      </c>
      <c r="N48" s="354">
        <f t="shared" si="0"/>
        <v>0</v>
      </c>
      <c r="O48" s="355"/>
      <c r="P48" s="355"/>
      <c r="Q48" s="356"/>
      <c r="R48" s="345"/>
      <c r="AC48" s="369"/>
    </row>
    <row r="49" spans="1:29" ht="45" customHeight="1">
      <c r="A49" s="334"/>
      <c r="B49" s="376"/>
      <c r="C49" s="336">
        <v>32</v>
      </c>
      <c r="D49" s="337"/>
      <c r="E49" s="338"/>
      <c r="F49" s="374" t="s">
        <v>860</v>
      </c>
      <c r="G49" s="375" t="s">
        <v>643</v>
      </c>
      <c r="H49" s="375" t="s">
        <v>643</v>
      </c>
      <c r="I49" s="375" t="s">
        <v>643</v>
      </c>
      <c r="J49" s="353" t="s">
        <v>5</v>
      </c>
      <c r="K49" s="342">
        <v>1</v>
      </c>
      <c r="L49" s="386">
        <v>0</v>
      </c>
      <c r="M49" s="387">
        <v>270925.55</v>
      </c>
      <c r="N49" s="354">
        <f t="shared" si="0"/>
        <v>0</v>
      </c>
      <c r="O49" s="355"/>
      <c r="P49" s="355"/>
      <c r="Q49" s="356"/>
      <c r="R49" s="345"/>
      <c r="AC49" s="369"/>
    </row>
    <row r="50" spans="1:29" ht="41.1" customHeight="1">
      <c r="A50" s="334"/>
      <c r="B50" s="376"/>
      <c r="C50" s="336">
        <v>33</v>
      </c>
      <c r="D50" s="337"/>
      <c r="E50" s="338"/>
      <c r="F50" s="374" t="s">
        <v>861</v>
      </c>
      <c r="G50" s="375" t="s">
        <v>644</v>
      </c>
      <c r="H50" s="375" t="s">
        <v>644</v>
      </c>
      <c r="I50" s="375" t="s">
        <v>644</v>
      </c>
      <c r="J50" s="353" t="s">
        <v>6</v>
      </c>
      <c r="K50" s="342">
        <v>3</v>
      </c>
      <c r="L50" s="386">
        <v>0</v>
      </c>
      <c r="M50" s="387">
        <v>270925.55</v>
      </c>
      <c r="N50" s="354">
        <f t="shared" si="0"/>
        <v>0</v>
      </c>
      <c r="O50" s="355"/>
      <c r="P50" s="355"/>
      <c r="Q50" s="356"/>
      <c r="R50" s="345"/>
      <c r="AC50" s="369"/>
    </row>
    <row r="51" spans="1:29" ht="16.5" customHeight="1">
      <c r="A51" s="334"/>
      <c r="B51" s="376"/>
      <c r="C51" s="336"/>
      <c r="D51" s="337"/>
      <c r="E51" s="338"/>
      <c r="F51" s="339" t="s">
        <v>862</v>
      </c>
      <c r="G51" s="340"/>
      <c r="H51" s="340"/>
      <c r="I51" s="340"/>
      <c r="J51" s="377"/>
      <c r="K51" s="377"/>
      <c r="L51" s="367"/>
      <c r="M51" s="368"/>
      <c r="N51" s="354"/>
      <c r="O51" s="355"/>
      <c r="P51" s="355"/>
      <c r="Q51" s="356"/>
      <c r="R51" s="345"/>
      <c r="AC51" s="369"/>
    </row>
    <row r="52" spans="1:29" ht="72.6" customHeight="1">
      <c r="A52" s="334"/>
      <c r="B52" s="376"/>
      <c r="C52" s="336">
        <v>34</v>
      </c>
      <c r="D52" s="337"/>
      <c r="E52" s="338"/>
      <c r="F52" s="374" t="s">
        <v>743</v>
      </c>
      <c r="G52" s="375" t="s">
        <v>645</v>
      </c>
      <c r="H52" s="375" t="s">
        <v>645</v>
      </c>
      <c r="I52" s="375" t="s">
        <v>645</v>
      </c>
      <c r="J52" s="353" t="s">
        <v>5</v>
      </c>
      <c r="K52" s="342">
        <v>12</v>
      </c>
      <c r="L52" s="386">
        <v>0</v>
      </c>
      <c r="M52" s="387">
        <v>270925.55</v>
      </c>
      <c r="N52" s="354">
        <f t="shared" si="0"/>
        <v>0</v>
      </c>
      <c r="O52" s="355"/>
      <c r="P52" s="355"/>
      <c r="Q52" s="356"/>
      <c r="R52" s="345"/>
      <c r="AC52" s="369"/>
    </row>
    <row r="53" spans="1:29" ht="69.95" customHeight="1">
      <c r="A53" s="334"/>
      <c r="B53" s="376"/>
      <c r="C53" s="336">
        <v>35</v>
      </c>
      <c r="D53" s="337"/>
      <c r="E53" s="338"/>
      <c r="F53" s="374" t="s">
        <v>744</v>
      </c>
      <c r="G53" s="375" t="s">
        <v>646</v>
      </c>
      <c r="H53" s="375" t="s">
        <v>646</v>
      </c>
      <c r="I53" s="375" t="s">
        <v>646</v>
      </c>
      <c r="J53" s="353" t="s">
        <v>5</v>
      </c>
      <c r="K53" s="342">
        <v>12</v>
      </c>
      <c r="L53" s="386">
        <v>0</v>
      </c>
      <c r="M53" s="387">
        <v>270925.55</v>
      </c>
      <c r="N53" s="354">
        <f t="shared" si="0"/>
        <v>0</v>
      </c>
      <c r="O53" s="355"/>
      <c r="P53" s="355"/>
      <c r="Q53" s="356"/>
      <c r="R53" s="345"/>
      <c r="AC53" s="369"/>
    </row>
    <row r="54" spans="1:29" ht="36.95" customHeight="1">
      <c r="A54" s="334"/>
      <c r="B54" s="376"/>
      <c r="C54" s="336">
        <v>36</v>
      </c>
      <c r="D54" s="337"/>
      <c r="E54" s="338"/>
      <c r="F54" s="374" t="s">
        <v>860</v>
      </c>
      <c r="G54" s="375" t="s">
        <v>643</v>
      </c>
      <c r="H54" s="375" t="s">
        <v>643</v>
      </c>
      <c r="I54" s="375" t="s">
        <v>643</v>
      </c>
      <c r="J54" s="353" t="s">
        <v>5</v>
      </c>
      <c r="K54" s="342">
        <v>2</v>
      </c>
      <c r="L54" s="386">
        <v>0</v>
      </c>
      <c r="M54" s="387">
        <v>270925.55</v>
      </c>
      <c r="N54" s="354">
        <f t="shared" si="0"/>
        <v>0</v>
      </c>
      <c r="O54" s="355"/>
      <c r="P54" s="355"/>
      <c r="Q54" s="356"/>
      <c r="R54" s="345"/>
      <c r="AC54" s="369"/>
    </row>
    <row r="55" spans="1:29" ht="69.95" customHeight="1">
      <c r="A55" s="334"/>
      <c r="B55" s="376"/>
      <c r="C55" s="336">
        <v>37</v>
      </c>
      <c r="D55" s="337"/>
      <c r="E55" s="338"/>
      <c r="F55" s="374" t="s">
        <v>863</v>
      </c>
      <c r="G55" s="375" t="s">
        <v>647</v>
      </c>
      <c r="H55" s="375" t="s">
        <v>647</v>
      </c>
      <c r="I55" s="375" t="s">
        <v>647</v>
      </c>
      <c r="J55" s="353" t="s">
        <v>5</v>
      </c>
      <c r="K55" s="342">
        <v>1</v>
      </c>
      <c r="L55" s="386">
        <v>0</v>
      </c>
      <c r="M55" s="387">
        <v>270925.55</v>
      </c>
      <c r="N55" s="354">
        <f t="shared" si="0"/>
        <v>0</v>
      </c>
      <c r="O55" s="355"/>
      <c r="P55" s="355"/>
      <c r="Q55" s="356"/>
      <c r="R55" s="345"/>
      <c r="AC55" s="369"/>
    </row>
    <row r="56" spans="1:29" ht="57" customHeight="1">
      <c r="A56" s="334"/>
      <c r="B56" s="376"/>
      <c r="C56" s="336">
        <v>38</v>
      </c>
      <c r="D56" s="337"/>
      <c r="E56" s="338"/>
      <c r="F56" s="374" t="s">
        <v>745</v>
      </c>
      <c r="G56" s="375" t="s">
        <v>648</v>
      </c>
      <c r="H56" s="375" t="s">
        <v>648</v>
      </c>
      <c r="I56" s="375" t="s">
        <v>648</v>
      </c>
      <c r="J56" s="353" t="s">
        <v>5</v>
      </c>
      <c r="K56" s="342">
        <v>1</v>
      </c>
      <c r="L56" s="386">
        <v>0</v>
      </c>
      <c r="M56" s="387">
        <v>270925.55</v>
      </c>
      <c r="N56" s="354">
        <f t="shared" si="0"/>
        <v>0</v>
      </c>
      <c r="O56" s="355"/>
      <c r="P56" s="355"/>
      <c r="Q56" s="356"/>
      <c r="R56" s="345"/>
      <c r="AC56" s="369"/>
    </row>
    <row r="57" spans="1:29" ht="41.1" customHeight="1">
      <c r="A57" s="334"/>
      <c r="B57" s="376"/>
      <c r="C57" s="336">
        <v>39</v>
      </c>
      <c r="D57" s="337"/>
      <c r="E57" s="338"/>
      <c r="F57" s="374" t="s">
        <v>775</v>
      </c>
      <c r="G57" s="375" t="s">
        <v>649</v>
      </c>
      <c r="H57" s="375" t="s">
        <v>649</v>
      </c>
      <c r="I57" s="375" t="s">
        <v>649</v>
      </c>
      <c r="J57" s="353" t="s">
        <v>6</v>
      </c>
      <c r="K57" s="342">
        <v>4</v>
      </c>
      <c r="L57" s="386">
        <v>0</v>
      </c>
      <c r="M57" s="387">
        <v>270925.55</v>
      </c>
      <c r="N57" s="354">
        <f t="shared" si="0"/>
        <v>0</v>
      </c>
      <c r="O57" s="355"/>
      <c r="P57" s="355"/>
      <c r="Q57" s="356"/>
      <c r="R57" s="345"/>
      <c r="AC57" s="369"/>
    </row>
    <row r="58" spans="1:29" ht="51" customHeight="1">
      <c r="A58" s="334"/>
      <c r="B58" s="376"/>
      <c r="C58" s="336">
        <v>40</v>
      </c>
      <c r="D58" s="337"/>
      <c r="E58" s="338"/>
      <c r="F58" s="374" t="s">
        <v>747</v>
      </c>
      <c r="G58" s="375" t="s">
        <v>650</v>
      </c>
      <c r="H58" s="375" t="s">
        <v>650</v>
      </c>
      <c r="I58" s="375" t="s">
        <v>650</v>
      </c>
      <c r="J58" s="353" t="s">
        <v>5</v>
      </c>
      <c r="K58" s="342">
        <v>12</v>
      </c>
      <c r="L58" s="386">
        <v>0</v>
      </c>
      <c r="M58" s="387">
        <v>270925.55</v>
      </c>
      <c r="N58" s="354">
        <f t="shared" si="0"/>
        <v>0</v>
      </c>
      <c r="O58" s="355"/>
      <c r="P58" s="355"/>
      <c r="Q58" s="356"/>
      <c r="R58" s="345"/>
      <c r="AC58" s="369"/>
    </row>
    <row r="59" spans="1:29" ht="40.5" customHeight="1">
      <c r="A59" s="334"/>
      <c r="B59" s="376"/>
      <c r="C59" s="336">
        <v>41</v>
      </c>
      <c r="D59" s="337"/>
      <c r="E59" s="338"/>
      <c r="F59" s="374" t="s">
        <v>741</v>
      </c>
      <c r="G59" s="375" t="s">
        <v>651</v>
      </c>
      <c r="H59" s="375" t="s">
        <v>651</v>
      </c>
      <c r="I59" s="375" t="s">
        <v>651</v>
      </c>
      <c r="J59" s="353" t="s">
        <v>6</v>
      </c>
      <c r="K59" s="342">
        <v>24</v>
      </c>
      <c r="L59" s="386">
        <v>0</v>
      </c>
      <c r="M59" s="387">
        <v>270925.55</v>
      </c>
      <c r="N59" s="354">
        <f t="shared" si="0"/>
        <v>0</v>
      </c>
      <c r="O59" s="355"/>
      <c r="P59" s="355"/>
      <c r="Q59" s="356"/>
      <c r="R59" s="345"/>
      <c r="AC59" s="369"/>
    </row>
    <row r="60" spans="1:29" ht="44.45" customHeight="1">
      <c r="A60" s="334"/>
      <c r="B60" s="376"/>
      <c r="C60" s="336">
        <v>42</v>
      </c>
      <c r="D60" s="337"/>
      <c r="E60" s="338"/>
      <c r="F60" s="374" t="s">
        <v>748</v>
      </c>
      <c r="G60" s="375" t="s">
        <v>652</v>
      </c>
      <c r="H60" s="375" t="s">
        <v>652</v>
      </c>
      <c r="I60" s="375" t="s">
        <v>652</v>
      </c>
      <c r="J60" s="353" t="s">
        <v>103</v>
      </c>
      <c r="K60" s="342">
        <v>13</v>
      </c>
      <c r="L60" s="386">
        <v>0</v>
      </c>
      <c r="M60" s="387">
        <v>270925.55</v>
      </c>
      <c r="N60" s="354">
        <f t="shared" si="0"/>
        <v>0</v>
      </c>
      <c r="O60" s="355"/>
      <c r="P60" s="355"/>
      <c r="Q60" s="356"/>
      <c r="R60" s="345"/>
      <c r="AC60" s="369"/>
    </row>
    <row r="61" spans="1:29" ht="29.1" customHeight="1">
      <c r="A61" s="334"/>
      <c r="B61" s="376"/>
      <c r="C61" s="336">
        <v>43</v>
      </c>
      <c r="D61" s="337"/>
      <c r="E61" s="338"/>
      <c r="F61" s="374" t="s">
        <v>749</v>
      </c>
      <c r="G61" s="375" t="s">
        <v>653</v>
      </c>
      <c r="H61" s="375" t="s">
        <v>653</v>
      </c>
      <c r="I61" s="375" t="s">
        <v>653</v>
      </c>
      <c r="J61" s="353" t="s">
        <v>5</v>
      </c>
      <c r="K61" s="342">
        <v>1</v>
      </c>
      <c r="L61" s="386">
        <v>0</v>
      </c>
      <c r="M61" s="387">
        <v>270925.55</v>
      </c>
      <c r="N61" s="354">
        <f t="shared" si="0"/>
        <v>0</v>
      </c>
      <c r="O61" s="355"/>
      <c r="P61" s="355"/>
      <c r="Q61" s="356"/>
      <c r="R61" s="345"/>
      <c r="AC61" s="369"/>
    </row>
    <row r="62" spans="1:29" ht="29.45" customHeight="1">
      <c r="A62" s="334"/>
      <c r="B62" s="376"/>
      <c r="C62" s="336">
        <v>44</v>
      </c>
      <c r="D62" s="337"/>
      <c r="E62" s="338"/>
      <c r="F62" s="374" t="s">
        <v>750</v>
      </c>
      <c r="G62" s="375" t="s">
        <v>654</v>
      </c>
      <c r="H62" s="375" t="s">
        <v>654</v>
      </c>
      <c r="I62" s="375" t="s">
        <v>654</v>
      </c>
      <c r="J62" s="353" t="s">
        <v>5</v>
      </c>
      <c r="K62" s="342">
        <v>1</v>
      </c>
      <c r="L62" s="386">
        <v>0</v>
      </c>
      <c r="M62" s="387">
        <v>270925.55</v>
      </c>
      <c r="N62" s="354">
        <f t="shared" si="0"/>
        <v>0</v>
      </c>
      <c r="O62" s="355"/>
      <c r="P62" s="355"/>
      <c r="Q62" s="356"/>
      <c r="R62" s="345"/>
      <c r="AC62" s="369"/>
    </row>
    <row r="63" spans="1:29" ht="28.5" customHeight="1">
      <c r="A63" s="334"/>
      <c r="B63" s="376"/>
      <c r="C63" s="336">
        <v>45</v>
      </c>
      <c r="D63" s="337"/>
      <c r="E63" s="338"/>
      <c r="F63" s="374" t="s">
        <v>655</v>
      </c>
      <c r="G63" s="375" t="s">
        <v>655</v>
      </c>
      <c r="H63" s="375" t="s">
        <v>655</v>
      </c>
      <c r="I63" s="375" t="s">
        <v>655</v>
      </c>
      <c r="J63" s="353" t="s">
        <v>103</v>
      </c>
      <c r="K63" s="342" t="s">
        <v>250</v>
      </c>
      <c r="L63" s="386">
        <v>0</v>
      </c>
      <c r="M63" s="387">
        <v>270925.55</v>
      </c>
      <c r="N63" s="354">
        <f t="shared" si="0"/>
        <v>0</v>
      </c>
      <c r="O63" s="355"/>
      <c r="P63" s="355"/>
      <c r="Q63" s="356"/>
      <c r="R63" s="345"/>
      <c r="AC63" s="369"/>
    </row>
    <row r="64" spans="1:18" ht="24.6" customHeight="1">
      <c r="A64" s="334"/>
      <c r="B64" s="376"/>
      <c r="C64" s="336"/>
      <c r="D64" s="337"/>
      <c r="E64" s="338"/>
      <c r="F64" s="339" t="s">
        <v>864</v>
      </c>
      <c r="G64" s="340"/>
      <c r="H64" s="340"/>
      <c r="I64" s="340"/>
      <c r="J64" s="377"/>
      <c r="K64" s="377"/>
      <c r="L64" s="367"/>
      <c r="M64" s="368"/>
      <c r="N64" s="354"/>
      <c r="O64" s="355"/>
      <c r="P64" s="355"/>
      <c r="Q64" s="356"/>
      <c r="R64" s="345"/>
    </row>
    <row r="65" spans="1:18" ht="67.5" customHeight="1">
      <c r="A65" s="334"/>
      <c r="B65" s="376"/>
      <c r="C65" s="336">
        <v>46</v>
      </c>
      <c r="D65" s="337"/>
      <c r="E65" s="338"/>
      <c r="F65" s="374" t="s">
        <v>743</v>
      </c>
      <c r="G65" s="375" t="s">
        <v>645</v>
      </c>
      <c r="H65" s="375" t="s">
        <v>645</v>
      </c>
      <c r="I65" s="375" t="s">
        <v>645</v>
      </c>
      <c r="J65" s="353" t="s">
        <v>5</v>
      </c>
      <c r="K65" s="342">
        <v>3</v>
      </c>
      <c r="L65" s="386">
        <v>0</v>
      </c>
      <c r="M65" s="387">
        <v>270925.55</v>
      </c>
      <c r="N65" s="354">
        <f t="shared" si="0"/>
        <v>0</v>
      </c>
      <c r="O65" s="355"/>
      <c r="P65" s="355"/>
      <c r="Q65" s="356"/>
      <c r="R65" s="345"/>
    </row>
    <row r="66" spans="1:18" ht="68.45" customHeight="1">
      <c r="A66" s="334"/>
      <c r="B66" s="376"/>
      <c r="C66" s="336">
        <v>47</v>
      </c>
      <c r="D66" s="337"/>
      <c r="E66" s="338"/>
      <c r="F66" s="374" t="s">
        <v>751</v>
      </c>
      <c r="G66" s="375" t="s">
        <v>656</v>
      </c>
      <c r="H66" s="375" t="s">
        <v>656</v>
      </c>
      <c r="I66" s="375" t="s">
        <v>656</v>
      </c>
      <c r="J66" s="353" t="s">
        <v>5</v>
      </c>
      <c r="K66" s="342">
        <v>1</v>
      </c>
      <c r="L66" s="386">
        <v>0</v>
      </c>
      <c r="M66" s="387">
        <v>270925.55</v>
      </c>
      <c r="N66" s="354">
        <f t="shared" si="0"/>
        <v>0</v>
      </c>
      <c r="O66" s="355"/>
      <c r="P66" s="355"/>
      <c r="Q66" s="356"/>
      <c r="R66" s="345"/>
    </row>
    <row r="67" spans="1:18" ht="67.5" customHeight="1">
      <c r="A67" s="334"/>
      <c r="B67" s="376"/>
      <c r="C67" s="336">
        <v>48</v>
      </c>
      <c r="D67" s="337"/>
      <c r="E67" s="338"/>
      <c r="F67" s="374" t="s">
        <v>744</v>
      </c>
      <c r="G67" s="375" t="s">
        <v>646</v>
      </c>
      <c r="H67" s="375" t="s">
        <v>646</v>
      </c>
      <c r="I67" s="375" t="s">
        <v>646</v>
      </c>
      <c r="J67" s="353" t="s">
        <v>5</v>
      </c>
      <c r="K67" s="342">
        <v>3</v>
      </c>
      <c r="L67" s="386">
        <v>0</v>
      </c>
      <c r="M67" s="387">
        <v>270925.55</v>
      </c>
      <c r="N67" s="354">
        <f t="shared" si="0"/>
        <v>0</v>
      </c>
      <c r="O67" s="355"/>
      <c r="P67" s="355"/>
      <c r="Q67" s="356"/>
      <c r="R67" s="345"/>
    </row>
    <row r="68" spans="1:18" ht="35.45" customHeight="1">
      <c r="A68" s="334"/>
      <c r="B68" s="376"/>
      <c r="C68" s="336">
        <v>49</v>
      </c>
      <c r="D68" s="337"/>
      <c r="E68" s="338"/>
      <c r="F68" s="374" t="s">
        <v>657</v>
      </c>
      <c r="G68" s="375" t="s">
        <v>657</v>
      </c>
      <c r="H68" s="375" t="s">
        <v>657</v>
      </c>
      <c r="I68" s="375" t="s">
        <v>657</v>
      </c>
      <c r="J68" s="353" t="s">
        <v>5</v>
      </c>
      <c r="K68" s="342">
        <v>1</v>
      </c>
      <c r="L68" s="386">
        <v>0</v>
      </c>
      <c r="M68" s="387">
        <v>270925.55</v>
      </c>
      <c r="N68" s="354">
        <f t="shared" si="0"/>
        <v>0</v>
      </c>
      <c r="O68" s="355"/>
      <c r="P68" s="355"/>
      <c r="Q68" s="356"/>
      <c r="R68" s="345"/>
    </row>
    <row r="69" spans="1:18" ht="53.45" customHeight="1">
      <c r="A69" s="334"/>
      <c r="B69" s="376"/>
      <c r="C69" s="336">
        <v>50</v>
      </c>
      <c r="D69" s="337"/>
      <c r="E69" s="338"/>
      <c r="F69" s="374" t="s">
        <v>752</v>
      </c>
      <c r="G69" s="375" t="s">
        <v>650</v>
      </c>
      <c r="H69" s="375" t="s">
        <v>650</v>
      </c>
      <c r="I69" s="375" t="s">
        <v>650</v>
      </c>
      <c r="J69" s="353" t="s">
        <v>5</v>
      </c>
      <c r="K69" s="342">
        <v>4</v>
      </c>
      <c r="L69" s="386">
        <v>0</v>
      </c>
      <c r="M69" s="387">
        <v>270925.55</v>
      </c>
      <c r="N69" s="354">
        <f t="shared" si="0"/>
        <v>0</v>
      </c>
      <c r="O69" s="355"/>
      <c r="P69" s="355"/>
      <c r="Q69" s="356"/>
      <c r="R69" s="345"/>
    </row>
    <row r="70" spans="1:18" ht="49.5" customHeight="1">
      <c r="A70" s="334"/>
      <c r="B70" s="376"/>
      <c r="C70" s="336">
        <v>51</v>
      </c>
      <c r="D70" s="337"/>
      <c r="E70" s="338"/>
      <c r="F70" s="374" t="s">
        <v>753</v>
      </c>
      <c r="G70" s="375" t="s">
        <v>651</v>
      </c>
      <c r="H70" s="375" t="s">
        <v>651</v>
      </c>
      <c r="I70" s="375" t="s">
        <v>651</v>
      </c>
      <c r="J70" s="353" t="s">
        <v>6</v>
      </c>
      <c r="K70" s="342">
        <v>8</v>
      </c>
      <c r="L70" s="386">
        <v>0</v>
      </c>
      <c r="M70" s="387">
        <v>270925.55</v>
      </c>
      <c r="N70" s="354">
        <f t="shared" si="0"/>
        <v>0</v>
      </c>
      <c r="O70" s="355"/>
      <c r="P70" s="355"/>
      <c r="Q70" s="356"/>
      <c r="R70" s="345"/>
    </row>
    <row r="71" spans="1:18" ht="48.6" customHeight="1">
      <c r="A71" s="334"/>
      <c r="B71" s="376"/>
      <c r="C71" s="336">
        <v>52</v>
      </c>
      <c r="D71" s="337"/>
      <c r="E71" s="338"/>
      <c r="F71" s="374" t="s">
        <v>748</v>
      </c>
      <c r="G71" s="375" t="s">
        <v>652</v>
      </c>
      <c r="H71" s="375" t="s">
        <v>652</v>
      </c>
      <c r="I71" s="375" t="s">
        <v>652</v>
      </c>
      <c r="J71" s="353" t="s">
        <v>103</v>
      </c>
      <c r="K71" s="342">
        <v>3</v>
      </c>
      <c r="L71" s="386">
        <v>0</v>
      </c>
      <c r="M71" s="387">
        <v>270925.55</v>
      </c>
      <c r="N71" s="354">
        <f t="shared" si="0"/>
        <v>0</v>
      </c>
      <c r="O71" s="355"/>
      <c r="P71" s="355"/>
      <c r="Q71" s="356"/>
      <c r="R71" s="345"/>
    </row>
    <row r="72" spans="1:18" ht="24.95" customHeight="1">
      <c r="A72" s="334"/>
      <c r="B72" s="376"/>
      <c r="C72" s="378"/>
      <c r="D72" s="337"/>
      <c r="E72" s="338"/>
      <c r="F72" s="339" t="s">
        <v>865</v>
      </c>
      <c r="G72" s="340"/>
      <c r="H72" s="340"/>
      <c r="I72" s="340"/>
      <c r="J72" s="377"/>
      <c r="K72" s="377"/>
      <c r="L72" s="367"/>
      <c r="M72" s="368"/>
      <c r="N72" s="354"/>
      <c r="O72" s="355"/>
      <c r="P72" s="355"/>
      <c r="Q72" s="356"/>
      <c r="R72" s="345"/>
    </row>
    <row r="73" spans="1:18" ht="66.6" customHeight="1">
      <c r="A73" s="334"/>
      <c r="B73" s="376"/>
      <c r="C73" s="336">
        <v>54</v>
      </c>
      <c r="D73" s="337"/>
      <c r="E73" s="338"/>
      <c r="F73" s="374" t="s">
        <v>754</v>
      </c>
      <c r="G73" s="375" t="s">
        <v>645</v>
      </c>
      <c r="H73" s="375" t="s">
        <v>645</v>
      </c>
      <c r="I73" s="375" t="s">
        <v>645</v>
      </c>
      <c r="J73" s="353" t="s">
        <v>5</v>
      </c>
      <c r="K73" s="342">
        <v>7</v>
      </c>
      <c r="L73" s="386">
        <v>0</v>
      </c>
      <c r="M73" s="387">
        <v>270925.55</v>
      </c>
      <c r="N73" s="354">
        <f t="shared" si="0"/>
        <v>0</v>
      </c>
      <c r="O73" s="355"/>
      <c r="P73" s="355"/>
      <c r="Q73" s="356"/>
      <c r="R73" s="345"/>
    </row>
    <row r="74" spans="1:18" ht="65.45" customHeight="1">
      <c r="A74" s="334"/>
      <c r="B74" s="376"/>
      <c r="C74" s="336">
        <v>55</v>
      </c>
      <c r="D74" s="337"/>
      <c r="E74" s="338"/>
      <c r="F74" s="374" t="s">
        <v>755</v>
      </c>
      <c r="G74" s="375" t="s">
        <v>658</v>
      </c>
      <c r="H74" s="375" t="s">
        <v>658</v>
      </c>
      <c r="I74" s="375" t="s">
        <v>658</v>
      </c>
      <c r="J74" s="353" t="s">
        <v>5</v>
      </c>
      <c r="K74" s="342">
        <v>7</v>
      </c>
      <c r="L74" s="386">
        <v>0</v>
      </c>
      <c r="M74" s="387">
        <v>270925.55</v>
      </c>
      <c r="N74" s="354">
        <f t="shared" si="0"/>
        <v>0</v>
      </c>
      <c r="O74" s="355"/>
      <c r="P74" s="355"/>
      <c r="Q74" s="356"/>
      <c r="R74" s="345"/>
    </row>
    <row r="75" spans="1:18" ht="66" customHeight="1">
      <c r="A75" s="334"/>
      <c r="B75" s="376"/>
      <c r="C75" s="336">
        <v>56</v>
      </c>
      <c r="D75" s="337"/>
      <c r="E75" s="338"/>
      <c r="F75" s="374" t="s">
        <v>744</v>
      </c>
      <c r="G75" s="375" t="s">
        <v>646</v>
      </c>
      <c r="H75" s="375" t="s">
        <v>646</v>
      </c>
      <c r="I75" s="375" t="s">
        <v>646</v>
      </c>
      <c r="J75" s="353" t="s">
        <v>5</v>
      </c>
      <c r="K75" s="342">
        <v>7</v>
      </c>
      <c r="L75" s="386">
        <v>0</v>
      </c>
      <c r="M75" s="387">
        <v>270925.55</v>
      </c>
      <c r="N75" s="354">
        <f t="shared" si="0"/>
        <v>0</v>
      </c>
      <c r="O75" s="355"/>
      <c r="P75" s="355"/>
      <c r="Q75" s="356"/>
      <c r="R75" s="345"/>
    </row>
    <row r="76" spans="1:18" ht="34.5" customHeight="1">
      <c r="A76" s="334"/>
      <c r="B76" s="376"/>
      <c r="C76" s="336">
        <v>57</v>
      </c>
      <c r="D76" s="337"/>
      <c r="E76" s="338"/>
      <c r="F76" s="374" t="s">
        <v>659</v>
      </c>
      <c r="G76" s="375" t="s">
        <v>659</v>
      </c>
      <c r="H76" s="375" t="s">
        <v>659</v>
      </c>
      <c r="I76" s="375" t="s">
        <v>659</v>
      </c>
      <c r="J76" s="353" t="s">
        <v>5</v>
      </c>
      <c r="K76" s="342">
        <v>7</v>
      </c>
      <c r="L76" s="386">
        <v>0</v>
      </c>
      <c r="M76" s="387">
        <v>270925.55</v>
      </c>
      <c r="N76" s="354">
        <f t="shared" si="0"/>
        <v>0</v>
      </c>
      <c r="O76" s="355"/>
      <c r="P76" s="355"/>
      <c r="Q76" s="356"/>
      <c r="R76" s="345"/>
    </row>
    <row r="77" spans="1:18" ht="54.6" customHeight="1">
      <c r="A77" s="334"/>
      <c r="B77" s="376"/>
      <c r="C77" s="336">
        <v>58</v>
      </c>
      <c r="D77" s="337"/>
      <c r="E77" s="338"/>
      <c r="F77" s="374" t="s">
        <v>747</v>
      </c>
      <c r="G77" s="375" t="s">
        <v>650</v>
      </c>
      <c r="H77" s="375" t="s">
        <v>650</v>
      </c>
      <c r="I77" s="375" t="s">
        <v>650</v>
      </c>
      <c r="J77" s="353" t="s">
        <v>5</v>
      </c>
      <c r="K77" s="342">
        <v>14</v>
      </c>
      <c r="L77" s="386">
        <v>0</v>
      </c>
      <c r="M77" s="387">
        <v>270925.55</v>
      </c>
      <c r="N77" s="354">
        <f t="shared" si="0"/>
        <v>0</v>
      </c>
      <c r="O77" s="355"/>
      <c r="P77" s="355"/>
      <c r="Q77" s="356"/>
      <c r="R77" s="345"/>
    </row>
    <row r="78" spans="1:18" ht="41.1" customHeight="1">
      <c r="A78" s="334"/>
      <c r="B78" s="376"/>
      <c r="C78" s="336">
        <v>59</v>
      </c>
      <c r="D78" s="337"/>
      <c r="E78" s="338"/>
      <c r="F78" s="374" t="s">
        <v>753</v>
      </c>
      <c r="G78" s="375" t="s">
        <v>651</v>
      </c>
      <c r="H78" s="375" t="s">
        <v>651</v>
      </c>
      <c r="I78" s="375" t="s">
        <v>651</v>
      </c>
      <c r="J78" s="353" t="s">
        <v>6</v>
      </c>
      <c r="K78" s="342">
        <v>35</v>
      </c>
      <c r="L78" s="386">
        <v>0</v>
      </c>
      <c r="M78" s="387">
        <v>270925.55</v>
      </c>
      <c r="N78" s="354">
        <f t="shared" si="0"/>
        <v>0</v>
      </c>
      <c r="O78" s="355"/>
      <c r="P78" s="355"/>
      <c r="Q78" s="356"/>
      <c r="R78" s="345"/>
    </row>
    <row r="79" spans="1:18" ht="32.45" customHeight="1">
      <c r="A79" s="334"/>
      <c r="B79" s="376"/>
      <c r="C79" s="336">
        <v>60</v>
      </c>
      <c r="D79" s="337"/>
      <c r="E79" s="338"/>
      <c r="F79" s="374" t="s">
        <v>756</v>
      </c>
      <c r="G79" s="375" t="s">
        <v>660</v>
      </c>
      <c r="H79" s="375" t="s">
        <v>660</v>
      </c>
      <c r="I79" s="375" t="s">
        <v>660</v>
      </c>
      <c r="J79" s="353" t="s">
        <v>103</v>
      </c>
      <c r="K79" s="342">
        <v>8</v>
      </c>
      <c r="L79" s="386">
        <v>0</v>
      </c>
      <c r="M79" s="387">
        <v>270925.55</v>
      </c>
      <c r="N79" s="354">
        <f aca="true" t="shared" si="1" ref="N79:N142">L79*K79</f>
        <v>0</v>
      </c>
      <c r="O79" s="355"/>
      <c r="P79" s="355"/>
      <c r="Q79" s="356"/>
      <c r="R79" s="345"/>
    </row>
    <row r="80" spans="1:18" ht="42.95" customHeight="1">
      <c r="A80" s="334"/>
      <c r="B80" s="376"/>
      <c r="C80" s="336">
        <v>61</v>
      </c>
      <c r="D80" s="337"/>
      <c r="E80" s="338"/>
      <c r="F80" s="374" t="s">
        <v>748</v>
      </c>
      <c r="G80" s="375" t="s">
        <v>652</v>
      </c>
      <c r="H80" s="375" t="s">
        <v>652</v>
      </c>
      <c r="I80" s="375" t="s">
        <v>652</v>
      </c>
      <c r="J80" s="353" t="s">
        <v>103</v>
      </c>
      <c r="K80" s="342">
        <v>30</v>
      </c>
      <c r="L80" s="386">
        <v>0</v>
      </c>
      <c r="M80" s="387">
        <v>270925.55</v>
      </c>
      <c r="N80" s="354">
        <f t="shared" si="1"/>
        <v>0</v>
      </c>
      <c r="O80" s="355"/>
      <c r="P80" s="355"/>
      <c r="Q80" s="356"/>
      <c r="R80" s="345"/>
    </row>
    <row r="81" spans="1:18" ht="33" customHeight="1">
      <c r="A81" s="334"/>
      <c r="B81" s="376"/>
      <c r="C81" s="336">
        <v>62</v>
      </c>
      <c r="D81" s="337"/>
      <c r="E81" s="338"/>
      <c r="F81" s="374" t="s">
        <v>866</v>
      </c>
      <c r="G81" s="375" t="s">
        <v>661</v>
      </c>
      <c r="H81" s="375" t="s">
        <v>661</v>
      </c>
      <c r="I81" s="375" t="s">
        <v>661</v>
      </c>
      <c r="J81" s="353" t="s">
        <v>5</v>
      </c>
      <c r="K81" s="342">
        <v>2</v>
      </c>
      <c r="L81" s="386">
        <v>0</v>
      </c>
      <c r="M81" s="387">
        <v>270925.55</v>
      </c>
      <c r="N81" s="354">
        <f t="shared" si="1"/>
        <v>0</v>
      </c>
      <c r="O81" s="355"/>
      <c r="P81" s="355"/>
      <c r="Q81" s="356"/>
      <c r="R81" s="345"/>
    </row>
    <row r="82" spans="1:18" ht="64.5" customHeight="1">
      <c r="A82" s="334"/>
      <c r="B82" s="376"/>
      <c r="C82" s="336">
        <v>63</v>
      </c>
      <c r="D82" s="337"/>
      <c r="E82" s="338"/>
      <c r="F82" s="374" t="s">
        <v>757</v>
      </c>
      <c r="G82" s="375" t="s">
        <v>662</v>
      </c>
      <c r="H82" s="375" t="s">
        <v>662</v>
      </c>
      <c r="I82" s="375" t="s">
        <v>662</v>
      </c>
      <c r="J82" s="353" t="s">
        <v>5</v>
      </c>
      <c r="K82" s="342">
        <v>2</v>
      </c>
      <c r="L82" s="386">
        <v>0</v>
      </c>
      <c r="M82" s="387">
        <v>270925.55</v>
      </c>
      <c r="N82" s="354">
        <f t="shared" si="1"/>
        <v>0</v>
      </c>
      <c r="O82" s="355"/>
      <c r="P82" s="355"/>
      <c r="Q82" s="356"/>
      <c r="R82" s="345"/>
    </row>
    <row r="83" spans="1:18" ht="55.5" customHeight="1">
      <c r="A83" s="334"/>
      <c r="B83" s="376"/>
      <c r="C83" s="336">
        <v>64</v>
      </c>
      <c r="D83" s="337"/>
      <c r="E83" s="338"/>
      <c r="F83" s="374" t="s">
        <v>758</v>
      </c>
      <c r="G83" s="375" t="s">
        <v>663</v>
      </c>
      <c r="H83" s="375" t="s">
        <v>663</v>
      </c>
      <c r="I83" s="375" t="s">
        <v>663</v>
      </c>
      <c r="J83" s="353" t="s">
        <v>5</v>
      </c>
      <c r="K83" s="342">
        <v>2</v>
      </c>
      <c r="L83" s="386">
        <v>0</v>
      </c>
      <c r="M83" s="387">
        <v>270925.55</v>
      </c>
      <c r="N83" s="354">
        <f t="shared" si="1"/>
        <v>0</v>
      </c>
      <c r="O83" s="355"/>
      <c r="P83" s="355"/>
      <c r="Q83" s="356"/>
      <c r="R83" s="345"/>
    </row>
    <row r="84" spans="1:18" ht="35.1" customHeight="1">
      <c r="A84" s="334"/>
      <c r="B84" s="376"/>
      <c r="C84" s="336">
        <v>65</v>
      </c>
      <c r="D84" s="337"/>
      <c r="E84" s="338"/>
      <c r="F84" s="374" t="s">
        <v>746</v>
      </c>
      <c r="G84" s="375" t="s">
        <v>649</v>
      </c>
      <c r="H84" s="375" t="s">
        <v>649</v>
      </c>
      <c r="I84" s="375" t="s">
        <v>649</v>
      </c>
      <c r="J84" s="353" t="s">
        <v>6</v>
      </c>
      <c r="K84" s="342">
        <v>4</v>
      </c>
      <c r="L84" s="386">
        <v>0</v>
      </c>
      <c r="M84" s="387">
        <v>270925.55</v>
      </c>
      <c r="N84" s="354">
        <f t="shared" si="1"/>
        <v>0</v>
      </c>
      <c r="O84" s="355"/>
      <c r="P84" s="355"/>
      <c r="Q84" s="356"/>
      <c r="R84" s="345"/>
    </row>
    <row r="85" spans="1:18" ht="27.6" customHeight="1">
      <c r="A85" s="334"/>
      <c r="B85" s="376"/>
      <c r="C85" s="336">
        <v>66</v>
      </c>
      <c r="D85" s="337"/>
      <c r="E85" s="338"/>
      <c r="F85" s="374" t="s">
        <v>664</v>
      </c>
      <c r="G85" s="375" t="s">
        <v>664</v>
      </c>
      <c r="H85" s="375" t="s">
        <v>664</v>
      </c>
      <c r="I85" s="375" t="s">
        <v>664</v>
      </c>
      <c r="J85" s="353" t="s">
        <v>103</v>
      </c>
      <c r="K85" s="342">
        <v>16</v>
      </c>
      <c r="L85" s="386">
        <v>0</v>
      </c>
      <c r="M85" s="387">
        <v>270925.55</v>
      </c>
      <c r="N85" s="354">
        <f t="shared" si="1"/>
        <v>0</v>
      </c>
      <c r="O85" s="355"/>
      <c r="P85" s="355"/>
      <c r="Q85" s="356"/>
      <c r="R85" s="345"/>
    </row>
    <row r="86" spans="1:18" ht="26.1" customHeight="1">
      <c r="A86" s="334"/>
      <c r="B86" s="376"/>
      <c r="C86" s="336">
        <v>67</v>
      </c>
      <c r="D86" s="337"/>
      <c r="E86" s="338"/>
      <c r="F86" s="374" t="s">
        <v>665</v>
      </c>
      <c r="G86" s="375" t="s">
        <v>665</v>
      </c>
      <c r="H86" s="375" t="s">
        <v>665</v>
      </c>
      <c r="I86" s="375" t="s">
        <v>665</v>
      </c>
      <c r="J86" s="353" t="s">
        <v>103</v>
      </c>
      <c r="K86" s="342">
        <v>20</v>
      </c>
      <c r="L86" s="386">
        <v>0</v>
      </c>
      <c r="M86" s="387">
        <v>270925.55</v>
      </c>
      <c r="N86" s="354">
        <f t="shared" si="1"/>
        <v>0</v>
      </c>
      <c r="O86" s="355"/>
      <c r="P86" s="355"/>
      <c r="Q86" s="356"/>
      <c r="R86" s="345"/>
    </row>
    <row r="87" spans="1:18" ht="41.1" customHeight="1">
      <c r="A87" s="334"/>
      <c r="B87" s="376"/>
      <c r="C87" s="336">
        <v>68</v>
      </c>
      <c r="D87" s="337"/>
      <c r="E87" s="338"/>
      <c r="F87" s="374" t="s">
        <v>759</v>
      </c>
      <c r="G87" s="375" t="s">
        <v>631</v>
      </c>
      <c r="H87" s="375" t="s">
        <v>631</v>
      </c>
      <c r="I87" s="375" t="s">
        <v>631</v>
      </c>
      <c r="J87" s="353" t="s">
        <v>103</v>
      </c>
      <c r="K87" s="342">
        <v>20</v>
      </c>
      <c r="L87" s="386">
        <v>0</v>
      </c>
      <c r="M87" s="387">
        <v>270925.55</v>
      </c>
      <c r="N87" s="354">
        <f t="shared" si="1"/>
        <v>0</v>
      </c>
      <c r="O87" s="355"/>
      <c r="P87" s="355"/>
      <c r="Q87" s="356"/>
      <c r="R87" s="345"/>
    </row>
    <row r="88" spans="1:18" ht="30.6" customHeight="1">
      <c r="A88" s="334"/>
      <c r="B88" s="376"/>
      <c r="C88" s="378"/>
      <c r="D88" s="337"/>
      <c r="E88" s="338"/>
      <c r="F88" s="339" t="s">
        <v>867</v>
      </c>
      <c r="G88" s="375"/>
      <c r="H88" s="375"/>
      <c r="I88" s="375"/>
      <c r="J88" s="377"/>
      <c r="K88" s="377"/>
      <c r="L88" s="367"/>
      <c r="M88" s="368"/>
      <c r="N88" s="354"/>
      <c r="O88" s="355"/>
      <c r="P88" s="355"/>
      <c r="Q88" s="356"/>
      <c r="R88" s="345"/>
    </row>
    <row r="89" spans="1:18" ht="79.7" customHeight="1">
      <c r="A89" s="334"/>
      <c r="B89" s="376"/>
      <c r="C89" s="336">
        <v>69</v>
      </c>
      <c r="D89" s="337"/>
      <c r="E89" s="338"/>
      <c r="F89" s="374" t="s">
        <v>760</v>
      </c>
      <c r="G89" s="375" t="s">
        <v>645</v>
      </c>
      <c r="H89" s="375" t="s">
        <v>645</v>
      </c>
      <c r="I89" s="375" t="s">
        <v>645</v>
      </c>
      <c r="J89" s="353" t="s">
        <v>5</v>
      </c>
      <c r="K89" s="342">
        <v>14</v>
      </c>
      <c r="L89" s="386">
        <v>0</v>
      </c>
      <c r="M89" s="387">
        <v>270925.55</v>
      </c>
      <c r="N89" s="354">
        <f t="shared" si="1"/>
        <v>0</v>
      </c>
      <c r="O89" s="355"/>
      <c r="P89" s="355"/>
      <c r="Q89" s="356"/>
      <c r="R89" s="345"/>
    </row>
    <row r="90" spans="1:18" ht="66" customHeight="1">
      <c r="A90" s="334"/>
      <c r="B90" s="376"/>
      <c r="C90" s="336">
        <v>70</v>
      </c>
      <c r="D90" s="337"/>
      <c r="E90" s="338"/>
      <c r="F90" s="374" t="s">
        <v>744</v>
      </c>
      <c r="G90" s="375" t="s">
        <v>646</v>
      </c>
      <c r="H90" s="375" t="s">
        <v>646</v>
      </c>
      <c r="I90" s="375" t="s">
        <v>646</v>
      </c>
      <c r="J90" s="353" t="s">
        <v>5</v>
      </c>
      <c r="K90" s="342">
        <v>14</v>
      </c>
      <c r="L90" s="386">
        <v>0</v>
      </c>
      <c r="M90" s="387">
        <v>270925.55</v>
      </c>
      <c r="N90" s="354">
        <f t="shared" si="1"/>
        <v>0</v>
      </c>
      <c r="O90" s="355"/>
      <c r="P90" s="355"/>
      <c r="Q90" s="356"/>
      <c r="R90" s="345"/>
    </row>
    <row r="91" spans="1:18" ht="57.95" customHeight="1">
      <c r="A91" s="334"/>
      <c r="B91" s="376"/>
      <c r="C91" s="336">
        <v>71</v>
      </c>
      <c r="D91" s="337"/>
      <c r="E91" s="338"/>
      <c r="F91" s="374" t="s">
        <v>752</v>
      </c>
      <c r="G91" s="375" t="s">
        <v>650</v>
      </c>
      <c r="H91" s="375" t="s">
        <v>650</v>
      </c>
      <c r="I91" s="375" t="s">
        <v>650</v>
      </c>
      <c r="J91" s="353" t="s">
        <v>5</v>
      </c>
      <c r="K91" s="342">
        <v>14</v>
      </c>
      <c r="L91" s="386">
        <v>0</v>
      </c>
      <c r="M91" s="387">
        <v>270925.55</v>
      </c>
      <c r="N91" s="354">
        <f t="shared" si="1"/>
        <v>0</v>
      </c>
      <c r="O91" s="355"/>
      <c r="P91" s="355"/>
      <c r="Q91" s="356"/>
      <c r="R91" s="345"/>
    </row>
    <row r="92" spans="1:18" ht="49.5" customHeight="1">
      <c r="A92" s="334"/>
      <c r="B92" s="376"/>
      <c r="C92" s="336">
        <v>72</v>
      </c>
      <c r="D92" s="337"/>
      <c r="E92" s="338"/>
      <c r="F92" s="374" t="s">
        <v>761</v>
      </c>
      <c r="G92" s="375" t="s">
        <v>666</v>
      </c>
      <c r="H92" s="375" t="s">
        <v>666</v>
      </c>
      <c r="I92" s="375" t="s">
        <v>666</v>
      </c>
      <c r="J92" s="353" t="s">
        <v>6</v>
      </c>
      <c r="K92" s="342">
        <v>42</v>
      </c>
      <c r="L92" s="386">
        <v>0</v>
      </c>
      <c r="M92" s="387">
        <v>270925.55</v>
      </c>
      <c r="N92" s="354">
        <f t="shared" si="1"/>
        <v>0</v>
      </c>
      <c r="O92" s="355"/>
      <c r="P92" s="355"/>
      <c r="Q92" s="356"/>
      <c r="R92" s="345"/>
    </row>
    <row r="93" spans="1:18" ht="30.95" customHeight="1">
      <c r="A93" s="334"/>
      <c r="B93" s="376"/>
      <c r="C93" s="336">
        <v>74</v>
      </c>
      <c r="D93" s="337"/>
      <c r="E93" s="338"/>
      <c r="F93" s="374" t="s">
        <v>762</v>
      </c>
      <c r="G93" s="375" t="s">
        <v>660</v>
      </c>
      <c r="H93" s="375" t="s">
        <v>660</v>
      </c>
      <c r="I93" s="375" t="s">
        <v>660</v>
      </c>
      <c r="J93" s="353" t="s">
        <v>103</v>
      </c>
      <c r="K93" s="342">
        <v>8</v>
      </c>
      <c r="L93" s="386">
        <v>0</v>
      </c>
      <c r="M93" s="387">
        <v>270925.55</v>
      </c>
      <c r="N93" s="354">
        <f t="shared" si="1"/>
        <v>0</v>
      </c>
      <c r="O93" s="355"/>
      <c r="P93" s="355"/>
      <c r="Q93" s="356"/>
      <c r="R93" s="345"/>
    </row>
    <row r="94" spans="1:18" ht="42" customHeight="1">
      <c r="A94" s="334"/>
      <c r="B94" s="376"/>
      <c r="C94" s="336">
        <v>75</v>
      </c>
      <c r="D94" s="337"/>
      <c r="E94" s="338"/>
      <c r="F94" s="374" t="s">
        <v>763</v>
      </c>
      <c r="G94" s="375" t="s">
        <v>652</v>
      </c>
      <c r="H94" s="375" t="s">
        <v>652</v>
      </c>
      <c r="I94" s="375" t="s">
        <v>652</v>
      </c>
      <c r="J94" s="353" t="s">
        <v>103</v>
      </c>
      <c r="K94" s="342">
        <v>30</v>
      </c>
      <c r="L94" s="386">
        <v>0</v>
      </c>
      <c r="M94" s="387">
        <v>270925.55</v>
      </c>
      <c r="N94" s="354">
        <f t="shared" si="1"/>
        <v>0</v>
      </c>
      <c r="O94" s="355"/>
      <c r="P94" s="355"/>
      <c r="Q94" s="356"/>
      <c r="R94" s="345"/>
    </row>
    <row r="95" spans="1:18" ht="38.45" customHeight="1">
      <c r="A95" s="334"/>
      <c r="B95" s="376"/>
      <c r="C95" s="336">
        <v>76</v>
      </c>
      <c r="D95" s="337"/>
      <c r="E95" s="338"/>
      <c r="F95" s="374" t="s">
        <v>764</v>
      </c>
      <c r="G95" s="375" t="s">
        <v>667</v>
      </c>
      <c r="H95" s="375" t="s">
        <v>667</v>
      </c>
      <c r="I95" s="375" t="s">
        <v>667</v>
      </c>
      <c r="J95" s="353" t="s">
        <v>5</v>
      </c>
      <c r="K95" s="342">
        <v>2</v>
      </c>
      <c r="L95" s="386">
        <v>0</v>
      </c>
      <c r="M95" s="387">
        <v>270925.55</v>
      </c>
      <c r="N95" s="354">
        <f t="shared" si="1"/>
        <v>0</v>
      </c>
      <c r="O95" s="355"/>
      <c r="P95" s="355"/>
      <c r="Q95" s="356"/>
      <c r="R95" s="345"/>
    </row>
    <row r="96" spans="1:18" ht="60.6" customHeight="1">
      <c r="A96" s="334"/>
      <c r="B96" s="376"/>
      <c r="C96" s="336">
        <v>77</v>
      </c>
      <c r="D96" s="337"/>
      <c r="E96" s="338"/>
      <c r="F96" s="374" t="s">
        <v>765</v>
      </c>
      <c r="G96" s="375" t="s">
        <v>668</v>
      </c>
      <c r="H96" s="375" t="s">
        <v>668</v>
      </c>
      <c r="I96" s="375" t="s">
        <v>668</v>
      </c>
      <c r="J96" s="353" t="s">
        <v>5</v>
      </c>
      <c r="K96" s="342">
        <v>2</v>
      </c>
      <c r="L96" s="386">
        <v>0</v>
      </c>
      <c r="M96" s="387">
        <v>270925.55</v>
      </c>
      <c r="N96" s="354">
        <f t="shared" si="1"/>
        <v>0</v>
      </c>
      <c r="O96" s="355"/>
      <c r="P96" s="355"/>
      <c r="Q96" s="356"/>
      <c r="R96" s="345"/>
    </row>
    <row r="97" spans="1:18" ht="54.6" customHeight="1">
      <c r="A97" s="334"/>
      <c r="B97" s="376"/>
      <c r="C97" s="336">
        <v>78</v>
      </c>
      <c r="D97" s="337"/>
      <c r="E97" s="338"/>
      <c r="F97" s="374" t="s">
        <v>758</v>
      </c>
      <c r="G97" s="375" t="s">
        <v>663</v>
      </c>
      <c r="H97" s="375" t="s">
        <v>663</v>
      </c>
      <c r="I97" s="375" t="s">
        <v>663</v>
      </c>
      <c r="J97" s="353" t="s">
        <v>5</v>
      </c>
      <c r="K97" s="342">
        <v>2</v>
      </c>
      <c r="L97" s="386">
        <v>0</v>
      </c>
      <c r="M97" s="387">
        <v>270925.55</v>
      </c>
      <c r="N97" s="354">
        <f t="shared" si="1"/>
        <v>0</v>
      </c>
      <c r="O97" s="355"/>
      <c r="P97" s="355"/>
      <c r="Q97" s="356"/>
      <c r="R97" s="345"/>
    </row>
    <row r="98" spans="1:18" ht="31.5" customHeight="1">
      <c r="A98" s="334"/>
      <c r="B98" s="376"/>
      <c r="C98" s="336">
        <v>79</v>
      </c>
      <c r="D98" s="337"/>
      <c r="E98" s="338"/>
      <c r="F98" s="374" t="s">
        <v>746</v>
      </c>
      <c r="G98" s="375" t="s">
        <v>649</v>
      </c>
      <c r="H98" s="375" t="s">
        <v>649</v>
      </c>
      <c r="I98" s="375" t="s">
        <v>649</v>
      </c>
      <c r="J98" s="353" t="s">
        <v>6</v>
      </c>
      <c r="K98" s="342">
        <v>2</v>
      </c>
      <c r="L98" s="386">
        <v>0</v>
      </c>
      <c r="M98" s="387">
        <v>270925.55</v>
      </c>
      <c r="N98" s="354">
        <f t="shared" si="1"/>
        <v>0</v>
      </c>
      <c r="O98" s="355"/>
      <c r="P98" s="355"/>
      <c r="Q98" s="356"/>
      <c r="R98" s="345"/>
    </row>
    <row r="99" spans="1:18" ht="27.95" customHeight="1">
      <c r="A99" s="334"/>
      <c r="B99" s="376"/>
      <c r="C99" s="336"/>
      <c r="D99" s="337"/>
      <c r="E99" s="338"/>
      <c r="F99" s="339" t="s">
        <v>868</v>
      </c>
      <c r="G99" s="375"/>
      <c r="H99" s="375"/>
      <c r="I99" s="375"/>
      <c r="J99" s="377"/>
      <c r="K99" s="377"/>
      <c r="L99" s="367"/>
      <c r="M99" s="368"/>
      <c r="N99" s="354"/>
      <c r="O99" s="355"/>
      <c r="P99" s="355"/>
      <c r="Q99" s="356"/>
      <c r="R99" s="345"/>
    </row>
    <row r="100" spans="1:18" ht="67.5" customHeight="1">
      <c r="A100" s="334"/>
      <c r="B100" s="376"/>
      <c r="C100" s="336">
        <v>80</v>
      </c>
      <c r="D100" s="337"/>
      <c r="E100" s="338"/>
      <c r="F100" s="374" t="s">
        <v>766</v>
      </c>
      <c r="G100" s="375" t="s">
        <v>645</v>
      </c>
      <c r="H100" s="375" t="s">
        <v>645</v>
      </c>
      <c r="I100" s="375" t="s">
        <v>645</v>
      </c>
      <c r="J100" s="353" t="s">
        <v>5</v>
      </c>
      <c r="K100" s="342">
        <v>7</v>
      </c>
      <c r="L100" s="386">
        <v>0</v>
      </c>
      <c r="M100" s="387">
        <v>270925.55</v>
      </c>
      <c r="N100" s="354">
        <f t="shared" si="1"/>
        <v>0</v>
      </c>
      <c r="O100" s="355"/>
      <c r="P100" s="355"/>
      <c r="Q100" s="356"/>
      <c r="R100" s="345"/>
    </row>
    <row r="101" spans="1:18" ht="66" customHeight="1">
      <c r="A101" s="334"/>
      <c r="B101" s="376"/>
      <c r="C101" s="336">
        <v>81</v>
      </c>
      <c r="D101" s="337"/>
      <c r="E101" s="338"/>
      <c r="F101" s="374" t="s">
        <v>767</v>
      </c>
      <c r="G101" s="375" t="s">
        <v>669</v>
      </c>
      <c r="H101" s="375" t="s">
        <v>669</v>
      </c>
      <c r="I101" s="375" t="s">
        <v>669</v>
      </c>
      <c r="J101" s="353" t="s">
        <v>5</v>
      </c>
      <c r="K101" s="342">
        <v>4</v>
      </c>
      <c r="L101" s="386">
        <v>0</v>
      </c>
      <c r="M101" s="387">
        <v>270925.55</v>
      </c>
      <c r="N101" s="354">
        <f t="shared" si="1"/>
        <v>0</v>
      </c>
      <c r="O101" s="355"/>
      <c r="P101" s="355"/>
      <c r="Q101" s="356"/>
      <c r="R101" s="345"/>
    </row>
    <row r="102" spans="1:18" ht="66.6" customHeight="1">
      <c r="A102" s="334"/>
      <c r="B102" s="376"/>
      <c r="C102" s="336">
        <v>82</v>
      </c>
      <c r="D102" s="337"/>
      <c r="E102" s="338"/>
      <c r="F102" s="374" t="s">
        <v>744</v>
      </c>
      <c r="G102" s="375" t="s">
        <v>646</v>
      </c>
      <c r="H102" s="375" t="s">
        <v>646</v>
      </c>
      <c r="I102" s="375" t="s">
        <v>646</v>
      </c>
      <c r="J102" s="353" t="s">
        <v>5</v>
      </c>
      <c r="K102" s="342">
        <v>11</v>
      </c>
      <c r="L102" s="386">
        <v>0</v>
      </c>
      <c r="M102" s="387">
        <v>270925.55</v>
      </c>
      <c r="N102" s="354">
        <f t="shared" si="1"/>
        <v>0</v>
      </c>
      <c r="O102" s="355"/>
      <c r="P102" s="355"/>
      <c r="Q102" s="356"/>
      <c r="R102" s="345"/>
    </row>
    <row r="103" spans="1:18" ht="51" customHeight="1">
      <c r="A103" s="334"/>
      <c r="B103" s="376"/>
      <c r="C103" s="336">
        <v>83</v>
      </c>
      <c r="D103" s="337"/>
      <c r="E103" s="338"/>
      <c r="F103" s="374" t="s">
        <v>752</v>
      </c>
      <c r="G103" s="375" t="s">
        <v>650</v>
      </c>
      <c r="H103" s="375" t="s">
        <v>650</v>
      </c>
      <c r="I103" s="375" t="s">
        <v>650</v>
      </c>
      <c r="J103" s="353" t="s">
        <v>5</v>
      </c>
      <c r="K103" s="342">
        <v>11</v>
      </c>
      <c r="L103" s="386">
        <v>0</v>
      </c>
      <c r="M103" s="387">
        <v>270925.55</v>
      </c>
      <c r="N103" s="354">
        <f t="shared" si="1"/>
        <v>0</v>
      </c>
      <c r="O103" s="355"/>
      <c r="P103" s="355"/>
      <c r="Q103" s="356"/>
      <c r="R103" s="345"/>
    </row>
    <row r="104" spans="1:18" ht="41.45" customHeight="1">
      <c r="A104" s="334"/>
      <c r="B104" s="376"/>
      <c r="C104" s="336">
        <v>84</v>
      </c>
      <c r="D104" s="337"/>
      <c r="E104" s="338"/>
      <c r="F104" s="374" t="s">
        <v>768</v>
      </c>
      <c r="G104" s="375" t="s">
        <v>651</v>
      </c>
      <c r="H104" s="375" t="s">
        <v>651</v>
      </c>
      <c r="I104" s="375" t="s">
        <v>651</v>
      </c>
      <c r="J104" s="353" t="s">
        <v>6</v>
      </c>
      <c r="K104" s="342">
        <v>22</v>
      </c>
      <c r="L104" s="386">
        <v>0</v>
      </c>
      <c r="M104" s="387">
        <v>270925.55</v>
      </c>
      <c r="N104" s="354">
        <f t="shared" si="1"/>
        <v>0</v>
      </c>
      <c r="O104" s="355"/>
      <c r="P104" s="355"/>
      <c r="Q104" s="356"/>
      <c r="R104" s="345"/>
    </row>
    <row r="105" spans="1:18" ht="34.5" customHeight="1">
      <c r="A105" s="334"/>
      <c r="B105" s="376"/>
      <c r="C105" s="336">
        <v>85</v>
      </c>
      <c r="D105" s="337"/>
      <c r="E105" s="338"/>
      <c r="F105" s="374" t="s">
        <v>762</v>
      </c>
      <c r="G105" s="375" t="s">
        <v>660</v>
      </c>
      <c r="H105" s="375" t="s">
        <v>660</v>
      </c>
      <c r="I105" s="375" t="s">
        <v>660</v>
      </c>
      <c r="J105" s="353" t="s">
        <v>103</v>
      </c>
      <c r="K105" s="342">
        <v>13</v>
      </c>
      <c r="L105" s="386">
        <v>0</v>
      </c>
      <c r="M105" s="387">
        <v>270925.55</v>
      </c>
      <c r="N105" s="354">
        <f t="shared" si="1"/>
        <v>0</v>
      </c>
      <c r="O105" s="355"/>
      <c r="P105" s="355"/>
      <c r="Q105" s="356"/>
      <c r="R105" s="345"/>
    </row>
    <row r="106" spans="1:18" ht="49.5" customHeight="1">
      <c r="A106" s="334"/>
      <c r="B106" s="376"/>
      <c r="C106" s="336">
        <v>86</v>
      </c>
      <c r="D106" s="337"/>
      <c r="E106" s="338"/>
      <c r="F106" s="374" t="s">
        <v>748</v>
      </c>
      <c r="G106" s="375" t="s">
        <v>652</v>
      </c>
      <c r="H106" s="375" t="s">
        <v>652</v>
      </c>
      <c r="I106" s="375" t="s">
        <v>652</v>
      </c>
      <c r="J106" s="353" t="s">
        <v>103</v>
      </c>
      <c r="K106" s="342">
        <v>25</v>
      </c>
      <c r="L106" s="386">
        <v>0</v>
      </c>
      <c r="M106" s="387">
        <v>270925.55</v>
      </c>
      <c r="N106" s="354">
        <f t="shared" si="1"/>
        <v>0</v>
      </c>
      <c r="O106" s="355"/>
      <c r="P106" s="355"/>
      <c r="Q106" s="356"/>
      <c r="R106" s="345"/>
    </row>
    <row r="107" spans="1:18" ht="36.6" customHeight="1">
      <c r="A107" s="334"/>
      <c r="B107" s="376"/>
      <c r="C107" s="336">
        <v>88</v>
      </c>
      <c r="D107" s="337"/>
      <c r="E107" s="338"/>
      <c r="F107" s="374" t="s">
        <v>769</v>
      </c>
      <c r="G107" s="375" t="s">
        <v>670</v>
      </c>
      <c r="H107" s="375" t="s">
        <v>670</v>
      </c>
      <c r="I107" s="375" t="s">
        <v>670</v>
      </c>
      <c r="J107" s="353" t="s">
        <v>5</v>
      </c>
      <c r="K107" s="342">
        <v>1</v>
      </c>
      <c r="L107" s="386">
        <v>0</v>
      </c>
      <c r="M107" s="387">
        <v>270925.55</v>
      </c>
      <c r="N107" s="354">
        <f t="shared" si="1"/>
        <v>0</v>
      </c>
      <c r="O107" s="355"/>
      <c r="P107" s="355"/>
      <c r="Q107" s="356"/>
      <c r="R107" s="345"/>
    </row>
    <row r="108" spans="1:18" ht="68.45" customHeight="1">
      <c r="A108" s="334"/>
      <c r="B108" s="376"/>
      <c r="C108" s="336">
        <v>89</v>
      </c>
      <c r="D108" s="337"/>
      <c r="E108" s="338"/>
      <c r="F108" s="374" t="s">
        <v>770</v>
      </c>
      <c r="G108" s="375" t="s">
        <v>671</v>
      </c>
      <c r="H108" s="375" t="s">
        <v>671</v>
      </c>
      <c r="I108" s="375" t="s">
        <v>671</v>
      </c>
      <c r="J108" s="353" t="s">
        <v>5</v>
      </c>
      <c r="K108" s="342" t="s">
        <v>246</v>
      </c>
      <c r="L108" s="386">
        <v>0</v>
      </c>
      <c r="M108" s="387">
        <v>270925.55</v>
      </c>
      <c r="N108" s="354">
        <f t="shared" si="1"/>
        <v>0</v>
      </c>
      <c r="O108" s="355"/>
      <c r="P108" s="355"/>
      <c r="Q108" s="356"/>
      <c r="R108" s="345"/>
    </row>
    <row r="109" spans="1:18" ht="26.45" customHeight="1">
      <c r="A109" s="334"/>
      <c r="B109" s="376"/>
      <c r="C109" s="378"/>
      <c r="D109" s="337"/>
      <c r="E109" s="338"/>
      <c r="F109" s="339" t="s">
        <v>869</v>
      </c>
      <c r="G109" s="375"/>
      <c r="H109" s="375"/>
      <c r="I109" s="375"/>
      <c r="J109" s="377"/>
      <c r="K109" s="377"/>
      <c r="L109" s="367"/>
      <c r="M109" s="368"/>
      <c r="N109" s="354"/>
      <c r="O109" s="355"/>
      <c r="P109" s="355"/>
      <c r="Q109" s="356"/>
      <c r="R109" s="345"/>
    </row>
    <row r="110" spans="1:18" ht="64.5" customHeight="1">
      <c r="A110" s="334"/>
      <c r="B110" s="376"/>
      <c r="C110" s="336">
        <v>90</v>
      </c>
      <c r="D110" s="337"/>
      <c r="E110" s="338"/>
      <c r="F110" s="374" t="s">
        <v>743</v>
      </c>
      <c r="G110" s="375" t="s">
        <v>645</v>
      </c>
      <c r="H110" s="375" t="s">
        <v>645</v>
      </c>
      <c r="I110" s="375" t="s">
        <v>645</v>
      </c>
      <c r="J110" s="353" t="s">
        <v>5</v>
      </c>
      <c r="K110" s="342">
        <v>2</v>
      </c>
      <c r="L110" s="386">
        <v>0</v>
      </c>
      <c r="M110" s="387">
        <v>270925.55</v>
      </c>
      <c r="N110" s="354">
        <f t="shared" si="1"/>
        <v>0</v>
      </c>
      <c r="O110" s="355"/>
      <c r="P110" s="355"/>
      <c r="Q110" s="356"/>
      <c r="R110" s="345"/>
    </row>
    <row r="111" spans="1:18" ht="69.6" customHeight="1">
      <c r="A111" s="334"/>
      <c r="B111" s="376"/>
      <c r="C111" s="336">
        <v>91</v>
      </c>
      <c r="D111" s="337"/>
      <c r="E111" s="338"/>
      <c r="F111" s="374" t="s">
        <v>744</v>
      </c>
      <c r="G111" s="375" t="s">
        <v>646</v>
      </c>
      <c r="H111" s="375" t="s">
        <v>646</v>
      </c>
      <c r="I111" s="375" t="s">
        <v>646</v>
      </c>
      <c r="J111" s="353" t="s">
        <v>5</v>
      </c>
      <c r="K111" s="342">
        <v>2</v>
      </c>
      <c r="L111" s="386">
        <v>0</v>
      </c>
      <c r="M111" s="387">
        <v>270925.55</v>
      </c>
      <c r="N111" s="354">
        <f t="shared" si="1"/>
        <v>0</v>
      </c>
      <c r="O111" s="355"/>
      <c r="P111" s="355"/>
      <c r="Q111" s="356"/>
      <c r="R111" s="345"/>
    </row>
    <row r="112" spans="1:18" ht="57" customHeight="1">
      <c r="A112" s="334"/>
      <c r="B112" s="376"/>
      <c r="C112" s="336">
        <v>92</v>
      </c>
      <c r="D112" s="337"/>
      <c r="E112" s="338"/>
      <c r="F112" s="374" t="s">
        <v>752</v>
      </c>
      <c r="G112" s="375" t="s">
        <v>650</v>
      </c>
      <c r="H112" s="375" t="s">
        <v>650</v>
      </c>
      <c r="I112" s="375" t="s">
        <v>650</v>
      </c>
      <c r="J112" s="353" t="s">
        <v>5</v>
      </c>
      <c r="K112" s="342">
        <v>2</v>
      </c>
      <c r="L112" s="386">
        <v>0</v>
      </c>
      <c r="M112" s="387">
        <v>270925.55</v>
      </c>
      <c r="N112" s="354">
        <f t="shared" si="1"/>
        <v>0</v>
      </c>
      <c r="O112" s="355"/>
      <c r="P112" s="355"/>
      <c r="Q112" s="356"/>
      <c r="R112" s="345"/>
    </row>
    <row r="113" spans="1:18" ht="48.6" customHeight="1">
      <c r="A113" s="334"/>
      <c r="B113" s="376"/>
      <c r="C113" s="336">
        <v>93</v>
      </c>
      <c r="D113" s="337"/>
      <c r="E113" s="338"/>
      <c r="F113" s="374" t="s">
        <v>771</v>
      </c>
      <c r="G113" s="375" t="s">
        <v>651</v>
      </c>
      <c r="H113" s="375" t="s">
        <v>651</v>
      </c>
      <c r="I113" s="375" t="s">
        <v>651</v>
      </c>
      <c r="J113" s="353" t="s">
        <v>6</v>
      </c>
      <c r="K113" s="342">
        <v>4</v>
      </c>
      <c r="L113" s="386">
        <v>0</v>
      </c>
      <c r="M113" s="387">
        <v>270925.55</v>
      </c>
      <c r="N113" s="354">
        <f t="shared" si="1"/>
        <v>0</v>
      </c>
      <c r="O113" s="355"/>
      <c r="P113" s="355"/>
      <c r="Q113" s="356"/>
      <c r="R113" s="345"/>
    </row>
    <row r="114" spans="1:18" ht="33.6" customHeight="1">
      <c r="A114" s="334"/>
      <c r="B114" s="376"/>
      <c r="C114" s="336">
        <v>94</v>
      </c>
      <c r="D114" s="337"/>
      <c r="E114" s="338"/>
      <c r="F114" s="374" t="s">
        <v>772</v>
      </c>
      <c r="G114" s="375" t="s">
        <v>672</v>
      </c>
      <c r="H114" s="375" t="s">
        <v>672</v>
      </c>
      <c r="I114" s="375" t="s">
        <v>672</v>
      </c>
      <c r="J114" s="353" t="s">
        <v>103</v>
      </c>
      <c r="K114" s="342">
        <v>3</v>
      </c>
      <c r="L114" s="386">
        <v>0</v>
      </c>
      <c r="M114" s="387">
        <v>270925.55</v>
      </c>
      <c r="N114" s="354">
        <f t="shared" si="1"/>
        <v>0</v>
      </c>
      <c r="O114" s="355"/>
      <c r="P114" s="355"/>
      <c r="Q114" s="356"/>
      <c r="R114" s="345"/>
    </row>
    <row r="115" spans="1:18" ht="45" customHeight="1">
      <c r="A115" s="334"/>
      <c r="B115" s="376"/>
      <c r="C115" s="336">
        <v>95</v>
      </c>
      <c r="D115" s="337"/>
      <c r="E115" s="338"/>
      <c r="F115" s="374" t="s">
        <v>763</v>
      </c>
      <c r="G115" s="375" t="s">
        <v>652</v>
      </c>
      <c r="H115" s="375" t="s">
        <v>652</v>
      </c>
      <c r="I115" s="375" t="s">
        <v>652</v>
      </c>
      <c r="J115" s="353" t="s">
        <v>103</v>
      </c>
      <c r="K115" s="342">
        <v>6</v>
      </c>
      <c r="L115" s="386">
        <v>0</v>
      </c>
      <c r="M115" s="387">
        <v>270925.55</v>
      </c>
      <c r="N115" s="354">
        <f t="shared" si="1"/>
        <v>0</v>
      </c>
      <c r="O115" s="355"/>
      <c r="P115" s="355"/>
      <c r="Q115" s="356"/>
      <c r="R115" s="345"/>
    </row>
    <row r="116" spans="1:18" ht="42.6" customHeight="1">
      <c r="A116" s="334"/>
      <c r="B116" s="376"/>
      <c r="C116" s="336">
        <v>96</v>
      </c>
      <c r="D116" s="337"/>
      <c r="E116" s="338"/>
      <c r="F116" s="374" t="s">
        <v>870</v>
      </c>
      <c r="G116" s="375" t="s">
        <v>673</v>
      </c>
      <c r="H116" s="375" t="s">
        <v>673</v>
      </c>
      <c r="I116" s="375" t="s">
        <v>673</v>
      </c>
      <c r="J116" s="353" t="s">
        <v>5</v>
      </c>
      <c r="K116" s="342">
        <v>1</v>
      </c>
      <c r="L116" s="386">
        <v>0</v>
      </c>
      <c r="M116" s="387">
        <v>270925.55</v>
      </c>
      <c r="N116" s="354">
        <f t="shared" si="1"/>
        <v>0</v>
      </c>
      <c r="O116" s="355"/>
      <c r="P116" s="355"/>
      <c r="Q116" s="356"/>
      <c r="R116" s="345"/>
    </row>
    <row r="117" spans="1:18" ht="66" customHeight="1">
      <c r="A117" s="334"/>
      <c r="B117" s="376"/>
      <c r="C117" s="336">
        <v>97</v>
      </c>
      <c r="D117" s="337"/>
      <c r="E117" s="338"/>
      <c r="F117" s="374" t="s">
        <v>773</v>
      </c>
      <c r="G117" s="375" t="s">
        <v>674</v>
      </c>
      <c r="H117" s="375" t="s">
        <v>674</v>
      </c>
      <c r="I117" s="375" t="s">
        <v>674</v>
      </c>
      <c r="J117" s="353" t="s">
        <v>5</v>
      </c>
      <c r="K117" s="342">
        <v>1</v>
      </c>
      <c r="L117" s="386">
        <v>0</v>
      </c>
      <c r="M117" s="387">
        <v>270925.55</v>
      </c>
      <c r="N117" s="354">
        <f t="shared" si="1"/>
        <v>0</v>
      </c>
      <c r="O117" s="355"/>
      <c r="P117" s="355"/>
      <c r="Q117" s="356"/>
      <c r="R117" s="345"/>
    </row>
    <row r="118" spans="1:18" ht="60.95" customHeight="1">
      <c r="A118" s="334"/>
      <c r="B118" s="376"/>
      <c r="C118" s="336">
        <v>98</v>
      </c>
      <c r="D118" s="337"/>
      <c r="E118" s="338"/>
      <c r="F118" s="374" t="s">
        <v>774</v>
      </c>
      <c r="G118" s="375" t="s">
        <v>675</v>
      </c>
      <c r="H118" s="375" t="s">
        <v>675</v>
      </c>
      <c r="I118" s="375" t="s">
        <v>675</v>
      </c>
      <c r="J118" s="353" t="s">
        <v>5</v>
      </c>
      <c r="K118" s="342">
        <v>1</v>
      </c>
      <c r="L118" s="386">
        <v>0</v>
      </c>
      <c r="M118" s="387">
        <v>270925.55</v>
      </c>
      <c r="N118" s="354">
        <f t="shared" si="1"/>
        <v>0</v>
      </c>
      <c r="O118" s="355"/>
      <c r="P118" s="355"/>
      <c r="Q118" s="356"/>
      <c r="R118" s="345"/>
    </row>
    <row r="119" spans="1:18" ht="29.45" customHeight="1">
      <c r="A119" s="334"/>
      <c r="B119" s="376"/>
      <c r="C119" s="336">
        <v>99</v>
      </c>
      <c r="D119" s="337"/>
      <c r="E119" s="338"/>
      <c r="F119" s="374" t="s">
        <v>871</v>
      </c>
      <c r="G119" s="375" t="s">
        <v>676</v>
      </c>
      <c r="H119" s="375" t="s">
        <v>676</v>
      </c>
      <c r="I119" s="375" t="s">
        <v>676</v>
      </c>
      <c r="J119" s="353" t="s">
        <v>6</v>
      </c>
      <c r="K119" s="342">
        <v>2</v>
      </c>
      <c r="L119" s="386">
        <v>0</v>
      </c>
      <c r="M119" s="387">
        <v>270925.55</v>
      </c>
      <c r="N119" s="354">
        <f t="shared" si="1"/>
        <v>0</v>
      </c>
      <c r="O119" s="355"/>
      <c r="P119" s="355"/>
      <c r="Q119" s="356"/>
      <c r="R119" s="345"/>
    </row>
    <row r="120" spans="1:18" ht="30" customHeight="1">
      <c r="A120" s="334"/>
      <c r="B120" s="376"/>
      <c r="C120" s="336">
        <v>100</v>
      </c>
      <c r="D120" s="337"/>
      <c r="E120" s="338"/>
      <c r="F120" s="374" t="s">
        <v>677</v>
      </c>
      <c r="G120" s="375" t="s">
        <v>677</v>
      </c>
      <c r="H120" s="375" t="s">
        <v>677</v>
      </c>
      <c r="I120" s="375" t="s">
        <v>677</v>
      </c>
      <c r="J120" s="353" t="s">
        <v>103</v>
      </c>
      <c r="K120" s="342">
        <v>12</v>
      </c>
      <c r="L120" s="386">
        <v>0</v>
      </c>
      <c r="M120" s="387">
        <v>270925.55</v>
      </c>
      <c r="N120" s="354">
        <f t="shared" si="1"/>
        <v>0</v>
      </c>
      <c r="O120" s="355"/>
      <c r="P120" s="355"/>
      <c r="Q120" s="356"/>
      <c r="R120" s="345"/>
    </row>
    <row r="121" spans="1:18" ht="27.95" customHeight="1">
      <c r="A121" s="334"/>
      <c r="B121" s="376"/>
      <c r="C121" s="378"/>
      <c r="D121" s="337"/>
      <c r="E121" s="338"/>
      <c r="F121" s="339" t="s">
        <v>872</v>
      </c>
      <c r="G121" s="375"/>
      <c r="H121" s="375"/>
      <c r="I121" s="375"/>
      <c r="J121" s="377"/>
      <c r="K121" s="377"/>
      <c r="L121" s="367"/>
      <c r="M121" s="368"/>
      <c r="N121" s="354"/>
      <c r="O121" s="355"/>
      <c r="P121" s="355"/>
      <c r="Q121" s="356"/>
      <c r="R121" s="345"/>
    </row>
    <row r="122" spans="1:18" ht="65.1" customHeight="1">
      <c r="A122" s="334"/>
      <c r="B122" s="376"/>
      <c r="C122" s="336">
        <v>101</v>
      </c>
      <c r="D122" s="337"/>
      <c r="E122" s="338"/>
      <c r="F122" s="374" t="s">
        <v>743</v>
      </c>
      <c r="G122" s="375" t="s">
        <v>645</v>
      </c>
      <c r="H122" s="375" t="s">
        <v>645</v>
      </c>
      <c r="I122" s="375" t="s">
        <v>645</v>
      </c>
      <c r="J122" s="353" t="s">
        <v>5</v>
      </c>
      <c r="K122" s="342">
        <v>2</v>
      </c>
      <c r="L122" s="386">
        <v>0</v>
      </c>
      <c r="M122" s="387">
        <v>270925.55</v>
      </c>
      <c r="N122" s="354">
        <f t="shared" si="1"/>
        <v>0</v>
      </c>
      <c r="O122" s="355"/>
      <c r="P122" s="355"/>
      <c r="Q122" s="356"/>
      <c r="R122" s="345"/>
    </row>
    <row r="123" spans="1:18" ht="65.45" customHeight="1">
      <c r="A123" s="334"/>
      <c r="B123" s="376"/>
      <c r="C123" s="336">
        <v>102</v>
      </c>
      <c r="D123" s="337"/>
      <c r="E123" s="338"/>
      <c r="F123" s="374" t="s">
        <v>744</v>
      </c>
      <c r="G123" s="375" t="s">
        <v>646</v>
      </c>
      <c r="H123" s="375" t="s">
        <v>646</v>
      </c>
      <c r="I123" s="375" t="s">
        <v>646</v>
      </c>
      <c r="J123" s="353" t="s">
        <v>5</v>
      </c>
      <c r="K123" s="342">
        <v>2</v>
      </c>
      <c r="L123" s="386">
        <v>0</v>
      </c>
      <c r="M123" s="387">
        <v>270925.55</v>
      </c>
      <c r="N123" s="354">
        <f t="shared" si="1"/>
        <v>0</v>
      </c>
      <c r="O123" s="355"/>
      <c r="P123" s="355"/>
      <c r="Q123" s="356"/>
      <c r="R123" s="345"/>
    </row>
    <row r="124" spans="1:18" ht="47.45" customHeight="1">
      <c r="A124" s="334"/>
      <c r="B124" s="376"/>
      <c r="C124" s="336">
        <v>103</v>
      </c>
      <c r="D124" s="337"/>
      <c r="E124" s="338"/>
      <c r="F124" s="374" t="s">
        <v>752</v>
      </c>
      <c r="G124" s="375" t="s">
        <v>650</v>
      </c>
      <c r="H124" s="375" t="s">
        <v>650</v>
      </c>
      <c r="I124" s="375" t="s">
        <v>650</v>
      </c>
      <c r="J124" s="353" t="s">
        <v>5</v>
      </c>
      <c r="K124" s="342">
        <v>3</v>
      </c>
      <c r="L124" s="386">
        <v>0</v>
      </c>
      <c r="M124" s="387">
        <v>270925.55</v>
      </c>
      <c r="N124" s="354">
        <f t="shared" si="1"/>
        <v>0</v>
      </c>
      <c r="O124" s="355"/>
      <c r="P124" s="355"/>
      <c r="Q124" s="356"/>
      <c r="R124" s="345"/>
    </row>
    <row r="125" spans="1:18" ht="41.45" customHeight="1">
      <c r="A125" s="334"/>
      <c r="B125" s="376"/>
      <c r="C125" s="336">
        <v>104</v>
      </c>
      <c r="D125" s="337"/>
      <c r="E125" s="338"/>
      <c r="F125" s="374" t="s">
        <v>771</v>
      </c>
      <c r="G125" s="375" t="s">
        <v>651</v>
      </c>
      <c r="H125" s="375" t="s">
        <v>651</v>
      </c>
      <c r="I125" s="375" t="s">
        <v>651</v>
      </c>
      <c r="J125" s="353" t="s">
        <v>6</v>
      </c>
      <c r="K125" s="342">
        <v>3</v>
      </c>
      <c r="L125" s="386">
        <v>0</v>
      </c>
      <c r="M125" s="387">
        <v>270925.55</v>
      </c>
      <c r="N125" s="354">
        <f t="shared" si="1"/>
        <v>0</v>
      </c>
      <c r="O125" s="355"/>
      <c r="P125" s="355"/>
      <c r="Q125" s="356"/>
      <c r="R125" s="345"/>
    </row>
    <row r="126" spans="1:18" ht="27" customHeight="1">
      <c r="A126" s="334"/>
      <c r="B126" s="376"/>
      <c r="C126" s="336">
        <v>105</v>
      </c>
      <c r="D126" s="337"/>
      <c r="E126" s="338"/>
      <c r="F126" s="374" t="s">
        <v>776</v>
      </c>
      <c r="G126" s="375" t="s">
        <v>678</v>
      </c>
      <c r="H126" s="375" t="s">
        <v>678</v>
      </c>
      <c r="I126" s="375" t="s">
        <v>678</v>
      </c>
      <c r="J126" s="353" t="s">
        <v>103</v>
      </c>
      <c r="K126" s="342">
        <v>3</v>
      </c>
      <c r="L126" s="386">
        <v>0</v>
      </c>
      <c r="M126" s="387">
        <v>270925.55</v>
      </c>
      <c r="N126" s="354">
        <f t="shared" si="1"/>
        <v>0</v>
      </c>
      <c r="O126" s="355"/>
      <c r="P126" s="355"/>
      <c r="Q126" s="356"/>
      <c r="R126" s="345"/>
    </row>
    <row r="127" spans="1:18" ht="41.45" customHeight="1">
      <c r="A127" s="334"/>
      <c r="B127" s="376"/>
      <c r="C127" s="336">
        <v>106</v>
      </c>
      <c r="D127" s="337"/>
      <c r="E127" s="338"/>
      <c r="F127" s="374" t="s">
        <v>748</v>
      </c>
      <c r="G127" s="375" t="s">
        <v>652</v>
      </c>
      <c r="H127" s="375" t="s">
        <v>652</v>
      </c>
      <c r="I127" s="375" t="s">
        <v>652</v>
      </c>
      <c r="J127" s="353" t="s">
        <v>103</v>
      </c>
      <c r="K127" s="342">
        <v>8</v>
      </c>
      <c r="L127" s="386">
        <v>0</v>
      </c>
      <c r="M127" s="387">
        <v>270925.55</v>
      </c>
      <c r="N127" s="354">
        <f t="shared" si="1"/>
        <v>0</v>
      </c>
      <c r="O127" s="355"/>
      <c r="P127" s="355"/>
      <c r="Q127" s="356"/>
      <c r="R127" s="345"/>
    </row>
    <row r="128" spans="1:18" ht="36" customHeight="1">
      <c r="A128" s="334"/>
      <c r="B128" s="376"/>
      <c r="C128" s="336">
        <v>107</v>
      </c>
      <c r="D128" s="337"/>
      <c r="E128" s="338"/>
      <c r="F128" s="374" t="s">
        <v>777</v>
      </c>
      <c r="G128" s="375" t="s">
        <v>679</v>
      </c>
      <c r="H128" s="375" t="s">
        <v>679</v>
      </c>
      <c r="I128" s="375" t="s">
        <v>679</v>
      </c>
      <c r="J128" s="353" t="s">
        <v>5</v>
      </c>
      <c r="K128" s="342">
        <v>1</v>
      </c>
      <c r="L128" s="386">
        <v>0</v>
      </c>
      <c r="M128" s="387">
        <v>270925.55</v>
      </c>
      <c r="N128" s="354">
        <f t="shared" si="1"/>
        <v>0</v>
      </c>
      <c r="O128" s="355"/>
      <c r="P128" s="355"/>
      <c r="Q128" s="356"/>
      <c r="R128" s="345"/>
    </row>
    <row r="129" spans="1:18" ht="58.5" customHeight="1">
      <c r="A129" s="334"/>
      <c r="B129" s="376"/>
      <c r="C129" s="336">
        <v>108</v>
      </c>
      <c r="D129" s="337"/>
      <c r="E129" s="338"/>
      <c r="F129" s="374" t="s">
        <v>778</v>
      </c>
      <c r="G129" s="375" t="s">
        <v>680</v>
      </c>
      <c r="H129" s="375" t="s">
        <v>680</v>
      </c>
      <c r="I129" s="375" t="s">
        <v>680</v>
      </c>
      <c r="J129" s="353" t="s">
        <v>5</v>
      </c>
      <c r="K129" s="342">
        <v>1</v>
      </c>
      <c r="L129" s="386">
        <v>0</v>
      </c>
      <c r="M129" s="387">
        <v>270925.55</v>
      </c>
      <c r="N129" s="354">
        <f t="shared" si="1"/>
        <v>0</v>
      </c>
      <c r="O129" s="355"/>
      <c r="P129" s="355"/>
      <c r="Q129" s="356"/>
      <c r="R129" s="345"/>
    </row>
    <row r="130" spans="1:18" ht="56.45" customHeight="1">
      <c r="A130" s="334"/>
      <c r="B130" s="376"/>
      <c r="C130" s="336">
        <v>109</v>
      </c>
      <c r="D130" s="337"/>
      <c r="E130" s="338"/>
      <c r="F130" s="374" t="s">
        <v>779</v>
      </c>
      <c r="G130" s="375" t="s">
        <v>681</v>
      </c>
      <c r="H130" s="375" t="s">
        <v>681</v>
      </c>
      <c r="I130" s="375" t="s">
        <v>681</v>
      </c>
      <c r="J130" s="353" t="s">
        <v>5</v>
      </c>
      <c r="K130" s="342">
        <v>1</v>
      </c>
      <c r="L130" s="386">
        <v>0</v>
      </c>
      <c r="M130" s="387">
        <v>270925.55</v>
      </c>
      <c r="N130" s="354">
        <f t="shared" si="1"/>
        <v>0</v>
      </c>
      <c r="O130" s="355"/>
      <c r="P130" s="355"/>
      <c r="Q130" s="356"/>
      <c r="R130" s="345"/>
    </row>
    <row r="131" spans="1:18" ht="51" customHeight="1">
      <c r="A131" s="334"/>
      <c r="B131" s="376"/>
      <c r="C131" s="336">
        <v>111</v>
      </c>
      <c r="D131" s="337"/>
      <c r="E131" s="338"/>
      <c r="F131" s="374" t="s">
        <v>774</v>
      </c>
      <c r="G131" s="375" t="s">
        <v>675</v>
      </c>
      <c r="H131" s="375" t="s">
        <v>675</v>
      </c>
      <c r="I131" s="375" t="s">
        <v>675</v>
      </c>
      <c r="J131" s="353" t="s">
        <v>5</v>
      </c>
      <c r="K131" s="342">
        <v>1</v>
      </c>
      <c r="L131" s="386">
        <v>0</v>
      </c>
      <c r="M131" s="387">
        <v>270925.55</v>
      </c>
      <c r="N131" s="354">
        <f t="shared" si="1"/>
        <v>0</v>
      </c>
      <c r="O131" s="355"/>
      <c r="P131" s="355"/>
      <c r="Q131" s="356"/>
      <c r="R131" s="345"/>
    </row>
    <row r="132" spans="1:18" ht="29.1" customHeight="1">
      <c r="A132" s="334"/>
      <c r="B132" s="376"/>
      <c r="C132" s="336">
        <v>112</v>
      </c>
      <c r="D132" s="337"/>
      <c r="E132" s="338"/>
      <c r="F132" s="374" t="s">
        <v>873</v>
      </c>
      <c r="G132" s="375" t="s">
        <v>682</v>
      </c>
      <c r="H132" s="375" t="s">
        <v>682</v>
      </c>
      <c r="I132" s="375" t="s">
        <v>682</v>
      </c>
      <c r="J132" s="353" t="s">
        <v>5</v>
      </c>
      <c r="K132" s="342">
        <v>1</v>
      </c>
      <c r="L132" s="386">
        <v>0</v>
      </c>
      <c r="M132" s="387">
        <v>270925.55</v>
      </c>
      <c r="N132" s="354">
        <f t="shared" si="1"/>
        <v>0</v>
      </c>
      <c r="O132" s="355"/>
      <c r="P132" s="355"/>
      <c r="Q132" s="356"/>
      <c r="R132" s="345"/>
    </row>
    <row r="133" spans="1:18" ht="28.5" customHeight="1">
      <c r="A133" s="334"/>
      <c r="B133" s="376"/>
      <c r="C133" s="378"/>
      <c r="D133" s="337"/>
      <c r="E133" s="338"/>
      <c r="F133" s="339" t="s">
        <v>874</v>
      </c>
      <c r="G133" s="375"/>
      <c r="H133" s="375"/>
      <c r="I133" s="375"/>
      <c r="J133" s="377"/>
      <c r="K133" s="377"/>
      <c r="L133" s="367"/>
      <c r="M133" s="368"/>
      <c r="N133" s="354"/>
      <c r="O133" s="355"/>
      <c r="P133" s="355"/>
      <c r="Q133" s="356"/>
      <c r="R133" s="345"/>
    </row>
    <row r="134" spans="1:18" ht="66" customHeight="1">
      <c r="A134" s="334"/>
      <c r="B134" s="376"/>
      <c r="C134" s="336">
        <v>113</v>
      </c>
      <c r="D134" s="337"/>
      <c r="E134" s="338"/>
      <c r="F134" s="374" t="s">
        <v>743</v>
      </c>
      <c r="G134" s="375" t="s">
        <v>645</v>
      </c>
      <c r="H134" s="375" t="s">
        <v>645</v>
      </c>
      <c r="I134" s="375" t="s">
        <v>645</v>
      </c>
      <c r="J134" s="353" t="s">
        <v>5</v>
      </c>
      <c r="K134" s="342">
        <v>1</v>
      </c>
      <c r="L134" s="386">
        <v>0</v>
      </c>
      <c r="M134" s="387">
        <v>270925.55</v>
      </c>
      <c r="N134" s="354">
        <f t="shared" si="1"/>
        <v>0</v>
      </c>
      <c r="O134" s="355"/>
      <c r="P134" s="355"/>
      <c r="Q134" s="356"/>
      <c r="R134" s="345"/>
    </row>
    <row r="135" spans="1:18" ht="66.95" customHeight="1">
      <c r="A135" s="334"/>
      <c r="B135" s="376"/>
      <c r="C135" s="336">
        <v>114</v>
      </c>
      <c r="D135" s="337"/>
      <c r="E135" s="338"/>
      <c r="F135" s="374" t="s">
        <v>744</v>
      </c>
      <c r="G135" s="375" t="s">
        <v>646</v>
      </c>
      <c r="H135" s="375" t="s">
        <v>646</v>
      </c>
      <c r="I135" s="375" t="s">
        <v>646</v>
      </c>
      <c r="J135" s="353" t="s">
        <v>5</v>
      </c>
      <c r="K135" s="342">
        <v>2</v>
      </c>
      <c r="L135" s="386">
        <v>0</v>
      </c>
      <c r="M135" s="387">
        <v>270925.55</v>
      </c>
      <c r="N135" s="354">
        <f t="shared" si="1"/>
        <v>0</v>
      </c>
      <c r="O135" s="355"/>
      <c r="P135" s="355"/>
      <c r="Q135" s="356"/>
      <c r="R135" s="345"/>
    </row>
    <row r="136" spans="1:18" ht="54.6" customHeight="1">
      <c r="A136" s="334"/>
      <c r="B136" s="376"/>
      <c r="C136" s="336">
        <v>115</v>
      </c>
      <c r="D136" s="337"/>
      <c r="E136" s="338"/>
      <c r="F136" s="374" t="s">
        <v>752</v>
      </c>
      <c r="G136" s="375" t="s">
        <v>650</v>
      </c>
      <c r="H136" s="375" t="s">
        <v>650</v>
      </c>
      <c r="I136" s="375" t="s">
        <v>650</v>
      </c>
      <c r="J136" s="353" t="s">
        <v>5</v>
      </c>
      <c r="K136" s="342">
        <v>2</v>
      </c>
      <c r="L136" s="386">
        <v>0</v>
      </c>
      <c r="M136" s="387">
        <v>270925.55</v>
      </c>
      <c r="N136" s="354">
        <f t="shared" si="1"/>
        <v>0</v>
      </c>
      <c r="O136" s="355"/>
      <c r="P136" s="355"/>
      <c r="Q136" s="356"/>
      <c r="R136" s="345"/>
    </row>
    <row r="137" spans="1:18" ht="44.45" customHeight="1">
      <c r="A137" s="334"/>
      <c r="B137" s="376"/>
      <c r="C137" s="336">
        <v>116</v>
      </c>
      <c r="D137" s="337"/>
      <c r="E137" s="338"/>
      <c r="F137" s="374" t="s">
        <v>771</v>
      </c>
      <c r="G137" s="375" t="s">
        <v>651</v>
      </c>
      <c r="H137" s="375" t="s">
        <v>651</v>
      </c>
      <c r="I137" s="375" t="s">
        <v>651</v>
      </c>
      <c r="J137" s="353" t="s">
        <v>6</v>
      </c>
      <c r="K137" s="342">
        <v>3</v>
      </c>
      <c r="L137" s="386">
        <v>0</v>
      </c>
      <c r="M137" s="387">
        <v>270925.55</v>
      </c>
      <c r="N137" s="354">
        <f t="shared" si="1"/>
        <v>0</v>
      </c>
      <c r="O137" s="355"/>
      <c r="P137" s="355"/>
      <c r="Q137" s="356"/>
      <c r="R137" s="345"/>
    </row>
    <row r="138" spans="1:18" ht="40.5" customHeight="1">
      <c r="A138" s="334"/>
      <c r="B138" s="376"/>
      <c r="C138" s="336">
        <v>117</v>
      </c>
      <c r="D138" s="337"/>
      <c r="E138" s="338"/>
      <c r="F138" s="374" t="s">
        <v>748</v>
      </c>
      <c r="G138" s="375" t="s">
        <v>652</v>
      </c>
      <c r="H138" s="375" t="s">
        <v>652</v>
      </c>
      <c r="I138" s="375" t="s">
        <v>652</v>
      </c>
      <c r="J138" s="353" t="s">
        <v>103</v>
      </c>
      <c r="K138" s="342">
        <v>2</v>
      </c>
      <c r="L138" s="386">
        <v>0</v>
      </c>
      <c r="M138" s="387">
        <v>270925.55</v>
      </c>
      <c r="N138" s="354">
        <f t="shared" si="1"/>
        <v>0</v>
      </c>
      <c r="O138" s="355"/>
      <c r="P138" s="355"/>
      <c r="Q138" s="356"/>
      <c r="R138" s="345"/>
    </row>
    <row r="139" spans="1:18" ht="37.5" customHeight="1">
      <c r="A139" s="334"/>
      <c r="B139" s="376"/>
      <c r="C139" s="336">
        <v>118</v>
      </c>
      <c r="D139" s="337"/>
      <c r="E139" s="338"/>
      <c r="F139" s="374" t="s">
        <v>875</v>
      </c>
      <c r="G139" s="375" t="s">
        <v>682</v>
      </c>
      <c r="H139" s="375" t="s">
        <v>682</v>
      </c>
      <c r="I139" s="375" t="s">
        <v>682</v>
      </c>
      <c r="J139" s="353" t="s">
        <v>5</v>
      </c>
      <c r="K139" s="342">
        <v>1</v>
      </c>
      <c r="L139" s="386">
        <v>0</v>
      </c>
      <c r="M139" s="387">
        <v>270925.55</v>
      </c>
      <c r="N139" s="354">
        <f t="shared" si="1"/>
        <v>0</v>
      </c>
      <c r="O139" s="355"/>
      <c r="P139" s="355"/>
      <c r="Q139" s="356"/>
      <c r="R139" s="345"/>
    </row>
    <row r="140" spans="1:18" ht="32.1" customHeight="1">
      <c r="A140" s="334"/>
      <c r="B140" s="376"/>
      <c r="C140" s="336">
        <v>119</v>
      </c>
      <c r="D140" s="337"/>
      <c r="E140" s="338"/>
      <c r="F140" s="374" t="s">
        <v>876</v>
      </c>
      <c r="G140" s="375" t="s">
        <v>683</v>
      </c>
      <c r="H140" s="375" t="s">
        <v>683</v>
      </c>
      <c r="I140" s="375" t="s">
        <v>683</v>
      </c>
      <c r="J140" s="353" t="s">
        <v>6</v>
      </c>
      <c r="K140" s="342">
        <v>3</v>
      </c>
      <c r="L140" s="386">
        <v>0</v>
      </c>
      <c r="M140" s="387">
        <v>270925.55</v>
      </c>
      <c r="N140" s="354">
        <f t="shared" si="1"/>
        <v>0</v>
      </c>
      <c r="O140" s="355"/>
      <c r="P140" s="355"/>
      <c r="Q140" s="356"/>
      <c r="R140" s="345"/>
    </row>
    <row r="141" spans="1:18" ht="29.1" customHeight="1">
      <c r="A141" s="334"/>
      <c r="B141" s="376"/>
      <c r="C141" s="378"/>
      <c r="D141" s="337"/>
      <c r="E141" s="338"/>
      <c r="F141" s="339" t="s">
        <v>877</v>
      </c>
      <c r="G141" s="375"/>
      <c r="H141" s="375"/>
      <c r="I141" s="375"/>
      <c r="J141" s="377"/>
      <c r="K141" s="377"/>
      <c r="L141" s="367"/>
      <c r="M141" s="368"/>
      <c r="N141" s="354"/>
      <c r="O141" s="355"/>
      <c r="P141" s="355"/>
      <c r="Q141" s="356"/>
      <c r="R141" s="345"/>
    </row>
    <row r="142" spans="1:18" ht="63.6" customHeight="1">
      <c r="A142" s="334"/>
      <c r="B142" s="376"/>
      <c r="C142" s="336">
        <v>120</v>
      </c>
      <c r="D142" s="337"/>
      <c r="E142" s="338"/>
      <c r="F142" s="374" t="s">
        <v>743</v>
      </c>
      <c r="G142" s="375" t="s">
        <v>645</v>
      </c>
      <c r="H142" s="375" t="s">
        <v>645</v>
      </c>
      <c r="I142" s="375" t="s">
        <v>645</v>
      </c>
      <c r="J142" s="353" t="s">
        <v>5</v>
      </c>
      <c r="K142" s="342">
        <v>2</v>
      </c>
      <c r="L142" s="386">
        <v>0</v>
      </c>
      <c r="M142" s="387">
        <v>270925.55</v>
      </c>
      <c r="N142" s="354">
        <f t="shared" si="1"/>
        <v>0</v>
      </c>
      <c r="O142" s="355"/>
      <c r="P142" s="355"/>
      <c r="Q142" s="356"/>
      <c r="R142" s="345"/>
    </row>
    <row r="143" spans="1:18" ht="67.5" customHeight="1">
      <c r="A143" s="334"/>
      <c r="B143" s="376"/>
      <c r="C143" s="336">
        <v>121</v>
      </c>
      <c r="D143" s="337"/>
      <c r="E143" s="338"/>
      <c r="F143" s="374" t="s">
        <v>744</v>
      </c>
      <c r="G143" s="375" t="s">
        <v>646</v>
      </c>
      <c r="H143" s="375" t="s">
        <v>646</v>
      </c>
      <c r="I143" s="375" t="s">
        <v>646</v>
      </c>
      <c r="J143" s="353" t="s">
        <v>5</v>
      </c>
      <c r="K143" s="342">
        <v>2</v>
      </c>
      <c r="L143" s="386">
        <v>0</v>
      </c>
      <c r="M143" s="387">
        <v>270925.55</v>
      </c>
      <c r="N143" s="354">
        <f aca="true" t="shared" si="2" ref="N143:N183">L143*K143</f>
        <v>0</v>
      </c>
      <c r="O143" s="355"/>
      <c r="P143" s="355"/>
      <c r="Q143" s="356"/>
      <c r="R143" s="345"/>
    </row>
    <row r="144" spans="1:18" ht="52.5" customHeight="1">
      <c r="A144" s="334"/>
      <c r="B144" s="376"/>
      <c r="C144" s="336">
        <v>122</v>
      </c>
      <c r="D144" s="337"/>
      <c r="E144" s="338"/>
      <c r="F144" s="374" t="s">
        <v>752</v>
      </c>
      <c r="G144" s="375" t="s">
        <v>650</v>
      </c>
      <c r="H144" s="375" t="s">
        <v>650</v>
      </c>
      <c r="I144" s="375" t="s">
        <v>650</v>
      </c>
      <c r="J144" s="353" t="s">
        <v>5</v>
      </c>
      <c r="K144" s="342">
        <v>2</v>
      </c>
      <c r="L144" s="386">
        <v>0</v>
      </c>
      <c r="M144" s="387">
        <v>270925.55</v>
      </c>
      <c r="N144" s="354">
        <f t="shared" si="2"/>
        <v>0</v>
      </c>
      <c r="O144" s="355"/>
      <c r="P144" s="355"/>
      <c r="Q144" s="356"/>
      <c r="R144" s="345"/>
    </row>
    <row r="145" spans="1:18" ht="41.45" customHeight="1">
      <c r="A145" s="334"/>
      <c r="B145" s="376"/>
      <c r="C145" s="336">
        <v>124</v>
      </c>
      <c r="D145" s="337"/>
      <c r="E145" s="338"/>
      <c r="F145" s="374" t="s">
        <v>780</v>
      </c>
      <c r="G145" s="375" t="s">
        <v>651</v>
      </c>
      <c r="H145" s="375" t="s">
        <v>651</v>
      </c>
      <c r="I145" s="375" t="s">
        <v>651</v>
      </c>
      <c r="J145" s="353" t="s">
        <v>6</v>
      </c>
      <c r="K145" s="342">
        <v>3</v>
      </c>
      <c r="L145" s="386">
        <v>0</v>
      </c>
      <c r="M145" s="387">
        <v>270925.55</v>
      </c>
      <c r="N145" s="354">
        <f t="shared" si="2"/>
        <v>0</v>
      </c>
      <c r="O145" s="355"/>
      <c r="P145" s="355"/>
      <c r="Q145" s="356"/>
      <c r="R145" s="345"/>
    </row>
    <row r="146" spans="1:18" ht="41.1" customHeight="1">
      <c r="A146" s="334"/>
      <c r="B146" s="376"/>
      <c r="C146" s="336">
        <v>125</v>
      </c>
      <c r="D146" s="337"/>
      <c r="E146" s="338"/>
      <c r="F146" s="374" t="s">
        <v>748</v>
      </c>
      <c r="G146" s="375" t="s">
        <v>652</v>
      </c>
      <c r="H146" s="375" t="s">
        <v>652</v>
      </c>
      <c r="I146" s="375" t="s">
        <v>652</v>
      </c>
      <c r="J146" s="353" t="s">
        <v>103</v>
      </c>
      <c r="K146" s="342">
        <v>2</v>
      </c>
      <c r="L146" s="386">
        <v>0</v>
      </c>
      <c r="M146" s="387">
        <v>270925.55</v>
      </c>
      <c r="N146" s="354">
        <f t="shared" si="2"/>
        <v>0</v>
      </c>
      <c r="O146" s="355"/>
      <c r="P146" s="355"/>
      <c r="Q146" s="356"/>
      <c r="R146" s="345"/>
    </row>
    <row r="147" spans="1:18" ht="38.45" customHeight="1">
      <c r="A147" s="334"/>
      <c r="B147" s="376"/>
      <c r="C147" s="336">
        <v>126</v>
      </c>
      <c r="D147" s="337"/>
      <c r="E147" s="338"/>
      <c r="F147" s="374" t="s">
        <v>878</v>
      </c>
      <c r="G147" s="375" t="s">
        <v>684</v>
      </c>
      <c r="H147" s="375" t="s">
        <v>684</v>
      </c>
      <c r="I147" s="375" t="s">
        <v>684</v>
      </c>
      <c r="J147" s="353" t="s">
        <v>5</v>
      </c>
      <c r="K147" s="342">
        <v>1</v>
      </c>
      <c r="L147" s="386">
        <v>0</v>
      </c>
      <c r="M147" s="387">
        <v>270925.55</v>
      </c>
      <c r="N147" s="354">
        <f t="shared" si="2"/>
        <v>0</v>
      </c>
      <c r="O147" s="355"/>
      <c r="P147" s="355"/>
      <c r="Q147" s="356"/>
      <c r="R147" s="345"/>
    </row>
    <row r="148" spans="1:18" ht="31.5" customHeight="1">
      <c r="A148" s="334"/>
      <c r="B148" s="376"/>
      <c r="C148" s="336">
        <v>127</v>
      </c>
      <c r="D148" s="337"/>
      <c r="E148" s="338"/>
      <c r="F148" s="374" t="s">
        <v>871</v>
      </c>
      <c r="G148" s="375" t="s">
        <v>683</v>
      </c>
      <c r="H148" s="375" t="s">
        <v>683</v>
      </c>
      <c r="I148" s="375" t="s">
        <v>683</v>
      </c>
      <c r="J148" s="353" t="s">
        <v>6</v>
      </c>
      <c r="K148" s="342">
        <v>3</v>
      </c>
      <c r="L148" s="386">
        <v>0</v>
      </c>
      <c r="M148" s="387">
        <v>270925.55</v>
      </c>
      <c r="N148" s="354">
        <f t="shared" si="2"/>
        <v>0</v>
      </c>
      <c r="O148" s="355"/>
      <c r="P148" s="355"/>
      <c r="Q148" s="356"/>
      <c r="R148" s="345"/>
    </row>
    <row r="149" spans="1:18" ht="62.45" customHeight="1">
      <c r="A149" s="334"/>
      <c r="B149" s="376"/>
      <c r="C149" s="336">
        <v>128</v>
      </c>
      <c r="D149" s="337"/>
      <c r="E149" s="338"/>
      <c r="F149" s="374" t="s">
        <v>773</v>
      </c>
      <c r="G149" s="375" t="s">
        <v>674</v>
      </c>
      <c r="H149" s="375" t="s">
        <v>674</v>
      </c>
      <c r="I149" s="375" t="s">
        <v>674</v>
      </c>
      <c r="J149" s="353" t="s">
        <v>5</v>
      </c>
      <c r="K149" s="342">
        <v>1</v>
      </c>
      <c r="L149" s="386">
        <v>0</v>
      </c>
      <c r="M149" s="387">
        <v>270925.55</v>
      </c>
      <c r="N149" s="354">
        <f t="shared" si="2"/>
        <v>0</v>
      </c>
      <c r="O149" s="355"/>
      <c r="P149" s="355"/>
      <c r="Q149" s="356"/>
      <c r="R149" s="345"/>
    </row>
    <row r="150" spans="1:18" ht="62.45" customHeight="1">
      <c r="A150" s="334"/>
      <c r="B150" s="376"/>
      <c r="C150" s="336">
        <v>129</v>
      </c>
      <c r="D150" s="337"/>
      <c r="E150" s="338"/>
      <c r="F150" s="374" t="s">
        <v>781</v>
      </c>
      <c r="G150" s="375" t="s">
        <v>675</v>
      </c>
      <c r="H150" s="375" t="s">
        <v>675</v>
      </c>
      <c r="I150" s="375" t="s">
        <v>675</v>
      </c>
      <c r="J150" s="353" t="s">
        <v>5</v>
      </c>
      <c r="K150" s="342">
        <v>1</v>
      </c>
      <c r="L150" s="386">
        <v>0</v>
      </c>
      <c r="M150" s="387">
        <v>270925.55</v>
      </c>
      <c r="N150" s="354">
        <f t="shared" si="2"/>
        <v>0</v>
      </c>
      <c r="O150" s="355"/>
      <c r="P150" s="355"/>
      <c r="Q150" s="356"/>
      <c r="R150" s="345"/>
    </row>
    <row r="151" spans="1:18" ht="30.95" customHeight="1">
      <c r="A151" s="334"/>
      <c r="B151" s="376"/>
      <c r="C151" s="336"/>
      <c r="D151" s="337"/>
      <c r="E151" s="338"/>
      <c r="F151" s="339" t="s">
        <v>879</v>
      </c>
      <c r="G151" s="375"/>
      <c r="H151" s="375"/>
      <c r="I151" s="375"/>
      <c r="J151" s="377"/>
      <c r="K151" s="377"/>
      <c r="L151" s="367"/>
      <c r="M151" s="368"/>
      <c r="N151" s="354"/>
      <c r="O151" s="355"/>
      <c r="P151" s="355"/>
      <c r="Q151" s="356"/>
      <c r="R151" s="345"/>
    </row>
    <row r="152" spans="1:18" ht="66.6" customHeight="1">
      <c r="A152" s="334"/>
      <c r="B152" s="376"/>
      <c r="C152" s="336">
        <v>130</v>
      </c>
      <c r="D152" s="337"/>
      <c r="E152" s="338"/>
      <c r="F152" s="374" t="s">
        <v>751</v>
      </c>
      <c r="G152" s="375" t="s">
        <v>656</v>
      </c>
      <c r="H152" s="375" t="s">
        <v>656</v>
      </c>
      <c r="I152" s="375" t="s">
        <v>656</v>
      </c>
      <c r="J152" s="353" t="s">
        <v>5</v>
      </c>
      <c r="K152" s="342">
        <v>1</v>
      </c>
      <c r="L152" s="386">
        <v>0</v>
      </c>
      <c r="M152" s="387">
        <v>270925.55</v>
      </c>
      <c r="N152" s="354">
        <f t="shared" si="2"/>
        <v>0</v>
      </c>
      <c r="O152" s="355"/>
      <c r="P152" s="355"/>
      <c r="Q152" s="356"/>
      <c r="R152" s="345"/>
    </row>
    <row r="153" spans="1:18" ht="65.1" customHeight="1">
      <c r="A153" s="334"/>
      <c r="B153" s="376"/>
      <c r="C153" s="336">
        <v>131</v>
      </c>
      <c r="D153" s="337"/>
      <c r="E153" s="338"/>
      <c r="F153" s="374" t="s">
        <v>782</v>
      </c>
      <c r="G153" s="375" t="s">
        <v>657</v>
      </c>
      <c r="H153" s="375" t="s">
        <v>657</v>
      </c>
      <c r="I153" s="375" t="s">
        <v>657</v>
      </c>
      <c r="J153" s="353" t="s">
        <v>5</v>
      </c>
      <c r="K153" s="342">
        <v>2</v>
      </c>
      <c r="L153" s="386">
        <v>0</v>
      </c>
      <c r="M153" s="387">
        <v>270925.55</v>
      </c>
      <c r="N153" s="354">
        <f t="shared" si="2"/>
        <v>0</v>
      </c>
      <c r="O153" s="355"/>
      <c r="P153" s="355"/>
      <c r="Q153" s="356"/>
      <c r="R153" s="345"/>
    </row>
    <row r="154" spans="1:18" ht="54" customHeight="1">
      <c r="A154" s="334"/>
      <c r="B154" s="376"/>
      <c r="C154" s="336">
        <v>132</v>
      </c>
      <c r="D154" s="337"/>
      <c r="E154" s="338"/>
      <c r="F154" s="374" t="s">
        <v>752</v>
      </c>
      <c r="G154" s="375" t="s">
        <v>650</v>
      </c>
      <c r="H154" s="375" t="s">
        <v>650</v>
      </c>
      <c r="I154" s="375" t="s">
        <v>650</v>
      </c>
      <c r="J154" s="353" t="s">
        <v>5</v>
      </c>
      <c r="K154" s="342">
        <v>2</v>
      </c>
      <c r="L154" s="386">
        <v>0</v>
      </c>
      <c r="M154" s="387">
        <v>270925.55</v>
      </c>
      <c r="N154" s="354">
        <f t="shared" si="2"/>
        <v>0</v>
      </c>
      <c r="O154" s="355"/>
      <c r="P154" s="355"/>
      <c r="Q154" s="356"/>
      <c r="R154" s="345"/>
    </row>
    <row r="155" spans="1:18" ht="39" customHeight="1">
      <c r="A155" s="334"/>
      <c r="B155" s="376"/>
      <c r="C155" s="336">
        <v>133</v>
      </c>
      <c r="D155" s="337"/>
      <c r="E155" s="338"/>
      <c r="F155" s="374" t="s">
        <v>771</v>
      </c>
      <c r="G155" s="375" t="s">
        <v>651</v>
      </c>
      <c r="H155" s="375" t="s">
        <v>651</v>
      </c>
      <c r="I155" s="375" t="s">
        <v>651</v>
      </c>
      <c r="J155" s="353" t="s">
        <v>6</v>
      </c>
      <c r="K155" s="342">
        <v>4</v>
      </c>
      <c r="L155" s="386">
        <v>0</v>
      </c>
      <c r="M155" s="387">
        <v>270925.55</v>
      </c>
      <c r="N155" s="354">
        <f t="shared" si="2"/>
        <v>0</v>
      </c>
      <c r="O155" s="355"/>
      <c r="P155" s="355"/>
      <c r="Q155" s="356"/>
      <c r="R155" s="345"/>
    </row>
    <row r="156" spans="1:18" ht="39" customHeight="1">
      <c r="A156" s="334"/>
      <c r="B156" s="376"/>
      <c r="C156" s="336">
        <v>134</v>
      </c>
      <c r="D156" s="337"/>
      <c r="E156" s="338"/>
      <c r="F156" s="374" t="s">
        <v>748</v>
      </c>
      <c r="G156" s="375" t="s">
        <v>652</v>
      </c>
      <c r="H156" s="375" t="s">
        <v>652</v>
      </c>
      <c r="I156" s="375" t="s">
        <v>652</v>
      </c>
      <c r="J156" s="353" t="s">
        <v>103</v>
      </c>
      <c r="K156" s="342">
        <v>2</v>
      </c>
      <c r="L156" s="386">
        <v>0</v>
      </c>
      <c r="M156" s="387">
        <v>270925.55</v>
      </c>
      <c r="N156" s="354">
        <f t="shared" si="2"/>
        <v>0</v>
      </c>
      <c r="O156" s="355"/>
      <c r="P156" s="355"/>
      <c r="Q156" s="356"/>
      <c r="R156" s="345"/>
    </row>
    <row r="157" spans="1:18" ht="38.1" customHeight="1">
      <c r="A157" s="334"/>
      <c r="B157" s="376"/>
      <c r="C157" s="336">
        <v>135</v>
      </c>
      <c r="D157" s="337"/>
      <c r="E157" s="338"/>
      <c r="F157" s="374" t="s">
        <v>880</v>
      </c>
      <c r="G157" s="375" t="s">
        <v>684</v>
      </c>
      <c r="H157" s="375" t="s">
        <v>684</v>
      </c>
      <c r="I157" s="375" t="s">
        <v>684</v>
      </c>
      <c r="J157" s="353" t="s">
        <v>5</v>
      </c>
      <c r="K157" s="342">
        <v>1</v>
      </c>
      <c r="L157" s="386">
        <v>0</v>
      </c>
      <c r="M157" s="387">
        <v>270925.55</v>
      </c>
      <c r="N157" s="354">
        <f t="shared" si="2"/>
        <v>0</v>
      </c>
      <c r="O157" s="355"/>
      <c r="P157" s="355"/>
      <c r="Q157" s="356"/>
      <c r="R157" s="345"/>
    </row>
    <row r="158" spans="1:18" ht="31.5" customHeight="1">
      <c r="A158" s="334"/>
      <c r="B158" s="376"/>
      <c r="C158" s="336">
        <v>136</v>
      </c>
      <c r="D158" s="337"/>
      <c r="E158" s="338"/>
      <c r="F158" s="374" t="s">
        <v>876</v>
      </c>
      <c r="G158" s="375" t="s">
        <v>683</v>
      </c>
      <c r="H158" s="375" t="s">
        <v>683</v>
      </c>
      <c r="I158" s="375" t="s">
        <v>683</v>
      </c>
      <c r="J158" s="353" t="s">
        <v>6</v>
      </c>
      <c r="K158" s="342">
        <v>3</v>
      </c>
      <c r="L158" s="386">
        <v>0</v>
      </c>
      <c r="M158" s="387">
        <v>270925.55</v>
      </c>
      <c r="N158" s="354">
        <f t="shared" si="2"/>
        <v>0</v>
      </c>
      <c r="O158" s="355"/>
      <c r="P158" s="355"/>
      <c r="Q158" s="356"/>
      <c r="R158" s="345"/>
    </row>
    <row r="159" spans="1:18" ht="30.6" customHeight="1">
      <c r="A159" s="334"/>
      <c r="B159" s="376"/>
      <c r="C159" s="336"/>
      <c r="D159" s="337"/>
      <c r="E159" s="338"/>
      <c r="F159" s="339" t="s">
        <v>881</v>
      </c>
      <c r="G159" s="375"/>
      <c r="H159" s="375"/>
      <c r="I159" s="375"/>
      <c r="J159" s="377"/>
      <c r="K159" s="377"/>
      <c r="L159" s="367"/>
      <c r="M159" s="368"/>
      <c r="N159" s="354"/>
      <c r="O159" s="355"/>
      <c r="P159" s="355"/>
      <c r="Q159" s="356"/>
      <c r="R159" s="345"/>
    </row>
    <row r="160" spans="1:18" ht="62.45" customHeight="1">
      <c r="A160" s="334"/>
      <c r="B160" s="376"/>
      <c r="C160" s="336">
        <v>137</v>
      </c>
      <c r="D160" s="337"/>
      <c r="E160" s="338"/>
      <c r="F160" s="374" t="s">
        <v>751</v>
      </c>
      <c r="G160" s="375" t="s">
        <v>656</v>
      </c>
      <c r="H160" s="375" t="s">
        <v>656</v>
      </c>
      <c r="I160" s="375" t="s">
        <v>656</v>
      </c>
      <c r="J160" s="353" t="s">
        <v>5</v>
      </c>
      <c r="K160" s="342">
        <v>1</v>
      </c>
      <c r="L160" s="386">
        <v>0</v>
      </c>
      <c r="M160" s="387">
        <v>270925.55</v>
      </c>
      <c r="N160" s="354">
        <f t="shared" si="2"/>
        <v>0</v>
      </c>
      <c r="O160" s="355"/>
      <c r="P160" s="355"/>
      <c r="Q160" s="356"/>
      <c r="R160" s="345"/>
    </row>
    <row r="161" spans="1:18" ht="63" customHeight="1">
      <c r="A161" s="334"/>
      <c r="B161" s="376"/>
      <c r="C161" s="336">
        <v>138</v>
      </c>
      <c r="D161" s="337"/>
      <c r="E161" s="338"/>
      <c r="F161" s="374" t="s">
        <v>782</v>
      </c>
      <c r="G161" s="375" t="s">
        <v>657</v>
      </c>
      <c r="H161" s="375" t="s">
        <v>657</v>
      </c>
      <c r="I161" s="375" t="s">
        <v>657</v>
      </c>
      <c r="J161" s="353" t="s">
        <v>5</v>
      </c>
      <c r="K161" s="342">
        <v>2</v>
      </c>
      <c r="L161" s="386">
        <v>0</v>
      </c>
      <c r="M161" s="387">
        <v>270925.55</v>
      </c>
      <c r="N161" s="354">
        <f t="shared" si="2"/>
        <v>0</v>
      </c>
      <c r="O161" s="355"/>
      <c r="P161" s="355"/>
      <c r="Q161" s="356"/>
      <c r="R161" s="345"/>
    </row>
    <row r="162" spans="1:18" ht="48.95" customHeight="1">
      <c r="A162" s="334"/>
      <c r="B162" s="376"/>
      <c r="C162" s="336">
        <v>139</v>
      </c>
      <c r="D162" s="337"/>
      <c r="E162" s="338"/>
      <c r="F162" s="374" t="s">
        <v>752</v>
      </c>
      <c r="G162" s="375" t="s">
        <v>650</v>
      </c>
      <c r="H162" s="375" t="s">
        <v>650</v>
      </c>
      <c r="I162" s="375" t="s">
        <v>650</v>
      </c>
      <c r="J162" s="353" t="s">
        <v>5</v>
      </c>
      <c r="K162" s="342">
        <v>2</v>
      </c>
      <c r="L162" s="386">
        <v>0</v>
      </c>
      <c r="M162" s="387">
        <v>270925.55</v>
      </c>
      <c r="N162" s="354">
        <f t="shared" si="2"/>
        <v>0</v>
      </c>
      <c r="O162" s="355"/>
      <c r="P162" s="355"/>
      <c r="Q162" s="356"/>
      <c r="R162" s="345"/>
    </row>
    <row r="163" spans="1:18" ht="39.95" customHeight="1">
      <c r="A163" s="334"/>
      <c r="B163" s="376"/>
      <c r="C163" s="336">
        <v>140</v>
      </c>
      <c r="D163" s="337"/>
      <c r="E163" s="338"/>
      <c r="F163" s="374" t="s">
        <v>783</v>
      </c>
      <c r="G163" s="375" t="s">
        <v>651</v>
      </c>
      <c r="H163" s="375" t="s">
        <v>651</v>
      </c>
      <c r="I163" s="375" t="s">
        <v>651</v>
      </c>
      <c r="J163" s="353" t="s">
        <v>6</v>
      </c>
      <c r="K163" s="342">
        <v>4</v>
      </c>
      <c r="L163" s="386">
        <v>0</v>
      </c>
      <c r="M163" s="387">
        <v>270925.55</v>
      </c>
      <c r="N163" s="354">
        <f t="shared" si="2"/>
        <v>0</v>
      </c>
      <c r="O163" s="355"/>
      <c r="P163" s="355"/>
      <c r="Q163" s="356"/>
      <c r="R163" s="345"/>
    </row>
    <row r="164" spans="1:18" ht="36" customHeight="1">
      <c r="A164" s="334"/>
      <c r="B164" s="376"/>
      <c r="C164" s="336">
        <v>141</v>
      </c>
      <c r="D164" s="337"/>
      <c r="E164" s="338"/>
      <c r="F164" s="374" t="s">
        <v>763</v>
      </c>
      <c r="G164" s="375" t="s">
        <v>652</v>
      </c>
      <c r="H164" s="375" t="s">
        <v>652</v>
      </c>
      <c r="I164" s="375" t="s">
        <v>652</v>
      </c>
      <c r="J164" s="353" t="s">
        <v>103</v>
      </c>
      <c r="K164" s="342">
        <v>2</v>
      </c>
      <c r="L164" s="386">
        <v>0</v>
      </c>
      <c r="M164" s="387">
        <v>270925.55</v>
      </c>
      <c r="N164" s="354">
        <f t="shared" si="2"/>
        <v>0</v>
      </c>
      <c r="O164" s="355"/>
      <c r="P164" s="355"/>
      <c r="Q164" s="356"/>
      <c r="R164" s="345"/>
    </row>
    <row r="165" spans="1:18" ht="39.6" customHeight="1">
      <c r="A165" s="334"/>
      <c r="B165" s="376"/>
      <c r="C165" s="336">
        <v>142</v>
      </c>
      <c r="D165" s="337"/>
      <c r="E165" s="338"/>
      <c r="F165" s="374" t="s">
        <v>880</v>
      </c>
      <c r="G165" s="375" t="s">
        <v>684</v>
      </c>
      <c r="H165" s="375" t="s">
        <v>684</v>
      </c>
      <c r="I165" s="375" t="s">
        <v>684</v>
      </c>
      <c r="J165" s="353" t="s">
        <v>5</v>
      </c>
      <c r="K165" s="342">
        <v>1</v>
      </c>
      <c r="L165" s="386">
        <v>0</v>
      </c>
      <c r="M165" s="387">
        <v>270925.55</v>
      </c>
      <c r="N165" s="354">
        <f t="shared" si="2"/>
        <v>0</v>
      </c>
      <c r="O165" s="355"/>
      <c r="P165" s="355"/>
      <c r="Q165" s="356"/>
      <c r="R165" s="345"/>
    </row>
    <row r="166" spans="1:18" ht="30" customHeight="1">
      <c r="A166" s="334"/>
      <c r="B166" s="376"/>
      <c r="C166" s="336">
        <v>143</v>
      </c>
      <c r="D166" s="337"/>
      <c r="E166" s="338"/>
      <c r="F166" s="374" t="s">
        <v>876</v>
      </c>
      <c r="G166" s="375" t="s">
        <v>683</v>
      </c>
      <c r="H166" s="375" t="s">
        <v>683</v>
      </c>
      <c r="I166" s="375" t="s">
        <v>683</v>
      </c>
      <c r="J166" s="353" t="s">
        <v>6</v>
      </c>
      <c r="K166" s="342">
        <v>3</v>
      </c>
      <c r="L166" s="386">
        <v>0</v>
      </c>
      <c r="M166" s="387">
        <v>270925.55</v>
      </c>
      <c r="N166" s="354">
        <f t="shared" si="2"/>
        <v>0</v>
      </c>
      <c r="O166" s="355"/>
      <c r="P166" s="355"/>
      <c r="Q166" s="356"/>
      <c r="R166" s="345"/>
    </row>
    <row r="167" spans="1:18" ht="32.1" customHeight="1">
      <c r="A167" s="334"/>
      <c r="B167" s="376"/>
      <c r="C167" s="336"/>
      <c r="D167" s="337"/>
      <c r="E167" s="338"/>
      <c r="F167" s="339" t="s">
        <v>882</v>
      </c>
      <c r="G167" s="375"/>
      <c r="H167" s="375"/>
      <c r="I167" s="375"/>
      <c r="J167" s="377"/>
      <c r="K167" s="377"/>
      <c r="L167" s="367"/>
      <c r="M167" s="368"/>
      <c r="N167" s="354"/>
      <c r="O167" s="355"/>
      <c r="P167" s="355"/>
      <c r="Q167" s="356"/>
      <c r="R167" s="345"/>
    </row>
    <row r="168" spans="1:18" ht="66" customHeight="1">
      <c r="A168" s="334"/>
      <c r="B168" s="376"/>
      <c r="C168" s="336">
        <v>144</v>
      </c>
      <c r="D168" s="337"/>
      <c r="E168" s="338"/>
      <c r="F168" s="374" t="s">
        <v>751</v>
      </c>
      <c r="G168" s="375" t="s">
        <v>656</v>
      </c>
      <c r="H168" s="375" t="s">
        <v>656</v>
      </c>
      <c r="I168" s="375" t="s">
        <v>656</v>
      </c>
      <c r="J168" s="353" t="s">
        <v>5</v>
      </c>
      <c r="K168" s="342">
        <v>2</v>
      </c>
      <c r="L168" s="386">
        <v>0</v>
      </c>
      <c r="M168" s="387">
        <v>270925.55</v>
      </c>
      <c r="N168" s="354">
        <f t="shared" si="2"/>
        <v>0</v>
      </c>
      <c r="O168" s="355"/>
      <c r="P168" s="355"/>
      <c r="Q168" s="356"/>
      <c r="R168" s="345"/>
    </row>
    <row r="169" spans="1:18" ht="63.6" customHeight="1">
      <c r="A169" s="334"/>
      <c r="B169" s="376"/>
      <c r="C169" s="336">
        <v>145</v>
      </c>
      <c r="D169" s="337"/>
      <c r="E169" s="338"/>
      <c r="F169" s="374" t="s">
        <v>782</v>
      </c>
      <c r="G169" s="375" t="s">
        <v>657</v>
      </c>
      <c r="H169" s="375" t="s">
        <v>657</v>
      </c>
      <c r="I169" s="375" t="s">
        <v>657</v>
      </c>
      <c r="J169" s="353" t="s">
        <v>5</v>
      </c>
      <c r="K169" s="342">
        <v>2</v>
      </c>
      <c r="L169" s="386">
        <v>0</v>
      </c>
      <c r="M169" s="387">
        <v>270925.55</v>
      </c>
      <c r="N169" s="354">
        <f t="shared" si="2"/>
        <v>0</v>
      </c>
      <c r="O169" s="355"/>
      <c r="P169" s="355"/>
      <c r="Q169" s="356"/>
      <c r="R169" s="345"/>
    </row>
    <row r="170" spans="1:18" ht="67.5" customHeight="1">
      <c r="A170" s="334"/>
      <c r="B170" s="376"/>
      <c r="C170" s="336">
        <v>147</v>
      </c>
      <c r="D170" s="337"/>
      <c r="E170" s="338"/>
      <c r="F170" s="374" t="s">
        <v>784</v>
      </c>
      <c r="G170" s="375" t="s">
        <v>685</v>
      </c>
      <c r="H170" s="375" t="s">
        <v>685</v>
      </c>
      <c r="I170" s="375" t="s">
        <v>685</v>
      </c>
      <c r="J170" s="353" t="s">
        <v>5</v>
      </c>
      <c r="K170" s="342">
        <v>1</v>
      </c>
      <c r="L170" s="386">
        <v>0</v>
      </c>
      <c r="M170" s="387">
        <v>270925.55</v>
      </c>
      <c r="N170" s="354">
        <f t="shared" si="2"/>
        <v>0</v>
      </c>
      <c r="O170" s="355"/>
      <c r="P170" s="355"/>
      <c r="Q170" s="356"/>
      <c r="R170" s="345"/>
    </row>
    <row r="171" spans="1:18" ht="52.5" customHeight="1">
      <c r="A171" s="334"/>
      <c r="B171" s="376"/>
      <c r="C171" s="336">
        <v>148</v>
      </c>
      <c r="D171" s="337"/>
      <c r="E171" s="338"/>
      <c r="F171" s="374" t="s">
        <v>752</v>
      </c>
      <c r="G171" s="375" t="s">
        <v>650</v>
      </c>
      <c r="H171" s="375" t="s">
        <v>650</v>
      </c>
      <c r="I171" s="375" t="s">
        <v>650</v>
      </c>
      <c r="J171" s="353" t="s">
        <v>5</v>
      </c>
      <c r="K171" s="342">
        <v>3</v>
      </c>
      <c r="L171" s="386">
        <v>0</v>
      </c>
      <c r="M171" s="387">
        <v>270925.55</v>
      </c>
      <c r="N171" s="354">
        <f t="shared" si="2"/>
        <v>0</v>
      </c>
      <c r="O171" s="355"/>
      <c r="P171" s="355"/>
      <c r="Q171" s="356"/>
      <c r="R171" s="345"/>
    </row>
    <row r="172" spans="1:18" ht="42" customHeight="1">
      <c r="A172" s="334"/>
      <c r="B172" s="376"/>
      <c r="C172" s="336">
        <v>149</v>
      </c>
      <c r="D172" s="337"/>
      <c r="E172" s="338"/>
      <c r="F172" s="374" t="s">
        <v>771</v>
      </c>
      <c r="G172" s="375" t="s">
        <v>651</v>
      </c>
      <c r="H172" s="375" t="s">
        <v>651</v>
      </c>
      <c r="I172" s="375" t="s">
        <v>651</v>
      </c>
      <c r="J172" s="353" t="s">
        <v>6</v>
      </c>
      <c r="K172" s="342">
        <v>3</v>
      </c>
      <c r="L172" s="386">
        <v>0</v>
      </c>
      <c r="M172" s="387">
        <v>270925.55</v>
      </c>
      <c r="N172" s="354">
        <f t="shared" si="2"/>
        <v>0</v>
      </c>
      <c r="O172" s="355"/>
      <c r="P172" s="355"/>
      <c r="Q172" s="356"/>
      <c r="R172" s="345"/>
    </row>
    <row r="173" spans="1:18" ht="42.6" customHeight="1">
      <c r="A173" s="334"/>
      <c r="B173" s="376"/>
      <c r="C173" s="336">
        <v>150</v>
      </c>
      <c r="D173" s="337"/>
      <c r="E173" s="338"/>
      <c r="F173" s="374" t="s">
        <v>748</v>
      </c>
      <c r="G173" s="375" t="s">
        <v>652</v>
      </c>
      <c r="H173" s="375" t="s">
        <v>652</v>
      </c>
      <c r="I173" s="375" t="s">
        <v>652</v>
      </c>
      <c r="J173" s="353" t="s">
        <v>103</v>
      </c>
      <c r="K173" s="342">
        <v>2</v>
      </c>
      <c r="L173" s="386">
        <v>0</v>
      </c>
      <c r="M173" s="387">
        <v>270925.55</v>
      </c>
      <c r="N173" s="354">
        <f t="shared" si="2"/>
        <v>0</v>
      </c>
      <c r="O173" s="355"/>
      <c r="P173" s="355"/>
      <c r="Q173" s="356"/>
      <c r="R173" s="345"/>
    </row>
    <row r="174" spans="1:18" ht="37.5" customHeight="1">
      <c r="A174" s="334"/>
      <c r="B174" s="376"/>
      <c r="C174" s="336">
        <v>151</v>
      </c>
      <c r="D174" s="337"/>
      <c r="E174" s="338"/>
      <c r="F174" s="374" t="s">
        <v>883</v>
      </c>
      <c r="G174" s="375" t="s">
        <v>684</v>
      </c>
      <c r="H174" s="375" t="s">
        <v>684</v>
      </c>
      <c r="I174" s="375" t="s">
        <v>684</v>
      </c>
      <c r="J174" s="353" t="s">
        <v>5</v>
      </c>
      <c r="K174" s="342">
        <v>1</v>
      </c>
      <c r="L174" s="386">
        <v>0</v>
      </c>
      <c r="M174" s="387">
        <v>270925.55</v>
      </c>
      <c r="N174" s="354">
        <f t="shared" si="2"/>
        <v>0</v>
      </c>
      <c r="O174" s="355"/>
      <c r="P174" s="355"/>
      <c r="Q174" s="356"/>
      <c r="R174" s="345"/>
    </row>
    <row r="175" spans="1:18" ht="30.6" customHeight="1">
      <c r="A175" s="334"/>
      <c r="B175" s="376"/>
      <c r="C175" s="336">
        <v>152</v>
      </c>
      <c r="D175" s="337"/>
      <c r="E175" s="338"/>
      <c r="F175" s="374" t="s">
        <v>876</v>
      </c>
      <c r="G175" s="375" t="s">
        <v>683</v>
      </c>
      <c r="H175" s="375" t="s">
        <v>683</v>
      </c>
      <c r="I175" s="375" t="s">
        <v>683</v>
      </c>
      <c r="J175" s="353" t="s">
        <v>6</v>
      </c>
      <c r="K175" s="342">
        <v>3</v>
      </c>
      <c r="L175" s="386">
        <v>0</v>
      </c>
      <c r="M175" s="387">
        <v>270925.55</v>
      </c>
      <c r="N175" s="354">
        <f t="shared" si="2"/>
        <v>0</v>
      </c>
      <c r="O175" s="355"/>
      <c r="P175" s="355"/>
      <c r="Q175" s="356"/>
      <c r="R175" s="345"/>
    </row>
    <row r="176" spans="1:18" ht="27.6" customHeight="1">
      <c r="A176" s="334"/>
      <c r="B176" s="376"/>
      <c r="C176" s="336"/>
      <c r="D176" s="337"/>
      <c r="E176" s="338"/>
      <c r="F176" s="339" t="s">
        <v>884</v>
      </c>
      <c r="G176" s="375"/>
      <c r="H176" s="375"/>
      <c r="I176" s="375"/>
      <c r="J176" s="377"/>
      <c r="K176" s="377"/>
      <c r="L176" s="367"/>
      <c r="M176" s="368"/>
      <c r="N176" s="354"/>
      <c r="O176" s="355"/>
      <c r="P176" s="355"/>
      <c r="Q176" s="356"/>
      <c r="R176" s="345"/>
    </row>
    <row r="177" spans="1:18" ht="66.6" customHeight="1">
      <c r="A177" s="334"/>
      <c r="B177" s="376"/>
      <c r="C177" s="336">
        <v>153</v>
      </c>
      <c r="D177" s="337"/>
      <c r="E177" s="338"/>
      <c r="F177" s="374" t="s">
        <v>751</v>
      </c>
      <c r="G177" s="375" t="s">
        <v>656</v>
      </c>
      <c r="H177" s="375" t="s">
        <v>656</v>
      </c>
      <c r="I177" s="375" t="s">
        <v>656</v>
      </c>
      <c r="J177" s="353" t="s">
        <v>5</v>
      </c>
      <c r="K177" s="342">
        <v>1</v>
      </c>
      <c r="L177" s="386">
        <v>0</v>
      </c>
      <c r="M177" s="387">
        <v>270925.55</v>
      </c>
      <c r="N177" s="354">
        <f t="shared" si="2"/>
        <v>0</v>
      </c>
      <c r="O177" s="355"/>
      <c r="P177" s="355"/>
      <c r="Q177" s="356"/>
      <c r="R177" s="345"/>
    </row>
    <row r="178" spans="1:18" ht="66.95" customHeight="1">
      <c r="A178" s="334"/>
      <c r="B178" s="376"/>
      <c r="C178" s="336">
        <v>154</v>
      </c>
      <c r="D178" s="337"/>
      <c r="E178" s="338"/>
      <c r="F178" s="374" t="s">
        <v>782</v>
      </c>
      <c r="G178" s="375" t="s">
        <v>657</v>
      </c>
      <c r="H178" s="375" t="s">
        <v>657</v>
      </c>
      <c r="I178" s="375" t="s">
        <v>657</v>
      </c>
      <c r="J178" s="353" t="s">
        <v>5</v>
      </c>
      <c r="K178" s="342">
        <v>2</v>
      </c>
      <c r="L178" s="386">
        <v>0</v>
      </c>
      <c r="M178" s="387">
        <v>270925.55</v>
      </c>
      <c r="N178" s="354">
        <f t="shared" si="2"/>
        <v>0</v>
      </c>
      <c r="O178" s="355"/>
      <c r="P178" s="355"/>
      <c r="Q178" s="356"/>
      <c r="R178" s="345"/>
    </row>
    <row r="179" spans="1:18" ht="54.6" customHeight="1">
      <c r="A179" s="334"/>
      <c r="B179" s="376"/>
      <c r="C179" s="336">
        <v>155</v>
      </c>
      <c r="D179" s="337"/>
      <c r="E179" s="338"/>
      <c r="F179" s="374" t="s">
        <v>752</v>
      </c>
      <c r="G179" s="375" t="s">
        <v>650</v>
      </c>
      <c r="H179" s="375" t="s">
        <v>650</v>
      </c>
      <c r="I179" s="375" t="s">
        <v>650</v>
      </c>
      <c r="J179" s="353" t="s">
        <v>5</v>
      </c>
      <c r="K179" s="342">
        <v>2</v>
      </c>
      <c r="L179" s="386">
        <v>0</v>
      </c>
      <c r="M179" s="387">
        <v>270925.55</v>
      </c>
      <c r="N179" s="354">
        <f t="shared" si="2"/>
        <v>0</v>
      </c>
      <c r="O179" s="355"/>
      <c r="P179" s="355"/>
      <c r="Q179" s="356"/>
      <c r="R179" s="345"/>
    </row>
    <row r="180" spans="1:18" ht="36.95" customHeight="1">
      <c r="A180" s="334"/>
      <c r="B180" s="376"/>
      <c r="C180" s="336">
        <v>156</v>
      </c>
      <c r="D180" s="337"/>
      <c r="E180" s="338"/>
      <c r="F180" s="374" t="s">
        <v>771</v>
      </c>
      <c r="G180" s="375" t="s">
        <v>651</v>
      </c>
      <c r="H180" s="375" t="s">
        <v>651</v>
      </c>
      <c r="I180" s="375" t="s">
        <v>651</v>
      </c>
      <c r="J180" s="353" t="s">
        <v>6</v>
      </c>
      <c r="K180" s="342">
        <v>4</v>
      </c>
      <c r="L180" s="386">
        <v>0</v>
      </c>
      <c r="M180" s="387">
        <v>270925.55</v>
      </c>
      <c r="N180" s="354">
        <f t="shared" si="2"/>
        <v>0</v>
      </c>
      <c r="O180" s="355"/>
      <c r="P180" s="355"/>
      <c r="Q180" s="356"/>
      <c r="R180" s="345"/>
    </row>
    <row r="181" spans="1:18" ht="39.95" customHeight="1">
      <c r="A181" s="334"/>
      <c r="B181" s="376"/>
      <c r="C181" s="336">
        <v>157</v>
      </c>
      <c r="D181" s="337"/>
      <c r="E181" s="338"/>
      <c r="F181" s="374" t="s">
        <v>748</v>
      </c>
      <c r="G181" s="375" t="s">
        <v>652</v>
      </c>
      <c r="H181" s="375" t="s">
        <v>652</v>
      </c>
      <c r="I181" s="375" t="s">
        <v>652</v>
      </c>
      <c r="J181" s="353" t="s">
        <v>103</v>
      </c>
      <c r="K181" s="342">
        <v>2</v>
      </c>
      <c r="L181" s="386">
        <v>0</v>
      </c>
      <c r="M181" s="387">
        <v>270925.55</v>
      </c>
      <c r="N181" s="354">
        <f t="shared" si="2"/>
        <v>0</v>
      </c>
      <c r="O181" s="355"/>
      <c r="P181" s="355"/>
      <c r="Q181" s="356"/>
      <c r="R181" s="345"/>
    </row>
    <row r="182" spans="1:18" ht="34.5" customHeight="1">
      <c r="A182" s="334"/>
      <c r="B182" s="376"/>
      <c r="C182" s="336">
        <v>158</v>
      </c>
      <c r="D182" s="337"/>
      <c r="E182" s="338"/>
      <c r="F182" s="374" t="s">
        <v>880</v>
      </c>
      <c r="G182" s="375" t="s">
        <v>684</v>
      </c>
      <c r="H182" s="375" t="s">
        <v>684</v>
      </c>
      <c r="I182" s="375" t="s">
        <v>684</v>
      </c>
      <c r="J182" s="353" t="s">
        <v>5</v>
      </c>
      <c r="K182" s="342">
        <v>1</v>
      </c>
      <c r="L182" s="386">
        <v>0</v>
      </c>
      <c r="M182" s="387">
        <v>270925.55</v>
      </c>
      <c r="N182" s="354">
        <f t="shared" si="2"/>
        <v>0</v>
      </c>
      <c r="O182" s="355"/>
      <c r="P182" s="355"/>
      <c r="Q182" s="356"/>
      <c r="R182" s="345"/>
    </row>
    <row r="183" spans="1:18" ht="24.95" customHeight="1">
      <c r="A183" s="334"/>
      <c r="B183" s="376"/>
      <c r="C183" s="336">
        <v>159</v>
      </c>
      <c r="D183" s="337"/>
      <c r="E183" s="338"/>
      <c r="F183" s="374" t="s">
        <v>876</v>
      </c>
      <c r="G183" s="375" t="s">
        <v>683</v>
      </c>
      <c r="H183" s="375" t="s">
        <v>683</v>
      </c>
      <c r="I183" s="375" t="s">
        <v>683</v>
      </c>
      <c r="J183" s="353" t="s">
        <v>6</v>
      </c>
      <c r="K183" s="342">
        <v>3</v>
      </c>
      <c r="L183" s="386">
        <v>0</v>
      </c>
      <c r="M183" s="387">
        <v>270925.55</v>
      </c>
      <c r="N183" s="354">
        <f t="shared" si="2"/>
        <v>0</v>
      </c>
      <c r="O183" s="355"/>
      <c r="P183" s="355"/>
      <c r="Q183" s="356"/>
      <c r="R183" s="345"/>
    </row>
    <row r="184" spans="1:18" ht="27.95" customHeight="1">
      <c r="A184" s="334"/>
      <c r="B184" s="376"/>
      <c r="C184" s="336"/>
      <c r="D184" s="337"/>
      <c r="E184" s="338"/>
      <c r="F184" s="339" t="s">
        <v>885</v>
      </c>
      <c r="G184" s="375"/>
      <c r="H184" s="375"/>
      <c r="I184" s="375"/>
      <c r="J184" s="377"/>
      <c r="K184" s="377"/>
      <c r="L184" s="367"/>
      <c r="M184" s="368"/>
      <c r="N184" s="354"/>
      <c r="O184" s="355"/>
      <c r="P184" s="355"/>
      <c r="Q184" s="356"/>
      <c r="R184" s="345"/>
    </row>
    <row r="185" spans="1:18" ht="66.6" customHeight="1">
      <c r="A185" s="334"/>
      <c r="B185" s="376"/>
      <c r="C185" s="336">
        <v>160</v>
      </c>
      <c r="D185" s="337"/>
      <c r="E185" s="338"/>
      <c r="F185" s="374" t="s">
        <v>751</v>
      </c>
      <c r="G185" s="375" t="s">
        <v>656</v>
      </c>
      <c r="H185" s="375" t="s">
        <v>656</v>
      </c>
      <c r="I185" s="375" t="s">
        <v>656</v>
      </c>
      <c r="J185" s="353" t="s">
        <v>5</v>
      </c>
      <c r="K185" s="342">
        <v>2</v>
      </c>
      <c r="L185" s="386">
        <v>0</v>
      </c>
      <c r="M185" s="387">
        <v>270925.55</v>
      </c>
      <c r="N185" s="354">
        <f aca="true" t="shared" si="3" ref="N185:N248">L185*K185</f>
        <v>0</v>
      </c>
      <c r="O185" s="355"/>
      <c r="P185" s="355"/>
      <c r="Q185" s="356"/>
      <c r="R185" s="345"/>
    </row>
    <row r="186" spans="1:18" ht="66.95" customHeight="1">
      <c r="A186" s="334"/>
      <c r="B186" s="376"/>
      <c r="C186" s="336">
        <v>161</v>
      </c>
      <c r="D186" s="337"/>
      <c r="E186" s="338"/>
      <c r="F186" s="374" t="s">
        <v>782</v>
      </c>
      <c r="G186" s="375" t="s">
        <v>657</v>
      </c>
      <c r="H186" s="375" t="s">
        <v>657</v>
      </c>
      <c r="I186" s="375" t="s">
        <v>657</v>
      </c>
      <c r="J186" s="353" t="s">
        <v>5</v>
      </c>
      <c r="K186" s="342">
        <v>2</v>
      </c>
      <c r="L186" s="386">
        <v>0</v>
      </c>
      <c r="M186" s="387">
        <v>270925.55</v>
      </c>
      <c r="N186" s="354">
        <f t="shared" si="3"/>
        <v>0</v>
      </c>
      <c r="O186" s="355"/>
      <c r="P186" s="355"/>
      <c r="Q186" s="356"/>
      <c r="R186" s="345"/>
    </row>
    <row r="187" spans="1:18" ht="64.5" customHeight="1">
      <c r="A187" s="334"/>
      <c r="B187" s="376"/>
      <c r="C187" s="336">
        <v>162</v>
      </c>
      <c r="D187" s="337"/>
      <c r="E187" s="338"/>
      <c r="F187" s="374" t="s">
        <v>784</v>
      </c>
      <c r="G187" s="375" t="s">
        <v>685</v>
      </c>
      <c r="H187" s="375" t="s">
        <v>685</v>
      </c>
      <c r="I187" s="375" t="s">
        <v>685</v>
      </c>
      <c r="J187" s="353" t="s">
        <v>5</v>
      </c>
      <c r="K187" s="342">
        <v>1</v>
      </c>
      <c r="L187" s="386">
        <v>0</v>
      </c>
      <c r="M187" s="387">
        <v>270925.55</v>
      </c>
      <c r="N187" s="354">
        <f t="shared" si="3"/>
        <v>0</v>
      </c>
      <c r="O187" s="355"/>
      <c r="P187" s="355"/>
      <c r="Q187" s="356"/>
      <c r="R187" s="345"/>
    </row>
    <row r="188" spans="1:18" ht="51.6" customHeight="1">
      <c r="A188" s="334"/>
      <c r="B188" s="376"/>
      <c r="C188" s="336">
        <v>163</v>
      </c>
      <c r="D188" s="337"/>
      <c r="E188" s="338"/>
      <c r="F188" s="374" t="s">
        <v>752</v>
      </c>
      <c r="G188" s="375" t="s">
        <v>650</v>
      </c>
      <c r="H188" s="375" t="s">
        <v>650</v>
      </c>
      <c r="I188" s="375" t="s">
        <v>650</v>
      </c>
      <c r="J188" s="353" t="s">
        <v>5</v>
      </c>
      <c r="K188" s="342">
        <v>3</v>
      </c>
      <c r="L188" s="386">
        <v>0</v>
      </c>
      <c r="M188" s="387">
        <v>270925.55</v>
      </c>
      <c r="N188" s="354">
        <f t="shared" si="3"/>
        <v>0</v>
      </c>
      <c r="O188" s="355"/>
      <c r="P188" s="355"/>
      <c r="Q188" s="356"/>
      <c r="R188" s="345"/>
    </row>
    <row r="189" spans="1:18" ht="36.95" customHeight="1">
      <c r="A189" s="334"/>
      <c r="B189" s="376"/>
      <c r="C189" s="336">
        <v>164</v>
      </c>
      <c r="D189" s="337"/>
      <c r="E189" s="338"/>
      <c r="F189" s="374" t="s">
        <v>771</v>
      </c>
      <c r="G189" s="375" t="s">
        <v>651</v>
      </c>
      <c r="H189" s="375" t="s">
        <v>651</v>
      </c>
      <c r="I189" s="375" t="s">
        <v>651</v>
      </c>
      <c r="J189" s="353" t="s">
        <v>6</v>
      </c>
      <c r="K189" s="342">
        <v>3</v>
      </c>
      <c r="L189" s="386">
        <v>0</v>
      </c>
      <c r="M189" s="387">
        <v>270925.55</v>
      </c>
      <c r="N189" s="354">
        <f t="shared" si="3"/>
        <v>0</v>
      </c>
      <c r="O189" s="355"/>
      <c r="P189" s="355"/>
      <c r="Q189" s="356"/>
      <c r="R189" s="345"/>
    </row>
    <row r="190" spans="1:18" ht="38.45" customHeight="1">
      <c r="A190" s="334"/>
      <c r="B190" s="376"/>
      <c r="C190" s="336">
        <v>165</v>
      </c>
      <c r="D190" s="337"/>
      <c r="E190" s="338"/>
      <c r="F190" s="374" t="s">
        <v>786</v>
      </c>
      <c r="G190" s="375" t="s">
        <v>687</v>
      </c>
      <c r="H190" s="375" t="s">
        <v>687</v>
      </c>
      <c r="I190" s="375" t="s">
        <v>687</v>
      </c>
      <c r="J190" s="353" t="s">
        <v>103</v>
      </c>
      <c r="K190" s="342">
        <v>2</v>
      </c>
      <c r="L190" s="386">
        <v>0</v>
      </c>
      <c r="M190" s="387">
        <v>270925.55</v>
      </c>
      <c r="N190" s="354">
        <f t="shared" si="3"/>
        <v>0</v>
      </c>
      <c r="O190" s="355"/>
      <c r="P190" s="355"/>
      <c r="Q190" s="356"/>
      <c r="R190" s="345"/>
    </row>
    <row r="191" spans="1:18" ht="35.1" customHeight="1">
      <c r="A191" s="334"/>
      <c r="B191" s="376"/>
      <c r="C191" s="336">
        <v>166</v>
      </c>
      <c r="D191" s="337"/>
      <c r="E191" s="338"/>
      <c r="F191" s="374" t="s">
        <v>883</v>
      </c>
      <c r="G191" s="375" t="s">
        <v>684</v>
      </c>
      <c r="H191" s="375" t="s">
        <v>684</v>
      </c>
      <c r="I191" s="375" t="s">
        <v>684</v>
      </c>
      <c r="J191" s="353" t="s">
        <v>5</v>
      </c>
      <c r="K191" s="342">
        <v>1</v>
      </c>
      <c r="L191" s="386">
        <v>0</v>
      </c>
      <c r="M191" s="387">
        <v>270925.55</v>
      </c>
      <c r="N191" s="354">
        <f t="shared" si="3"/>
        <v>0</v>
      </c>
      <c r="O191" s="355"/>
      <c r="P191" s="355"/>
      <c r="Q191" s="356"/>
      <c r="R191" s="345"/>
    </row>
    <row r="192" spans="1:18" ht="27.6" customHeight="1">
      <c r="A192" s="334"/>
      <c r="B192" s="376"/>
      <c r="C192" s="336">
        <v>167</v>
      </c>
      <c r="D192" s="337"/>
      <c r="E192" s="338"/>
      <c r="F192" s="374" t="s">
        <v>876</v>
      </c>
      <c r="G192" s="375" t="s">
        <v>683</v>
      </c>
      <c r="H192" s="375" t="s">
        <v>683</v>
      </c>
      <c r="I192" s="375" t="s">
        <v>683</v>
      </c>
      <c r="J192" s="353" t="s">
        <v>6</v>
      </c>
      <c r="K192" s="342">
        <v>3</v>
      </c>
      <c r="L192" s="386">
        <v>0</v>
      </c>
      <c r="M192" s="387">
        <v>270925.55</v>
      </c>
      <c r="N192" s="354">
        <f t="shared" si="3"/>
        <v>0</v>
      </c>
      <c r="O192" s="355"/>
      <c r="P192" s="355"/>
      <c r="Q192" s="356"/>
      <c r="R192" s="345"/>
    </row>
    <row r="193" spans="1:18" ht="30" customHeight="1">
      <c r="A193" s="334"/>
      <c r="B193" s="376"/>
      <c r="C193" s="336"/>
      <c r="D193" s="337"/>
      <c r="E193" s="338"/>
      <c r="F193" s="339" t="s">
        <v>886</v>
      </c>
      <c r="G193" s="375"/>
      <c r="H193" s="375"/>
      <c r="I193" s="375"/>
      <c r="J193" s="377"/>
      <c r="K193" s="377"/>
      <c r="L193" s="367"/>
      <c r="M193" s="368"/>
      <c r="N193" s="354"/>
      <c r="O193" s="355"/>
      <c r="P193" s="355"/>
      <c r="Q193" s="356"/>
      <c r="R193" s="345"/>
    </row>
    <row r="194" spans="1:18" ht="64.5" customHeight="1">
      <c r="A194" s="334"/>
      <c r="B194" s="376"/>
      <c r="C194" s="336">
        <v>168</v>
      </c>
      <c r="D194" s="337"/>
      <c r="E194" s="338"/>
      <c r="F194" s="374" t="s">
        <v>751</v>
      </c>
      <c r="G194" s="375" t="s">
        <v>656</v>
      </c>
      <c r="H194" s="375" t="s">
        <v>656</v>
      </c>
      <c r="I194" s="375" t="s">
        <v>656</v>
      </c>
      <c r="J194" s="353" t="s">
        <v>5</v>
      </c>
      <c r="K194" s="342">
        <v>3</v>
      </c>
      <c r="L194" s="386">
        <v>0</v>
      </c>
      <c r="M194" s="387">
        <v>270925.55</v>
      </c>
      <c r="N194" s="354">
        <f t="shared" si="3"/>
        <v>0</v>
      </c>
      <c r="O194" s="355"/>
      <c r="P194" s="355"/>
      <c r="Q194" s="356"/>
      <c r="R194" s="345"/>
    </row>
    <row r="195" spans="1:18" ht="63.6" customHeight="1">
      <c r="A195" s="334"/>
      <c r="B195" s="376"/>
      <c r="C195" s="336">
        <v>169</v>
      </c>
      <c r="D195" s="337"/>
      <c r="E195" s="338"/>
      <c r="F195" s="374" t="s">
        <v>787</v>
      </c>
      <c r="G195" s="375" t="s">
        <v>657</v>
      </c>
      <c r="H195" s="375" t="s">
        <v>657</v>
      </c>
      <c r="I195" s="375" t="s">
        <v>657</v>
      </c>
      <c r="J195" s="353" t="s">
        <v>5</v>
      </c>
      <c r="K195" s="342">
        <v>3</v>
      </c>
      <c r="L195" s="386">
        <v>0</v>
      </c>
      <c r="M195" s="387">
        <v>270925.55</v>
      </c>
      <c r="N195" s="354">
        <f t="shared" si="3"/>
        <v>0</v>
      </c>
      <c r="O195" s="355"/>
      <c r="P195" s="355"/>
      <c r="Q195" s="356"/>
      <c r="R195" s="345"/>
    </row>
    <row r="196" spans="1:18" ht="57" customHeight="1">
      <c r="A196" s="334"/>
      <c r="B196" s="376"/>
      <c r="C196" s="336">
        <v>170</v>
      </c>
      <c r="D196" s="337"/>
      <c r="E196" s="338"/>
      <c r="F196" s="374" t="s">
        <v>752</v>
      </c>
      <c r="G196" s="375" t="s">
        <v>650</v>
      </c>
      <c r="H196" s="375" t="s">
        <v>650</v>
      </c>
      <c r="I196" s="375" t="s">
        <v>650</v>
      </c>
      <c r="J196" s="353" t="s">
        <v>5</v>
      </c>
      <c r="K196" s="342">
        <v>3</v>
      </c>
      <c r="L196" s="386">
        <v>0</v>
      </c>
      <c r="M196" s="387">
        <v>270925.55</v>
      </c>
      <c r="N196" s="354">
        <f t="shared" si="3"/>
        <v>0</v>
      </c>
      <c r="O196" s="355"/>
      <c r="P196" s="355"/>
      <c r="Q196" s="356"/>
      <c r="R196" s="345"/>
    </row>
    <row r="197" spans="1:18" ht="44.45" customHeight="1">
      <c r="A197" s="334"/>
      <c r="B197" s="376"/>
      <c r="C197" s="336">
        <v>171</v>
      </c>
      <c r="D197" s="337"/>
      <c r="E197" s="338"/>
      <c r="F197" s="374" t="s">
        <v>780</v>
      </c>
      <c r="G197" s="375" t="s">
        <v>651</v>
      </c>
      <c r="H197" s="375" t="s">
        <v>651</v>
      </c>
      <c r="I197" s="375" t="s">
        <v>651</v>
      </c>
      <c r="J197" s="353" t="s">
        <v>6</v>
      </c>
      <c r="K197" s="342">
        <v>3</v>
      </c>
      <c r="L197" s="386">
        <v>0</v>
      </c>
      <c r="M197" s="387">
        <v>270925.55</v>
      </c>
      <c r="N197" s="354">
        <f t="shared" si="3"/>
        <v>0</v>
      </c>
      <c r="O197" s="355"/>
      <c r="P197" s="355"/>
      <c r="Q197" s="356"/>
      <c r="R197" s="345"/>
    </row>
    <row r="198" spans="1:18" ht="42.95" customHeight="1">
      <c r="A198" s="334"/>
      <c r="B198" s="376"/>
      <c r="C198" s="336">
        <v>172</v>
      </c>
      <c r="D198" s="337"/>
      <c r="E198" s="338"/>
      <c r="F198" s="374" t="s">
        <v>763</v>
      </c>
      <c r="G198" s="375" t="s">
        <v>652</v>
      </c>
      <c r="H198" s="375" t="s">
        <v>652</v>
      </c>
      <c r="I198" s="375" t="s">
        <v>652</v>
      </c>
      <c r="J198" s="353" t="s">
        <v>103</v>
      </c>
      <c r="K198" s="342">
        <v>2</v>
      </c>
      <c r="L198" s="386">
        <v>0</v>
      </c>
      <c r="M198" s="387">
        <v>270925.55</v>
      </c>
      <c r="N198" s="354">
        <f t="shared" si="3"/>
        <v>0</v>
      </c>
      <c r="O198" s="355"/>
      <c r="P198" s="355"/>
      <c r="Q198" s="356"/>
      <c r="R198" s="345"/>
    </row>
    <row r="199" spans="1:18" ht="40.5" customHeight="1">
      <c r="A199" s="334"/>
      <c r="B199" s="376"/>
      <c r="C199" s="336">
        <v>173</v>
      </c>
      <c r="D199" s="337"/>
      <c r="E199" s="338"/>
      <c r="F199" s="374" t="s">
        <v>887</v>
      </c>
      <c r="G199" s="375" t="s">
        <v>684</v>
      </c>
      <c r="H199" s="375" t="s">
        <v>684</v>
      </c>
      <c r="I199" s="375" t="s">
        <v>684</v>
      </c>
      <c r="J199" s="353" t="s">
        <v>5</v>
      </c>
      <c r="K199" s="342">
        <v>1</v>
      </c>
      <c r="L199" s="386">
        <v>0</v>
      </c>
      <c r="M199" s="387">
        <v>270925.55</v>
      </c>
      <c r="N199" s="354">
        <f t="shared" si="3"/>
        <v>0</v>
      </c>
      <c r="O199" s="355"/>
      <c r="P199" s="355"/>
      <c r="Q199" s="356"/>
      <c r="R199" s="345"/>
    </row>
    <row r="200" spans="1:18" ht="27" customHeight="1">
      <c r="A200" s="334"/>
      <c r="B200" s="376"/>
      <c r="C200" s="336">
        <v>174</v>
      </c>
      <c r="D200" s="337"/>
      <c r="E200" s="338"/>
      <c r="F200" s="374" t="s">
        <v>871</v>
      </c>
      <c r="G200" s="375" t="s">
        <v>683</v>
      </c>
      <c r="H200" s="375" t="s">
        <v>683</v>
      </c>
      <c r="I200" s="375" t="s">
        <v>683</v>
      </c>
      <c r="J200" s="353" t="s">
        <v>6</v>
      </c>
      <c r="K200" s="342">
        <v>3</v>
      </c>
      <c r="L200" s="386">
        <v>0</v>
      </c>
      <c r="M200" s="387">
        <v>270925.55</v>
      </c>
      <c r="N200" s="354">
        <f t="shared" si="3"/>
        <v>0</v>
      </c>
      <c r="O200" s="355"/>
      <c r="P200" s="355"/>
      <c r="Q200" s="356"/>
      <c r="R200" s="345"/>
    </row>
    <row r="201" spans="1:18" ht="64.5" customHeight="1">
      <c r="A201" s="334"/>
      <c r="B201" s="376"/>
      <c r="C201" s="336">
        <v>175</v>
      </c>
      <c r="D201" s="337"/>
      <c r="E201" s="338"/>
      <c r="F201" s="374" t="s">
        <v>773</v>
      </c>
      <c r="G201" s="375" t="s">
        <v>674</v>
      </c>
      <c r="H201" s="375" t="s">
        <v>674</v>
      </c>
      <c r="I201" s="375" t="s">
        <v>674</v>
      </c>
      <c r="J201" s="353" t="s">
        <v>5</v>
      </c>
      <c r="K201" s="342">
        <v>1</v>
      </c>
      <c r="L201" s="386">
        <v>0</v>
      </c>
      <c r="M201" s="387">
        <v>270925.55</v>
      </c>
      <c r="N201" s="354">
        <f t="shared" si="3"/>
        <v>0</v>
      </c>
      <c r="O201" s="355"/>
      <c r="P201" s="355"/>
      <c r="Q201" s="356"/>
      <c r="R201" s="345"/>
    </row>
    <row r="202" spans="1:18" ht="47.45" customHeight="1">
      <c r="A202" s="334"/>
      <c r="B202" s="376"/>
      <c r="C202" s="336">
        <v>176</v>
      </c>
      <c r="D202" s="337"/>
      <c r="E202" s="338"/>
      <c r="F202" s="374" t="s">
        <v>774</v>
      </c>
      <c r="G202" s="375" t="s">
        <v>675</v>
      </c>
      <c r="H202" s="375" t="s">
        <v>675</v>
      </c>
      <c r="I202" s="375" t="s">
        <v>675</v>
      </c>
      <c r="J202" s="353" t="s">
        <v>5</v>
      </c>
      <c r="K202" s="342">
        <v>1</v>
      </c>
      <c r="L202" s="386">
        <v>0</v>
      </c>
      <c r="M202" s="387">
        <v>270925.55</v>
      </c>
      <c r="N202" s="354">
        <f t="shared" si="3"/>
        <v>0</v>
      </c>
      <c r="O202" s="355"/>
      <c r="P202" s="355"/>
      <c r="Q202" s="356"/>
      <c r="R202" s="345"/>
    </row>
    <row r="203" spans="1:18" ht="33" customHeight="1">
      <c r="A203" s="334"/>
      <c r="B203" s="376"/>
      <c r="C203" s="336"/>
      <c r="D203" s="337"/>
      <c r="E203" s="338"/>
      <c r="F203" s="339" t="s">
        <v>888</v>
      </c>
      <c r="G203" s="375"/>
      <c r="H203" s="375"/>
      <c r="I203" s="375"/>
      <c r="J203" s="377"/>
      <c r="K203" s="377"/>
      <c r="L203" s="367"/>
      <c r="M203" s="368"/>
      <c r="N203" s="354"/>
      <c r="O203" s="355"/>
      <c r="P203" s="355"/>
      <c r="Q203" s="356"/>
      <c r="R203" s="345"/>
    </row>
    <row r="204" spans="1:18" ht="66.95" customHeight="1">
      <c r="A204" s="334"/>
      <c r="B204" s="376"/>
      <c r="C204" s="336">
        <v>177</v>
      </c>
      <c r="D204" s="337"/>
      <c r="E204" s="338"/>
      <c r="F204" s="374" t="s">
        <v>743</v>
      </c>
      <c r="G204" s="375" t="s">
        <v>645</v>
      </c>
      <c r="H204" s="375" t="s">
        <v>645</v>
      </c>
      <c r="I204" s="375" t="s">
        <v>645</v>
      </c>
      <c r="J204" s="353" t="s">
        <v>5</v>
      </c>
      <c r="K204" s="342">
        <v>1</v>
      </c>
      <c r="L204" s="386">
        <v>0</v>
      </c>
      <c r="M204" s="387">
        <v>270925.55</v>
      </c>
      <c r="N204" s="354">
        <f t="shared" si="3"/>
        <v>0</v>
      </c>
      <c r="O204" s="355"/>
      <c r="P204" s="355"/>
      <c r="Q204" s="356"/>
      <c r="R204" s="345"/>
    </row>
    <row r="205" spans="1:18" ht="68.1" customHeight="1">
      <c r="A205" s="334"/>
      <c r="B205" s="376"/>
      <c r="C205" s="336">
        <v>178</v>
      </c>
      <c r="D205" s="337"/>
      <c r="E205" s="338"/>
      <c r="F205" s="374" t="s">
        <v>755</v>
      </c>
      <c r="G205" s="375" t="s">
        <v>658</v>
      </c>
      <c r="H205" s="375" t="s">
        <v>658</v>
      </c>
      <c r="I205" s="375" t="s">
        <v>658</v>
      </c>
      <c r="J205" s="353" t="s">
        <v>5</v>
      </c>
      <c r="K205" s="342">
        <v>1</v>
      </c>
      <c r="L205" s="386">
        <v>0</v>
      </c>
      <c r="M205" s="387">
        <v>270925.55</v>
      </c>
      <c r="N205" s="354">
        <f t="shared" si="3"/>
        <v>0</v>
      </c>
      <c r="O205" s="355"/>
      <c r="P205" s="355"/>
      <c r="Q205" s="356"/>
      <c r="R205" s="345"/>
    </row>
    <row r="206" spans="1:18" ht="67.5" customHeight="1">
      <c r="A206" s="334"/>
      <c r="B206" s="376"/>
      <c r="C206" s="336">
        <v>179</v>
      </c>
      <c r="D206" s="337"/>
      <c r="E206" s="338"/>
      <c r="F206" s="374" t="s">
        <v>744</v>
      </c>
      <c r="G206" s="375" t="s">
        <v>646</v>
      </c>
      <c r="H206" s="375" t="s">
        <v>646</v>
      </c>
      <c r="I206" s="375" t="s">
        <v>646</v>
      </c>
      <c r="J206" s="353" t="s">
        <v>5</v>
      </c>
      <c r="K206" s="342">
        <v>1</v>
      </c>
      <c r="L206" s="386">
        <v>0</v>
      </c>
      <c r="M206" s="387">
        <v>270925.55</v>
      </c>
      <c r="N206" s="354">
        <f t="shared" si="3"/>
        <v>0</v>
      </c>
      <c r="O206" s="355"/>
      <c r="P206" s="355"/>
      <c r="Q206" s="356"/>
      <c r="R206" s="345"/>
    </row>
    <row r="207" spans="1:18" ht="63.95" customHeight="1">
      <c r="A207" s="334"/>
      <c r="B207" s="376"/>
      <c r="C207" s="336">
        <v>180</v>
      </c>
      <c r="D207" s="337"/>
      <c r="E207" s="338"/>
      <c r="F207" s="374" t="s">
        <v>788</v>
      </c>
      <c r="G207" s="375" t="s">
        <v>659</v>
      </c>
      <c r="H207" s="375" t="s">
        <v>659</v>
      </c>
      <c r="I207" s="375" t="s">
        <v>659</v>
      </c>
      <c r="J207" s="353" t="s">
        <v>5</v>
      </c>
      <c r="K207" s="342">
        <v>1</v>
      </c>
      <c r="L207" s="386">
        <v>0</v>
      </c>
      <c r="M207" s="387">
        <v>270925.55</v>
      </c>
      <c r="N207" s="354">
        <f t="shared" si="3"/>
        <v>0</v>
      </c>
      <c r="O207" s="355"/>
      <c r="P207" s="355"/>
      <c r="Q207" s="356"/>
      <c r="R207" s="345"/>
    </row>
    <row r="208" spans="1:18" ht="68.45" customHeight="1">
      <c r="A208" s="334"/>
      <c r="B208" s="376"/>
      <c r="C208" s="336">
        <v>181</v>
      </c>
      <c r="D208" s="337"/>
      <c r="E208" s="338"/>
      <c r="F208" s="374" t="s">
        <v>789</v>
      </c>
      <c r="G208" s="375" t="s">
        <v>688</v>
      </c>
      <c r="H208" s="375" t="s">
        <v>688</v>
      </c>
      <c r="I208" s="375" t="s">
        <v>688</v>
      </c>
      <c r="J208" s="353" t="s">
        <v>5</v>
      </c>
      <c r="K208" s="342">
        <v>1</v>
      </c>
      <c r="L208" s="386">
        <v>0</v>
      </c>
      <c r="M208" s="387">
        <v>270925.55</v>
      </c>
      <c r="N208" s="354">
        <f t="shared" si="3"/>
        <v>0</v>
      </c>
      <c r="O208" s="355"/>
      <c r="P208" s="355"/>
      <c r="Q208" s="356"/>
      <c r="R208" s="345"/>
    </row>
    <row r="209" spans="1:18" ht="50.1" customHeight="1">
      <c r="A209" s="334"/>
      <c r="B209" s="376"/>
      <c r="C209" s="336">
        <v>182</v>
      </c>
      <c r="D209" s="337"/>
      <c r="E209" s="338"/>
      <c r="F209" s="374" t="s">
        <v>752</v>
      </c>
      <c r="G209" s="375" t="s">
        <v>650</v>
      </c>
      <c r="H209" s="375" t="s">
        <v>650</v>
      </c>
      <c r="I209" s="375" t="s">
        <v>650</v>
      </c>
      <c r="J209" s="353" t="s">
        <v>5</v>
      </c>
      <c r="K209" s="342">
        <v>3</v>
      </c>
      <c r="L209" s="386">
        <v>0</v>
      </c>
      <c r="M209" s="387">
        <v>270925.55</v>
      </c>
      <c r="N209" s="354">
        <f t="shared" si="3"/>
        <v>0</v>
      </c>
      <c r="O209" s="355"/>
      <c r="P209" s="355"/>
      <c r="Q209" s="356"/>
      <c r="R209" s="345"/>
    </row>
    <row r="210" spans="1:18" ht="39.6" customHeight="1">
      <c r="A210" s="334"/>
      <c r="B210" s="376"/>
      <c r="C210" s="336">
        <v>183</v>
      </c>
      <c r="D210" s="337"/>
      <c r="E210" s="338"/>
      <c r="F210" s="374" t="s">
        <v>783</v>
      </c>
      <c r="G210" s="375" t="s">
        <v>651</v>
      </c>
      <c r="H210" s="375" t="s">
        <v>651</v>
      </c>
      <c r="I210" s="375" t="s">
        <v>651</v>
      </c>
      <c r="J210" s="353" t="s">
        <v>6</v>
      </c>
      <c r="K210" s="342">
        <v>8</v>
      </c>
      <c r="L210" s="386">
        <v>0</v>
      </c>
      <c r="M210" s="387">
        <v>270925.55</v>
      </c>
      <c r="N210" s="354">
        <f t="shared" si="3"/>
        <v>0</v>
      </c>
      <c r="O210" s="355"/>
      <c r="P210" s="355"/>
      <c r="Q210" s="356"/>
      <c r="R210" s="345"/>
    </row>
    <row r="211" spans="1:18" ht="39.95" customHeight="1">
      <c r="A211" s="334"/>
      <c r="B211" s="376"/>
      <c r="C211" s="336">
        <v>184</v>
      </c>
      <c r="D211" s="337"/>
      <c r="E211" s="338"/>
      <c r="F211" s="374" t="s">
        <v>763</v>
      </c>
      <c r="G211" s="375" t="s">
        <v>652</v>
      </c>
      <c r="H211" s="375" t="s">
        <v>652</v>
      </c>
      <c r="I211" s="375" t="s">
        <v>652</v>
      </c>
      <c r="J211" s="353" t="s">
        <v>103</v>
      </c>
      <c r="K211" s="342">
        <v>8</v>
      </c>
      <c r="L211" s="386">
        <v>0</v>
      </c>
      <c r="M211" s="387">
        <v>270925.55</v>
      </c>
      <c r="N211" s="354">
        <f t="shared" si="3"/>
        <v>0</v>
      </c>
      <c r="O211" s="355"/>
      <c r="P211" s="355"/>
      <c r="Q211" s="356"/>
      <c r="R211" s="345"/>
    </row>
    <row r="212" spans="1:18" ht="40.5" customHeight="1">
      <c r="A212" s="334"/>
      <c r="B212" s="376"/>
      <c r="C212" s="336">
        <v>185</v>
      </c>
      <c r="D212" s="337"/>
      <c r="E212" s="338"/>
      <c r="F212" s="374" t="s">
        <v>883</v>
      </c>
      <c r="G212" s="375" t="s">
        <v>684</v>
      </c>
      <c r="H212" s="375" t="s">
        <v>684</v>
      </c>
      <c r="I212" s="375" t="s">
        <v>684</v>
      </c>
      <c r="J212" s="353" t="s">
        <v>5</v>
      </c>
      <c r="K212" s="342">
        <v>1</v>
      </c>
      <c r="L212" s="386">
        <v>0</v>
      </c>
      <c r="M212" s="387">
        <v>270925.55</v>
      </c>
      <c r="N212" s="354">
        <f t="shared" si="3"/>
        <v>0</v>
      </c>
      <c r="O212" s="355"/>
      <c r="P212" s="355"/>
      <c r="Q212" s="356"/>
      <c r="R212" s="345"/>
    </row>
    <row r="213" spans="1:18" ht="31.5" customHeight="1">
      <c r="A213" s="334"/>
      <c r="B213" s="376"/>
      <c r="C213" s="336">
        <v>186</v>
      </c>
      <c r="D213" s="337"/>
      <c r="E213" s="338"/>
      <c r="F213" s="374" t="s">
        <v>790</v>
      </c>
      <c r="G213" s="375" t="s">
        <v>690</v>
      </c>
      <c r="H213" s="375" t="s">
        <v>690</v>
      </c>
      <c r="I213" s="375" t="s">
        <v>690</v>
      </c>
      <c r="J213" s="353" t="s">
        <v>103</v>
      </c>
      <c r="K213" s="342">
        <v>2</v>
      </c>
      <c r="L213" s="386">
        <v>0</v>
      </c>
      <c r="M213" s="387">
        <v>270925.55</v>
      </c>
      <c r="N213" s="354">
        <f t="shared" si="3"/>
        <v>0</v>
      </c>
      <c r="O213" s="355"/>
      <c r="P213" s="355"/>
      <c r="Q213" s="356"/>
      <c r="R213" s="345"/>
    </row>
    <row r="214" spans="1:18" ht="31.5" customHeight="1">
      <c r="A214" s="334"/>
      <c r="B214" s="376"/>
      <c r="C214" s="336">
        <v>187</v>
      </c>
      <c r="D214" s="337"/>
      <c r="E214" s="338"/>
      <c r="F214" s="374" t="s">
        <v>876</v>
      </c>
      <c r="G214" s="375" t="s">
        <v>683</v>
      </c>
      <c r="H214" s="375" t="s">
        <v>683</v>
      </c>
      <c r="I214" s="375" t="s">
        <v>683</v>
      </c>
      <c r="J214" s="353" t="s">
        <v>6</v>
      </c>
      <c r="K214" s="342">
        <v>4</v>
      </c>
      <c r="L214" s="386">
        <v>0</v>
      </c>
      <c r="M214" s="387">
        <v>270925.55</v>
      </c>
      <c r="N214" s="354">
        <f t="shared" si="3"/>
        <v>0</v>
      </c>
      <c r="O214" s="355"/>
      <c r="P214" s="355"/>
      <c r="Q214" s="356"/>
      <c r="R214" s="345"/>
    </row>
    <row r="215" spans="1:18" ht="30" customHeight="1">
      <c r="A215" s="334"/>
      <c r="B215" s="376"/>
      <c r="C215" s="336"/>
      <c r="D215" s="337"/>
      <c r="E215" s="338"/>
      <c r="F215" s="339" t="s">
        <v>889</v>
      </c>
      <c r="G215" s="375"/>
      <c r="H215" s="375"/>
      <c r="I215" s="375"/>
      <c r="J215" s="377"/>
      <c r="K215" s="377"/>
      <c r="L215" s="367"/>
      <c r="M215" s="368"/>
      <c r="N215" s="354"/>
      <c r="O215" s="355"/>
      <c r="P215" s="355"/>
      <c r="Q215" s="356"/>
      <c r="R215" s="345"/>
    </row>
    <row r="216" spans="1:18" ht="69" customHeight="1">
      <c r="A216" s="334"/>
      <c r="B216" s="376"/>
      <c r="C216" s="336">
        <v>188</v>
      </c>
      <c r="D216" s="337"/>
      <c r="E216" s="338"/>
      <c r="F216" s="374" t="s">
        <v>751</v>
      </c>
      <c r="G216" s="375" t="s">
        <v>656</v>
      </c>
      <c r="H216" s="375" t="s">
        <v>656</v>
      </c>
      <c r="I216" s="375" t="s">
        <v>656</v>
      </c>
      <c r="J216" s="353" t="s">
        <v>5</v>
      </c>
      <c r="K216" s="342">
        <v>2</v>
      </c>
      <c r="L216" s="386">
        <v>0</v>
      </c>
      <c r="M216" s="387">
        <v>270925.55</v>
      </c>
      <c r="N216" s="354">
        <f t="shared" si="3"/>
        <v>0</v>
      </c>
      <c r="O216" s="355"/>
      <c r="P216" s="355"/>
      <c r="Q216" s="356"/>
      <c r="R216" s="345"/>
    </row>
    <row r="217" spans="1:18" ht="68.45" customHeight="1">
      <c r="A217" s="334"/>
      <c r="B217" s="376"/>
      <c r="C217" s="336">
        <v>189</v>
      </c>
      <c r="D217" s="337"/>
      <c r="E217" s="338"/>
      <c r="F217" s="374" t="s">
        <v>782</v>
      </c>
      <c r="G217" s="375" t="s">
        <v>657</v>
      </c>
      <c r="H217" s="375" t="s">
        <v>657</v>
      </c>
      <c r="I217" s="375" t="s">
        <v>657</v>
      </c>
      <c r="J217" s="353" t="s">
        <v>5</v>
      </c>
      <c r="K217" s="342">
        <v>2</v>
      </c>
      <c r="L217" s="386">
        <v>0</v>
      </c>
      <c r="M217" s="387">
        <v>270925.55</v>
      </c>
      <c r="N217" s="354">
        <f t="shared" si="3"/>
        <v>0</v>
      </c>
      <c r="O217" s="355"/>
      <c r="P217" s="355"/>
      <c r="Q217" s="356"/>
      <c r="R217" s="345"/>
    </row>
    <row r="218" spans="1:18" ht="69.6" customHeight="1">
      <c r="A218" s="334"/>
      <c r="B218" s="376"/>
      <c r="C218" s="336">
        <v>190</v>
      </c>
      <c r="D218" s="337"/>
      <c r="E218" s="338"/>
      <c r="F218" s="374" t="s">
        <v>789</v>
      </c>
      <c r="G218" s="375" t="s">
        <v>688</v>
      </c>
      <c r="H218" s="375" t="s">
        <v>688</v>
      </c>
      <c r="I218" s="375" t="s">
        <v>688</v>
      </c>
      <c r="J218" s="353" t="s">
        <v>5</v>
      </c>
      <c r="K218" s="342">
        <v>1</v>
      </c>
      <c r="L218" s="386">
        <v>0</v>
      </c>
      <c r="M218" s="387">
        <v>270925.55</v>
      </c>
      <c r="N218" s="354">
        <f t="shared" si="3"/>
        <v>0</v>
      </c>
      <c r="O218" s="355"/>
      <c r="P218" s="355"/>
      <c r="Q218" s="356"/>
      <c r="R218" s="345"/>
    </row>
    <row r="219" spans="1:18" ht="52.5" customHeight="1">
      <c r="A219" s="334"/>
      <c r="B219" s="376"/>
      <c r="C219" s="336">
        <v>191</v>
      </c>
      <c r="D219" s="337"/>
      <c r="E219" s="338"/>
      <c r="F219" s="374" t="s">
        <v>747</v>
      </c>
      <c r="G219" s="375" t="s">
        <v>650</v>
      </c>
      <c r="H219" s="375" t="s">
        <v>650</v>
      </c>
      <c r="I219" s="375" t="s">
        <v>650</v>
      </c>
      <c r="J219" s="353" t="s">
        <v>5</v>
      </c>
      <c r="K219" s="342">
        <v>3</v>
      </c>
      <c r="L219" s="386">
        <v>0</v>
      </c>
      <c r="M219" s="387">
        <v>270925.55</v>
      </c>
      <c r="N219" s="354">
        <f t="shared" si="3"/>
        <v>0</v>
      </c>
      <c r="O219" s="355"/>
      <c r="P219" s="355"/>
      <c r="Q219" s="356"/>
      <c r="R219" s="345"/>
    </row>
    <row r="220" spans="1:18" ht="42.95" customHeight="1">
      <c r="A220" s="334"/>
      <c r="B220" s="376"/>
      <c r="C220" s="336">
        <v>192</v>
      </c>
      <c r="D220" s="337"/>
      <c r="E220" s="338"/>
      <c r="F220" s="374" t="s">
        <v>791</v>
      </c>
      <c r="G220" s="375" t="s">
        <v>651</v>
      </c>
      <c r="H220" s="375" t="s">
        <v>651</v>
      </c>
      <c r="I220" s="375" t="s">
        <v>651</v>
      </c>
      <c r="J220" s="353" t="s">
        <v>6</v>
      </c>
      <c r="K220" s="342">
        <v>10</v>
      </c>
      <c r="L220" s="386">
        <v>0</v>
      </c>
      <c r="M220" s="387">
        <v>270925.55</v>
      </c>
      <c r="N220" s="354">
        <f t="shared" si="3"/>
        <v>0</v>
      </c>
      <c r="O220" s="355"/>
      <c r="P220" s="355"/>
      <c r="Q220" s="356"/>
      <c r="R220" s="345"/>
    </row>
    <row r="221" spans="1:18" ht="39.6" customHeight="1">
      <c r="A221" s="334"/>
      <c r="B221" s="376"/>
      <c r="C221" s="336">
        <v>193</v>
      </c>
      <c r="D221" s="337"/>
      <c r="E221" s="338"/>
      <c r="F221" s="374" t="s">
        <v>748</v>
      </c>
      <c r="G221" s="375" t="s">
        <v>652</v>
      </c>
      <c r="H221" s="375" t="s">
        <v>652</v>
      </c>
      <c r="I221" s="375" t="s">
        <v>652</v>
      </c>
      <c r="J221" s="353" t="s">
        <v>103</v>
      </c>
      <c r="K221" s="342">
        <v>5</v>
      </c>
      <c r="L221" s="386">
        <v>0</v>
      </c>
      <c r="M221" s="387">
        <v>270925.55</v>
      </c>
      <c r="N221" s="354">
        <f t="shared" si="3"/>
        <v>0</v>
      </c>
      <c r="O221" s="355"/>
      <c r="P221" s="355"/>
      <c r="Q221" s="356"/>
      <c r="R221" s="345"/>
    </row>
    <row r="222" spans="1:18" ht="39" customHeight="1">
      <c r="A222" s="334"/>
      <c r="B222" s="376"/>
      <c r="C222" s="336">
        <v>194</v>
      </c>
      <c r="D222" s="337"/>
      <c r="E222" s="338"/>
      <c r="F222" s="374" t="s">
        <v>785</v>
      </c>
      <c r="G222" s="375" t="s">
        <v>686</v>
      </c>
      <c r="H222" s="375" t="s">
        <v>686</v>
      </c>
      <c r="I222" s="375" t="s">
        <v>686</v>
      </c>
      <c r="J222" s="353" t="s">
        <v>5</v>
      </c>
      <c r="K222" s="342">
        <v>1</v>
      </c>
      <c r="L222" s="386">
        <v>0</v>
      </c>
      <c r="M222" s="387">
        <v>270925.55</v>
      </c>
      <c r="N222" s="354">
        <f t="shared" si="3"/>
        <v>0</v>
      </c>
      <c r="O222" s="355"/>
      <c r="P222" s="355"/>
      <c r="Q222" s="356"/>
      <c r="R222" s="345"/>
    </row>
    <row r="223" spans="1:18" ht="30.95" customHeight="1">
      <c r="A223" s="334"/>
      <c r="B223" s="376"/>
      <c r="C223" s="336">
        <v>195</v>
      </c>
      <c r="D223" s="337"/>
      <c r="E223" s="338"/>
      <c r="F223" s="374" t="s">
        <v>775</v>
      </c>
      <c r="G223" s="375" t="s">
        <v>683</v>
      </c>
      <c r="H223" s="375" t="s">
        <v>683</v>
      </c>
      <c r="I223" s="375" t="s">
        <v>683</v>
      </c>
      <c r="J223" s="353" t="s">
        <v>6</v>
      </c>
      <c r="K223" s="342">
        <v>1</v>
      </c>
      <c r="L223" s="386">
        <v>0</v>
      </c>
      <c r="M223" s="387">
        <v>270925.55</v>
      </c>
      <c r="N223" s="354">
        <f t="shared" si="3"/>
        <v>0</v>
      </c>
      <c r="O223" s="355"/>
      <c r="P223" s="355"/>
      <c r="Q223" s="356"/>
      <c r="R223" s="345"/>
    </row>
    <row r="224" spans="1:18" ht="27" customHeight="1">
      <c r="A224" s="334"/>
      <c r="B224" s="376"/>
      <c r="C224" s="336"/>
      <c r="D224" s="337"/>
      <c r="E224" s="338"/>
      <c r="F224" s="339" t="s">
        <v>890</v>
      </c>
      <c r="G224" s="375"/>
      <c r="H224" s="375"/>
      <c r="I224" s="375"/>
      <c r="J224" s="377"/>
      <c r="K224" s="377"/>
      <c r="L224" s="367"/>
      <c r="M224" s="368"/>
      <c r="N224" s="354"/>
      <c r="O224" s="355"/>
      <c r="P224" s="355"/>
      <c r="Q224" s="356"/>
      <c r="R224" s="345"/>
    </row>
    <row r="225" spans="1:18" ht="63" customHeight="1">
      <c r="A225" s="334"/>
      <c r="B225" s="376"/>
      <c r="C225" s="336">
        <v>196</v>
      </c>
      <c r="D225" s="337"/>
      <c r="E225" s="338"/>
      <c r="F225" s="374" t="s">
        <v>751</v>
      </c>
      <c r="G225" s="375" t="s">
        <v>656</v>
      </c>
      <c r="H225" s="375" t="s">
        <v>656</v>
      </c>
      <c r="I225" s="375" t="s">
        <v>656</v>
      </c>
      <c r="J225" s="353" t="s">
        <v>5</v>
      </c>
      <c r="K225" s="342">
        <v>7</v>
      </c>
      <c r="L225" s="386">
        <v>0</v>
      </c>
      <c r="M225" s="387">
        <v>270925.55</v>
      </c>
      <c r="N225" s="354">
        <f t="shared" si="3"/>
        <v>0</v>
      </c>
      <c r="O225" s="355"/>
      <c r="P225" s="355"/>
      <c r="Q225" s="356"/>
      <c r="R225" s="345"/>
    </row>
    <row r="226" spans="1:18" ht="65.1" customHeight="1">
      <c r="A226" s="334"/>
      <c r="B226" s="376"/>
      <c r="C226" s="336">
        <v>197</v>
      </c>
      <c r="D226" s="337"/>
      <c r="E226" s="338"/>
      <c r="F226" s="374" t="s">
        <v>782</v>
      </c>
      <c r="G226" s="375" t="s">
        <v>657</v>
      </c>
      <c r="H226" s="375" t="s">
        <v>657</v>
      </c>
      <c r="I226" s="375" t="s">
        <v>657</v>
      </c>
      <c r="J226" s="353" t="s">
        <v>5</v>
      </c>
      <c r="K226" s="342">
        <v>3</v>
      </c>
      <c r="L226" s="386">
        <v>0</v>
      </c>
      <c r="M226" s="387">
        <v>270925.55</v>
      </c>
      <c r="N226" s="354">
        <f t="shared" si="3"/>
        <v>0</v>
      </c>
      <c r="O226" s="355"/>
      <c r="P226" s="355"/>
      <c r="Q226" s="356"/>
      <c r="R226" s="345"/>
    </row>
    <row r="227" spans="1:18" ht="51" customHeight="1">
      <c r="A227" s="334"/>
      <c r="B227" s="376"/>
      <c r="C227" s="336">
        <v>198</v>
      </c>
      <c r="D227" s="337"/>
      <c r="E227" s="338"/>
      <c r="F227" s="374" t="s">
        <v>752</v>
      </c>
      <c r="G227" s="375" t="s">
        <v>650</v>
      </c>
      <c r="H227" s="375" t="s">
        <v>650</v>
      </c>
      <c r="I227" s="375" t="s">
        <v>650</v>
      </c>
      <c r="J227" s="353" t="s">
        <v>5</v>
      </c>
      <c r="K227" s="342">
        <v>3</v>
      </c>
      <c r="L227" s="386">
        <v>0</v>
      </c>
      <c r="M227" s="387">
        <v>270925.55</v>
      </c>
      <c r="N227" s="354">
        <f t="shared" si="3"/>
        <v>0</v>
      </c>
      <c r="O227" s="355"/>
      <c r="P227" s="355"/>
      <c r="Q227" s="356"/>
      <c r="R227" s="345"/>
    </row>
    <row r="228" spans="1:18" ht="39.95" customHeight="1">
      <c r="A228" s="334"/>
      <c r="B228" s="376"/>
      <c r="C228" s="336">
        <v>199</v>
      </c>
      <c r="D228" s="337"/>
      <c r="E228" s="338"/>
      <c r="F228" s="374" t="s">
        <v>771</v>
      </c>
      <c r="G228" s="375" t="s">
        <v>651</v>
      </c>
      <c r="H228" s="375" t="s">
        <v>651</v>
      </c>
      <c r="I228" s="375" t="s">
        <v>651</v>
      </c>
      <c r="J228" s="353" t="s">
        <v>6</v>
      </c>
      <c r="K228" s="342">
        <v>30</v>
      </c>
      <c r="L228" s="386">
        <v>0</v>
      </c>
      <c r="M228" s="387">
        <v>270925.55</v>
      </c>
      <c r="N228" s="354">
        <f t="shared" si="3"/>
        <v>0</v>
      </c>
      <c r="O228" s="355"/>
      <c r="P228" s="355"/>
      <c r="Q228" s="356"/>
      <c r="R228" s="345"/>
    </row>
    <row r="229" spans="1:18" ht="40.5" customHeight="1">
      <c r="A229" s="334"/>
      <c r="B229" s="376"/>
      <c r="C229" s="336">
        <v>200</v>
      </c>
      <c r="D229" s="337"/>
      <c r="E229" s="338"/>
      <c r="F229" s="374" t="s">
        <v>748</v>
      </c>
      <c r="G229" s="375" t="s">
        <v>652</v>
      </c>
      <c r="H229" s="375" t="s">
        <v>652</v>
      </c>
      <c r="I229" s="375" t="s">
        <v>652</v>
      </c>
      <c r="J229" s="353" t="s">
        <v>103</v>
      </c>
      <c r="K229" s="342">
        <v>14</v>
      </c>
      <c r="L229" s="386">
        <v>0</v>
      </c>
      <c r="M229" s="387">
        <v>270925.55</v>
      </c>
      <c r="N229" s="354">
        <f t="shared" si="3"/>
        <v>0</v>
      </c>
      <c r="O229" s="355"/>
      <c r="P229" s="355"/>
      <c r="Q229" s="356"/>
      <c r="R229" s="345"/>
    </row>
    <row r="230" spans="1:18" ht="24" customHeight="1">
      <c r="A230" s="334"/>
      <c r="B230" s="376"/>
      <c r="C230" s="336">
        <v>201</v>
      </c>
      <c r="D230" s="337"/>
      <c r="E230" s="338"/>
      <c r="F230" s="374" t="s">
        <v>691</v>
      </c>
      <c r="G230" s="375" t="s">
        <v>691</v>
      </c>
      <c r="H230" s="375" t="s">
        <v>691</v>
      </c>
      <c r="I230" s="375" t="s">
        <v>691</v>
      </c>
      <c r="J230" s="353" t="s">
        <v>5</v>
      </c>
      <c r="K230" s="342">
        <v>1</v>
      </c>
      <c r="L230" s="386">
        <v>0</v>
      </c>
      <c r="M230" s="387">
        <v>270925.55</v>
      </c>
      <c r="N230" s="354">
        <f t="shared" si="3"/>
        <v>0</v>
      </c>
      <c r="O230" s="355"/>
      <c r="P230" s="355"/>
      <c r="Q230" s="356"/>
      <c r="R230" s="345"/>
    </row>
    <row r="231" spans="1:18" ht="32.45" customHeight="1">
      <c r="A231" s="334"/>
      <c r="B231" s="376"/>
      <c r="C231" s="336"/>
      <c r="D231" s="337"/>
      <c r="E231" s="338"/>
      <c r="F231" s="339" t="s">
        <v>891</v>
      </c>
      <c r="G231" s="375"/>
      <c r="H231" s="375"/>
      <c r="I231" s="375"/>
      <c r="J231" s="377"/>
      <c r="K231" s="377"/>
      <c r="L231" s="367"/>
      <c r="M231" s="368"/>
      <c r="N231" s="354"/>
      <c r="O231" s="355"/>
      <c r="P231" s="355"/>
      <c r="Q231" s="356"/>
      <c r="R231" s="345"/>
    </row>
    <row r="232" spans="1:18" ht="69.6" customHeight="1">
      <c r="A232" s="334"/>
      <c r="B232" s="376"/>
      <c r="C232" s="336">
        <v>202</v>
      </c>
      <c r="D232" s="337"/>
      <c r="E232" s="338"/>
      <c r="F232" s="374" t="s">
        <v>751</v>
      </c>
      <c r="G232" s="375" t="s">
        <v>656</v>
      </c>
      <c r="H232" s="375" t="s">
        <v>656</v>
      </c>
      <c r="I232" s="375" t="s">
        <v>656</v>
      </c>
      <c r="J232" s="353" t="s">
        <v>5</v>
      </c>
      <c r="K232" s="342">
        <v>2</v>
      </c>
      <c r="L232" s="386">
        <v>0</v>
      </c>
      <c r="M232" s="387">
        <v>270925.55</v>
      </c>
      <c r="N232" s="354">
        <f t="shared" si="3"/>
        <v>0</v>
      </c>
      <c r="O232" s="355"/>
      <c r="P232" s="355"/>
      <c r="Q232" s="356"/>
      <c r="R232" s="345"/>
    </row>
    <row r="233" spans="1:18" ht="68.1" customHeight="1">
      <c r="A233" s="334"/>
      <c r="B233" s="376"/>
      <c r="C233" s="336">
        <v>203</v>
      </c>
      <c r="D233" s="337"/>
      <c r="E233" s="338"/>
      <c r="F233" s="374" t="s">
        <v>782</v>
      </c>
      <c r="G233" s="375" t="s">
        <v>657</v>
      </c>
      <c r="H233" s="375" t="s">
        <v>657</v>
      </c>
      <c r="I233" s="375" t="s">
        <v>657</v>
      </c>
      <c r="J233" s="353" t="s">
        <v>5</v>
      </c>
      <c r="K233" s="342">
        <v>2</v>
      </c>
      <c r="L233" s="386">
        <v>0</v>
      </c>
      <c r="M233" s="387">
        <v>270925.55</v>
      </c>
      <c r="N233" s="354">
        <f t="shared" si="3"/>
        <v>0</v>
      </c>
      <c r="O233" s="355"/>
      <c r="P233" s="355"/>
      <c r="Q233" s="356"/>
      <c r="R233" s="345"/>
    </row>
    <row r="234" spans="1:18" ht="60.95" customHeight="1">
      <c r="A234" s="334"/>
      <c r="B234" s="376"/>
      <c r="C234" s="336">
        <v>204</v>
      </c>
      <c r="D234" s="337"/>
      <c r="E234" s="338"/>
      <c r="F234" s="374" t="s">
        <v>789</v>
      </c>
      <c r="G234" s="375" t="s">
        <v>688</v>
      </c>
      <c r="H234" s="375" t="s">
        <v>688</v>
      </c>
      <c r="I234" s="375" t="s">
        <v>688</v>
      </c>
      <c r="J234" s="353" t="s">
        <v>5</v>
      </c>
      <c r="K234" s="342">
        <v>1</v>
      </c>
      <c r="L234" s="386">
        <v>0</v>
      </c>
      <c r="M234" s="387">
        <v>270925.55</v>
      </c>
      <c r="N234" s="354">
        <f t="shared" si="3"/>
        <v>0</v>
      </c>
      <c r="O234" s="355"/>
      <c r="P234" s="355"/>
      <c r="Q234" s="356"/>
      <c r="R234" s="345"/>
    </row>
    <row r="235" spans="1:18" ht="48" customHeight="1">
      <c r="A235" s="334"/>
      <c r="B235" s="376"/>
      <c r="C235" s="336">
        <v>205</v>
      </c>
      <c r="D235" s="337"/>
      <c r="E235" s="338"/>
      <c r="F235" s="374" t="s">
        <v>752</v>
      </c>
      <c r="G235" s="375" t="s">
        <v>650</v>
      </c>
      <c r="H235" s="375" t="s">
        <v>650</v>
      </c>
      <c r="I235" s="375" t="s">
        <v>650</v>
      </c>
      <c r="J235" s="353" t="s">
        <v>5</v>
      </c>
      <c r="K235" s="342">
        <v>3</v>
      </c>
      <c r="L235" s="386">
        <v>0</v>
      </c>
      <c r="M235" s="387">
        <v>270925.55</v>
      </c>
      <c r="N235" s="354">
        <f t="shared" si="3"/>
        <v>0</v>
      </c>
      <c r="O235" s="355"/>
      <c r="P235" s="355"/>
      <c r="Q235" s="356"/>
      <c r="R235" s="345"/>
    </row>
    <row r="236" spans="1:18" ht="45.95" customHeight="1">
      <c r="A236" s="334"/>
      <c r="B236" s="376"/>
      <c r="C236" s="336">
        <v>206</v>
      </c>
      <c r="D236" s="337"/>
      <c r="E236" s="338"/>
      <c r="F236" s="374" t="s">
        <v>783</v>
      </c>
      <c r="G236" s="375" t="s">
        <v>651</v>
      </c>
      <c r="H236" s="375" t="s">
        <v>651</v>
      </c>
      <c r="I236" s="375" t="s">
        <v>651</v>
      </c>
      <c r="J236" s="353" t="s">
        <v>6</v>
      </c>
      <c r="K236" s="342">
        <v>3</v>
      </c>
      <c r="L236" s="386">
        <v>0</v>
      </c>
      <c r="M236" s="387">
        <v>270925.55</v>
      </c>
      <c r="N236" s="354">
        <f t="shared" si="3"/>
        <v>0</v>
      </c>
      <c r="O236" s="355"/>
      <c r="P236" s="355"/>
      <c r="Q236" s="356"/>
      <c r="R236" s="345"/>
    </row>
    <row r="237" spans="1:18" ht="37.5" customHeight="1">
      <c r="A237" s="334"/>
      <c r="B237" s="376"/>
      <c r="C237" s="336">
        <v>207</v>
      </c>
      <c r="D237" s="337"/>
      <c r="E237" s="338"/>
      <c r="F237" s="374" t="s">
        <v>748</v>
      </c>
      <c r="G237" s="375" t="s">
        <v>652</v>
      </c>
      <c r="H237" s="375" t="s">
        <v>652</v>
      </c>
      <c r="I237" s="375" t="s">
        <v>652</v>
      </c>
      <c r="J237" s="353" t="s">
        <v>103</v>
      </c>
      <c r="K237" s="342">
        <v>6</v>
      </c>
      <c r="L237" s="386">
        <v>0</v>
      </c>
      <c r="M237" s="387">
        <v>270925.55</v>
      </c>
      <c r="N237" s="354">
        <f t="shared" si="3"/>
        <v>0</v>
      </c>
      <c r="O237" s="355"/>
      <c r="P237" s="355"/>
      <c r="Q237" s="356"/>
      <c r="R237" s="345"/>
    </row>
    <row r="238" spans="1:18" ht="36.95" customHeight="1">
      <c r="A238" s="334"/>
      <c r="B238" s="376"/>
      <c r="C238" s="336">
        <v>208</v>
      </c>
      <c r="D238" s="337"/>
      <c r="E238" s="338"/>
      <c r="F238" s="374" t="s">
        <v>792</v>
      </c>
      <c r="G238" s="375" t="s">
        <v>689</v>
      </c>
      <c r="H238" s="375" t="s">
        <v>689</v>
      </c>
      <c r="I238" s="375" t="s">
        <v>689</v>
      </c>
      <c r="J238" s="353" t="s">
        <v>5</v>
      </c>
      <c r="K238" s="342">
        <v>1</v>
      </c>
      <c r="L238" s="386">
        <v>0</v>
      </c>
      <c r="M238" s="387">
        <v>270925.55</v>
      </c>
      <c r="N238" s="354">
        <f t="shared" si="3"/>
        <v>0</v>
      </c>
      <c r="O238" s="355"/>
      <c r="P238" s="355"/>
      <c r="Q238" s="356"/>
      <c r="R238" s="345"/>
    </row>
    <row r="239" spans="1:18" ht="32.45" customHeight="1">
      <c r="A239" s="334"/>
      <c r="B239" s="376"/>
      <c r="C239" s="336">
        <v>209</v>
      </c>
      <c r="D239" s="337"/>
      <c r="E239" s="338"/>
      <c r="F239" s="374" t="s">
        <v>793</v>
      </c>
      <c r="G239" s="375" t="s">
        <v>690</v>
      </c>
      <c r="H239" s="375" t="s">
        <v>690</v>
      </c>
      <c r="I239" s="375" t="s">
        <v>690</v>
      </c>
      <c r="J239" s="353" t="s">
        <v>103</v>
      </c>
      <c r="K239" s="342">
        <v>3</v>
      </c>
      <c r="L239" s="386">
        <v>0</v>
      </c>
      <c r="M239" s="387">
        <v>270925.55</v>
      </c>
      <c r="N239" s="354">
        <f t="shared" si="3"/>
        <v>0</v>
      </c>
      <c r="O239" s="355"/>
      <c r="P239" s="355"/>
      <c r="Q239" s="356"/>
      <c r="R239" s="345"/>
    </row>
    <row r="240" spans="1:18" ht="30.95" customHeight="1">
      <c r="A240" s="334"/>
      <c r="B240" s="376"/>
      <c r="C240" s="336">
        <v>210</v>
      </c>
      <c r="D240" s="337"/>
      <c r="E240" s="338"/>
      <c r="F240" s="374" t="s">
        <v>775</v>
      </c>
      <c r="G240" s="375" t="s">
        <v>683</v>
      </c>
      <c r="H240" s="375" t="s">
        <v>683</v>
      </c>
      <c r="I240" s="375" t="s">
        <v>683</v>
      </c>
      <c r="J240" s="353" t="s">
        <v>6</v>
      </c>
      <c r="K240" s="342">
        <v>2</v>
      </c>
      <c r="L240" s="386">
        <v>0</v>
      </c>
      <c r="M240" s="387">
        <v>270925.55</v>
      </c>
      <c r="N240" s="354">
        <f t="shared" si="3"/>
        <v>0</v>
      </c>
      <c r="O240" s="355"/>
      <c r="P240" s="355"/>
      <c r="Q240" s="356"/>
      <c r="R240" s="345"/>
    </row>
    <row r="241" spans="1:18" ht="29.45" customHeight="1">
      <c r="A241" s="334"/>
      <c r="B241" s="376"/>
      <c r="C241" s="378"/>
      <c r="D241" s="337"/>
      <c r="E241" s="338"/>
      <c r="F241" s="339" t="s">
        <v>892</v>
      </c>
      <c r="G241" s="375"/>
      <c r="H241" s="375"/>
      <c r="I241" s="375"/>
      <c r="J241" s="377"/>
      <c r="K241" s="377"/>
      <c r="L241" s="367"/>
      <c r="M241" s="368"/>
      <c r="N241" s="354"/>
      <c r="O241" s="355"/>
      <c r="P241" s="355"/>
      <c r="Q241" s="356"/>
      <c r="R241" s="345"/>
    </row>
    <row r="242" spans="1:18" ht="67.5" customHeight="1">
      <c r="A242" s="334"/>
      <c r="B242" s="376"/>
      <c r="C242" s="336">
        <v>211</v>
      </c>
      <c r="D242" s="337"/>
      <c r="E242" s="338"/>
      <c r="F242" s="374" t="s">
        <v>754</v>
      </c>
      <c r="G242" s="375" t="s">
        <v>645</v>
      </c>
      <c r="H242" s="375" t="s">
        <v>645</v>
      </c>
      <c r="I242" s="375" t="s">
        <v>645</v>
      </c>
      <c r="J242" s="353" t="s">
        <v>5</v>
      </c>
      <c r="K242" s="342">
        <v>3</v>
      </c>
      <c r="L242" s="386">
        <v>0</v>
      </c>
      <c r="M242" s="387">
        <v>270925.55</v>
      </c>
      <c r="N242" s="354">
        <f t="shared" si="3"/>
        <v>0</v>
      </c>
      <c r="O242" s="355"/>
      <c r="P242" s="355"/>
      <c r="Q242" s="356"/>
      <c r="R242" s="345"/>
    </row>
    <row r="243" spans="1:18" ht="67.5" customHeight="1">
      <c r="A243" s="334"/>
      <c r="B243" s="376"/>
      <c r="C243" s="336">
        <v>212</v>
      </c>
      <c r="D243" s="337"/>
      <c r="E243" s="338"/>
      <c r="F243" s="374" t="s">
        <v>744</v>
      </c>
      <c r="G243" s="375" t="s">
        <v>646</v>
      </c>
      <c r="H243" s="375" t="s">
        <v>646</v>
      </c>
      <c r="I243" s="375" t="s">
        <v>646</v>
      </c>
      <c r="J243" s="353" t="s">
        <v>5</v>
      </c>
      <c r="K243" s="342">
        <v>3</v>
      </c>
      <c r="L243" s="386">
        <v>0</v>
      </c>
      <c r="M243" s="387">
        <v>270925.55</v>
      </c>
      <c r="N243" s="354">
        <f t="shared" si="3"/>
        <v>0</v>
      </c>
      <c r="O243" s="355"/>
      <c r="P243" s="355"/>
      <c r="Q243" s="356"/>
      <c r="R243" s="345"/>
    </row>
    <row r="244" spans="1:18" ht="51.95" customHeight="1">
      <c r="A244" s="334"/>
      <c r="B244" s="376"/>
      <c r="C244" s="336">
        <v>213</v>
      </c>
      <c r="D244" s="337"/>
      <c r="E244" s="338"/>
      <c r="F244" s="374" t="s">
        <v>752</v>
      </c>
      <c r="G244" s="375" t="s">
        <v>650</v>
      </c>
      <c r="H244" s="375" t="s">
        <v>650</v>
      </c>
      <c r="I244" s="375" t="s">
        <v>650</v>
      </c>
      <c r="J244" s="353" t="s">
        <v>5</v>
      </c>
      <c r="K244" s="342">
        <v>3</v>
      </c>
      <c r="L244" s="386">
        <v>0</v>
      </c>
      <c r="M244" s="387">
        <v>270925.55</v>
      </c>
      <c r="N244" s="354">
        <f t="shared" si="3"/>
        <v>0</v>
      </c>
      <c r="O244" s="355"/>
      <c r="P244" s="355"/>
      <c r="Q244" s="356"/>
      <c r="R244" s="345"/>
    </row>
    <row r="245" spans="1:18" ht="42.6" customHeight="1">
      <c r="A245" s="334"/>
      <c r="B245" s="376"/>
      <c r="C245" s="336">
        <v>214</v>
      </c>
      <c r="D245" s="337"/>
      <c r="E245" s="338"/>
      <c r="F245" s="374" t="s">
        <v>771</v>
      </c>
      <c r="G245" s="375" t="s">
        <v>651</v>
      </c>
      <c r="H245" s="375" t="s">
        <v>651</v>
      </c>
      <c r="I245" s="375" t="s">
        <v>651</v>
      </c>
      <c r="J245" s="353" t="s">
        <v>6</v>
      </c>
      <c r="K245" s="342">
        <v>15</v>
      </c>
      <c r="L245" s="386">
        <v>0</v>
      </c>
      <c r="M245" s="387">
        <v>270925.55</v>
      </c>
      <c r="N245" s="354">
        <f t="shared" si="3"/>
        <v>0</v>
      </c>
      <c r="O245" s="355"/>
      <c r="P245" s="355"/>
      <c r="Q245" s="356"/>
      <c r="R245" s="345"/>
    </row>
    <row r="246" spans="1:18" ht="40.5" customHeight="1">
      <c r="A246" s="334"/>
      <c r="B246" s="376"/>
      <c r="C246" s="336">
        <v>216</v>
      </c>
      <c r="D246" s="337"/>
      <c r="E246" s="338"/>
      <c r="F246" s="374" t="s">
        <v>748</v>
      </c>
      <c r="G246" s="375" t="s">
        <v>652</v>
      </c>
      <c r="H246" s="375" t="s">
        <v>652</v>
      </c>
      <c r="I246" s="375" t="s">
        <v>652</v>
      </c>
      <c r="J246" s="353" t="s">
        <v>103</v>
      </c>
      <c r="K246" s="342">
        <v>7</v>
      </c>
      <c r="L246" s="386">
        <v>0</v>
      </c>
      <c r="M246" s="387">
        <v>270925.55</v>
      </c>
      <c r="N246" s="354">
        <f t="shared" si="3"/>
        <v>0</v>
      </c>
      <c r="O246" s="355"/>
      <c r="P246" s="355"/>
      <c r="Q246" s="356"/>
      <c r="R246" s="345"/>
    </row>
    <row r="247" spans="1:18" ht="41.45" customHeight="1">
      <c r="A247" s="334"/>
      <c r="B247" s="376"/>
      <c r="C247" s="336">
        <v>218</v>
      </c>
      <c r="D247" s="337"/>
      <c r="E247" s="338"/>
      <c r="F247" s="374" t="s">
        <v>794</v>
      </c>
      <c r="G247" s="375" t="s">
        <v>692</v>
      </c>
      <c r="H247" s="375" t="s">
        <v>692</v>
      </c>
      <c r="I247" s="375" t="s">
        <v>692</v>
      </c>
      <c r="J247" s="353" t="s">
        <v>5</v>
      </c>
      <c r="K247" s="342">
        <v>1</v>
      </c>
      <c r="L247" s="386">
        <v>0</v>
      </c>
      <c r="M247" s="387">
        <v>270925.55</v>
      </c>
      <c r="N247" s="354">
        <f t="shared" si="3"/>
        <v>0</v>
      </c>
      <c r="O247" s="355"/>
      <c r="P247" s="355"/>
      <c r="Q247" s="356"/>
      <c r="R247" s="345"/>
    </row>
    <row r="248" spans="1:18" ht="26.45" customHeight="1">
      <c r="A248" s="334"/>
      <c r="B248" s="376"/>
      <c r="C248" s="336">
        <v>219</v>
      </c>
      <c r="D248" s="337"/>
      <c r="E248" s="338"/>
      <c r="F248" s="374" t="s">
        <v>775</v>
      </c>
      <c r="G248" s="375" t="s">
        <v>683</v>
      </c>
      <c r="H248" s="375" t="s">
        <v>683</v>
      </c>
      <c r="I248" s="375" t="s">
        <v>683</v>
      </c>
      <c r="J248" s="353" t="s">
        <v>6</v>
      </c>
      <c r="K248" s="342">
        <v>1</v>
      </c>
      <c r="L248" s="386">
        <v>0</v>
      </c>
      <c r="M248" s="387">
        <v>270925.55</v>
      </c>
      <c r="N248" s="354">
        <f t="shared" si="3"/>
        <v>0</v>
      </c>
      <c r="O248" s="355"/>
      <c r="P248" s="355"/>
      <c r="Q248" s="356"/>
      <c r="R248" s="345"/>
    </row>
    <row r="249" spans="1:18" ht="69" customHeight="1">
      <c r="A249" s="334"/>
      <c r="B249" s="376"/>
      <c r="C249" s="336">
        <v>220</v>
      </c>
      <c r="D249" s="337"/>
      <c r="E249" s="338"/>
      <c r="F249" s="374" t="s">
        <v>795</v>
      </c>
      <c r="G249" s="375" t="s">
        <v>693</v>
      </c>
      <c r="H249" s="375" t="s">
        <v>693</v>
      </c>
      <c r="I249" s="375" t="s">
        <v>693</v>
      </c>
      <c r="J249" s="353" t="s">
        <v>5</v>
      </c>
      <c r="K249" s="342">
        <v>1</v>
      </c>
      <c r="L249" s="386">
        <v>0</v>
      </c>
      <c r="M249" s="387">
        <v>270925.55</v>
      </c>
      <c r="N249" s="354">
        <f aca="true" t="shared" si="4" ref="N249:N285">L249*K249</f>
        <v>0</v>
      </c>
      <c r="O249" s="355"/>
      <c r="P249" s="355"/>
      <c r="Q249" s="356"/>
      <c r="R249" s="345"/>
    </row>
    <row r="250" spans="1:18" ht="55.5" customHeight="1">
      <c r="A250" s="334"/>
      <c r="B250" s="376"/>
      <c r="C250" s="336">
        <v>221</v>
      </c>
      <c r="D250" s="337"/>
      <c r="E250" s="338"/>
      <c r="F250" s="374" t="s">
        <v>774</v>
      </c>
      <c r="G250" s="375" t="s">
        <v>675</v>
      </c>
      <c r="H250" s="375" t="s">
        <v>675</v>
      </c>
      <c r="I250" s="375" t="s">
        <v>675</v>
      </c>
      <c r="J250" s="353" t="s">
        <v>5</v>
      </c>
      <c r="K250" s="342">
        <v>1</v>
      </c>
      <c r="L250" s="386">
        <v>0</v>
      </c>
      <c r="M250" s="387">
        <v>270925.55</v>
      </c>
      <c r="N250" s="354">
        <f t="shared" si="4"/>
        <v>0</v>
      </c>
      <c r="O250" s="355"/>
      <c r="P250" s="355"/>
      <c r="Q250" s="356"/>
      <c r="R250" s="345"/>
    </row>
    <row r="251" spans="1:18" ht="32.1" customHeight="1">
      <c r="A251" s="334"/>
      <c r="B251" s="376"/>
      <c r="C251" s="336"/>
      <c r="D251" s="337"/>
      <c r="E251" s="338"/>
      <c r="F251" s="339" t="s">
        <v>893</v>
      </c>
      <c r="G251" s="375"/>
      <c r="H251" s="375"/>
      <c r="I251" s="375"/>
      <c r="J251" s="377"/>
      <c r="K251" s="377"/>
      <c r="L251" s="367"/>
      <c r="M251" s="368"/>
      <c r="N251" s="354"/>
      <c r="O251" s="355"/>
      <c r="P251" s="355"/>
      <c r="Q251" s="356"/>
      <c r="R251" s="345"/>
    </row>
    <row r="252" spans="1:18" ht="67.5" customHeight="1">
      <c r="A252" s="334"/>
      <c r="B252" s="376"/>
      <c r="C252" s="336">
        <v>222</v>
      </c>
      <c r="D252" s="337"/>
      <c r="E252" s="338"/>
      <c r="F252" s="374" t="s">
        <v>743</v>
      </c>
      <c r="G252" s="375" t="s">
        <v>645</v>
      </c>
      <c r="H252" s="375" t="s">
        <v>645</v>
      </c>
      <c r="I252" s="375" t="s">
        <v>645</v>
      </c>
      <c r="J252" s="353" t="s">
        <v>5</v>
      </c>
      <c r="K252" s="342">
        <v>3</v>
      </c>
      <c r="L252" s="386">
        <v>0</v>
      </c>
      <c r="M252" s="387">
        <v>270925.55</v>
      </c>
      <c r="N252" s="354">
        <f t="shared" si="4"/>
        <v>0</v>
      </c>
      <c r="O252" s="355"/>
      <c r="P252" s="355"/>
      <c r="Q252" s="356"/>
      <c r="R252" s="345"/>
    </row>
    <row r="253" spans="1:18" ht="67.5" customHeight="1">
      <c r="A253" s="334"/>
      <c r="B253" s="376"/>
      <c r="C253" s="336">
        <v>223</v>
      </c>
      <c r="D253" s="337"/>
      <c r="E253" s="338"/>
      <c r="F253" s="374" t="s">
        <v>744</v>
      </c>
      <c r="G253" s="375" t="s">
        <v>646</v>
      </c>
      <c r="H253" s="375" t="s">
        <v>646</v>
      </c>
      <c r="I253" s="375" t="s">
        <v>646</v>
      </c>
      <c r="J253" s="353" t="s">
        <v>5</v>
      </c>
      <c r="K253" s="342">
        <v>3</v>
      </c>
      <c r="L253" s="386">
        <v>0</v>
      </c>
      <c r="M253" s="387">
        <v>270925.55</v>
      </c>
      <c r="N253" s="354">
        <f t="shared" si="4"/>
        <v>0</v>
      </c>
      <c r="O253" s="355"/>
      <c r="P253" s="355"/>
      <c r="Q253" s="356"/>
      <c r="R253" s="345"/>
    </row>
    <row r="254" spans="1:18" ht="54" customHeight="1">
      <c r="A254" s="334"/>
      <c r="B254" s="376"/>
      <c r="C254" s="336">
        <v>224</v>
      </c>
      <c r="D254" s="337"/>
      <c r="E254" s="338"/>
      <c r="F254" s="374" t="s">
        <v>752</v>
      </c>
      <c r="G254" s="375" t="s">
        <v>650</v>
      </c>
      <c r="H254" s="375" t="s">
        <v>650</v>
      </c>
      <c r="I254" s="375" t="s">
        <v>650</v>
      </c>
      <c r="J254" s="353" t="s">
        <v>5</v>
      </c>
      <c r="K254" s="342">
        <v>3</v>
      </c>
      <c r="L254" s="386">
        <v>0</v>
      </c>
      <c r="M254" s="387">
        <v>270925.55</v>
      </c>
      <c r="N254" s="354">
        <f t="shared" si="4"/>
        <v>0</v>
      </c>
      <c r="O254" s="355"/>
      <c r="P254" s="355"/>
      <c r="Q254" s="356"/>
      <c r="R254" s="345"/>
    </row>
    <row r="255" spans="1:18" ht="42.6" customHeight="1">
      <c r="A255" s="334"/>
      <c r="B255" s="376"/>
      <c r="C255" s="336">
        <v>225</v>
      </c>
      <c r="D255" s="337"/>
      <c r="E255" s="338"/>
      <c r="F255" s="374" t="s">
        <v>783</v>
      </c>
      <c r="G255" s="375" t="s">
        <v>651</v>
      </c>
      <c r="H255" s="375" t="s">
        <v>651</v>
      </c>
      <c r="I255" s="375" t="s">
        <v>651</v>
      </c>
      <c r="J255" s="353" t="s">
        <v>6</v>
      </c>
      <c r="K255" s="342">
        <v>15</v>
      </c>
      <c r="L255" s="386">
        <v>0</v>
      </c>
      <c r="M255" s="387">
        <v>270925.55</v>
      </c>
      <c r="N255" s="354">
        <f t="shared" si="4"/>
        <v>0</v>
      </c>
      <c r="O255" s="355"/>
      <c r="P255" s="355"/>
      <c r="Q255" s="356"/>
      <c r="R255" s="345"/>
    </row>
    <row r="256" spans="1:18" ht="42" customHeight="1">
      <c r="A256" s="334"/>
      <c r="B256" s="376"/>
      <c r="C256" s="336">
        <v>226</v>
      </c>
      <c r="D256" s="337"/>
      <c r="E256" s="338"/>
      <c r="F256" s="374" t="s">
        <v>748</v>
      </c>
      <c r="G256" s="375" t="s">
        <v>652</v>
      </c>
      <c r="H256" s="375" t="s">
        <v>652</v>
      </c>
      <c r="I256" s="375" t="s">
        <v>652</v>
      </c>
      <c r="J256" s="353" t="s">
        <v>103</v>
      </c>
      <c r="K256" s="342">
        <v>7</v>
      </c>
      <c r="L256" s="386">
        <v>0</v>
      </c>
      <c r="M256" s="387">
        <v>270925.55</v>
      </c>
      <c r="N256" s="354">
        <f t="shared" si="4"/>
        <v>0</v>
      </c>
      <c r="O256" s="355"/>
      <c r="P256" s="355"/>
      <c r="Q256" s="356"/>
      <c r="R256" s="345"/>
    </row>
    <row r="257" spans="1:18" ht="38.45" customHeight="1">
      <c r="A257" s="334"/>
      <c r="B257" s="376"/>
      <c r="C257" s="336">
        <v>227</v>
      </c>
      <c r="D257" s="337"/>
      <c r="E257" s="338"/>
      <c r="F257" s="374" t="s">
        <v>794</v>
      </c>
      <c r="G257" s="375" t="s">
        <v>692</v>
      </c>
      <c r="H257" s="375" t="s">
        <v>692</v>
      </c>
      <c r="I257" s="375" t="s">
        <v>692</v>
      </c>
      <c r="J257" s="353" t="s">
        <v>5</v>
      </c>
      <c r="K257" s="342">
        <v>1</v>
      </c>
      <c r="L257" s="386">
        <v>0</v>
      </c>
      <c r="M257" s="387">
        <v>270925.55</v>
      </c>
      <c r="N257" s="354">
        <f t="shared" si="4"/>
        <v>0</v>
      </c>
      <c r="O257" s="355"/>
      <c r="P257" s="355"/>
      <c r="Q257" s="356"/>
      <c r="R257" s="345"/>
    </row>
    <row r="258" spans="1:18" ht="27" customHeight="1">
      <c r="A258" s="334"/>
      <c r="B258" s="376"/>
      <c r="C258" s="336">
        <v>228</v>
      </c>
      <c r="D258" s="337"/>
      <c r="E258" s="338"/>
      <c r="F258" s="374" t="s">
        <v>775</v>
      </c>
      <c r="G258" s="375" t="s">
        <v>683</v>
      </c>
      <c r="H258" s="375" t="s">
        <v>683</v>
      </c>
      <c r="I258" s="375" t="s">
        <v>683</v>
      </c>
      <c r="J258" s="353" t="s">
        <v>6</v>
      </c>
      <c r="K258" s="342">
        <v>1</v>
      </c>
      <c r="L258" s="386">
        <v>0</v>
      </c>
      <c r="M258" s="387">
        <v>270925.55</v>
      </c>
      <c r="N258" s="354">
        <f t="shared" si="4"/>
        <v>0</v>
      </c>
      <c r="O258" s="355"/>
      <c r="P258" s="355"/>
      <c r="Q258" s="356"/>
      <c r="R258" s="345"/>
    </row>
    <row r="259" spans="1:18" ht="64.5" customHeight="1">
      <c r="A259" s="334"/>
      <c r="B259" s="376"/>
      <c r="C259" s="336">
        <v>229</v>
      </c>
      <c r="D259" s="337"/>
      <c r="E259" s="338"/>
      <c r="F259" s="374" t="s">
        <v>795</v>
      </c>
      <c r="G259" s="375" t="s">
        <v>693</v>
      </c>
      <c r="H259" s="375" t="s">
        <v>693</v>
      </c>
      <c r="I259" s="375" t="s">
        <v>693</v>
      </c>
      <c r="J259" s="353" t="s">
        <v>5</v>
      </c>
      <c r="K259" s="342">
        <v>1</v>
      </c>
      <c r="L259" s="386">
        <v>0</v>
      </c>
      <c r="M259" s="387">
        <v>270925.55</v>
      </c>
      <c r="N259" s="354">
        <f t="shared" si="4"/>
        <v>0</v>
      </c>
      <c r="O259" s="355"/>
      <c r="P259" s="355"/>
      <c r="Q259" s="356"/>
      <c r="R259" s="345"/>
    </row>
    <row r="260" spans="1:18" ht="57.6" customHeight="1">
      <c r="A260" s="334"/>
      <c r="B260" s="376"/>
      <c r="C260" s="336">
        <v>230</v>
      </c>
      <c r="D260" s="337"/>
      <c r="E260" s="338"/>
      <c r="F260" s="374" t="s">
        <v>774</v>
      </c>
      <c r="G260" s="375" t="s">
        <v>675</v>
      </c>
      <c r="H260" s="375" t="s">
        <v>675</v>
      </c>
      <c r="I260" s="375" t="s">
        <v>675</v>
      </c>
      <c r="J260" s="353" t="s">
        <v>5</v>
      </c>
      <c r="K260" s="342">
        <v>1</v>
      </c>
      <c r="L260" s="386">
        <v>0</v>
      </c>
      <c r="M260" s="387">
        <v>270925.55</v>
      </c>
      <c r="N260" s="354">
        <f t="shared" si="4"/>
        <v>0</v>
      </c>
      <c r="O260" s="355"/>
      <c r="P260" s="355"/>
      <c r="Q260" s="356"/>
      <c r="R260" s="345"/>
    </row>
    <row r="261" spans="1:18" ht="31.5" customHeight="1">
      <c r="A261" s="334"/>
      <c r="B261" s="376"/>
      <c r="C261" s="336"/>
      <c r="D261" s="337"/>
      <c r="E261" s="338"/>
      <c r="F261" s="339" t="s">
        <v>694</v>
      </c>
      <c r="G261" s="375" t="s">
        <v>694</v>
      </c>
      <c r="H261" s="375" t="s">
        <v>694</v>
      </c>
      <c r="I261" s="375" t="s">
        <v>694</v>
      </c>
      <c r="J261" s="377"/>
      <c r="K261" s="377"/>
      <c r="L261" s="367"/>
      <c r="M261" s="368"/>
      <c r="N261" s="354"/>
      <c r="O261" s="355"/>
      <c r="P261" s="355"/>
      <c r="Q261" s="356"/>
      <c r="R261" s="345"/>
    </row>
    <row r="262" spans="1:18" ht="57.6" customHeight="1">
      <c r="A262" s="334"/>
      <c r="B262" s="376"/>
      <c r="C262" s="336">
        <v>231</v>
      </c>
      <c r="D262" s="337"/>
      <c r="E262" s="338"/>
      <c r="F262" s="374" t="s">
        <v>796</v>
      </c>
      <c r="G262" s="375" t="s">
        <v>695</v>
      </c>
      <c r="H262" s="375" t="s">
        <v>695</v>
      </c>
      <c r="I262" s="375" t="s">
        <v>695</v>
      </c>
      <c r="J262" s="353" t="s">
        <v>5</v>
      </c>
      <c r="K262" s="342">
        <v>4</v>
      </c>
      <c r="L262" s="386">
        <v>0</v>
      </c>
      <c r="M262" s="387">
        <v>270925.55</v>
      </c>
      <c r="N262" s="354">
        <f t="shared" si="4"/>
        <v>0</v>
      </c>
      <c r="O262" s="355"/>
      <c r="P262" s="355"/>
      <c r="Q262" s="356"/>
      <c r="R262" s="345"/>
    </row>
    <row r="263" spans="1:18" ht="54.95" customHeight="1">
      <c r="A263" s="334"/>
      <c r="B263" s="376"/>
      <c r="C263" s="336">
        <v>232</v>
      </c>
      <c r="D263" s="337"/>
      <c r="E263" s="338"/>
      <c r="F263" s="374" t="s">
        <v>797</v>
      </c>
      <c r="G263" s="375" t="s">
        <v>696</v>
      </c>
      <c r="H263" s="375" t="s">
        <v>696</v>
      </c>
      <c r="I263" s="375" t="s">
        <v>696</v>
      </c>
      <c r="J263" s="353" t="s">
        <v>5</v>
      </c>
      <c r="K263" s="342">
        <v>1</v>
      </c>
      <c r="L263" s="386">
        <v>0</v>
      </c>
      <c r="M263" s="387">
        <v>270925.55</v>
      </c>
      <c r="N263" s="354">
        <f t="shared" si="4"/>
        <v>0</v>
      </c>
      <c r="O263" s="355"/>
      <c r="P263" s="355"/>
      <c r="Q263" s="356"/>
      <c r="R263" s="345"/>
    </row>
    <row r="264" spans="1:18" ht="51.95" customHeight="1">
      <c r="A264" s="334"/>
      <c r="B264" s="376"/>
      <c r="C264" s="336">
        <v>233</v>
      </c>
      <c r="D264" s="337"/>
      <c r="E264" s="338"/>
      <c r="F264" s="374" t="s">
        <v>774</v>
      </c>
      <c r="G264" s="375" t="s">
        <v>675</v>
      </c>
      <c r="H264" s="375" t="s">
        <v>675</v>
      </c>
      <c r="I264" s="375" t="s">
        <v>675</v>
      </c>
      <c r="J264" s="353" t="s">
        <v>5</v>
      </c>
      <c r="K264" s="342">
        <v>1</v>
      </c>
      <c r="L264" s="386">
        <v>0</v>
      </c>
      <c r="M264" s="387">
        <v>270925.55</v>
      </c>
      <c r="N264" s="354">
        <f t="shared" si="4"/>
        <v>0</v>
      </c>
      <c r="O264" s="355"/>
      <c r="P264" s="355"/>
      <c r="Q264" s="356"/>
      <c r="R264" s="345"/>
    </row>
    <row r="265" spans="1:18" ht="51" customHeight="1">
      <c r="A265" s="334"/>
      <c r="B265" s="376"/>
      <c r="C265" s="336">
        <v>234</v>
      </c>
      <c r="D265" s="337"/>
      <c r="E265" s="338"/>
      <c r="F265" s="374" t="s">
        <v>747</v>
      </c>
      <c r="G265" s="375" t="s">
        <v>650</v>
      </c>
      <c r="H265" s="375" t="s">
        <v>650</v>
      </c>
      <c r="I265" s="375" t="s">
        <v>650</v>
      </c>
      <c r="J265" s="353" t="s">
        <v>5</v>
      </c>
      <c r="K265" s="342">
        <v>4</v>
      </c>
      <c r="L265" s="386">
        <v>0</v>
      </c>
      <c r="M265" s="387">
        <v>270925.55</v>
      </c>
      <c r="N265" s="354">
        <f t="shared" si="4"/>
        <v>0</v>
      </c>
      <c r="O265" s="355"/>
      <c r="P265" s="355"/>
      <c r="Q265" s="356"/>
      <c r="R265" s="345"/>
    </row>
    <row r="266" spans="1:18" ht="40.5" customHeight="1">
      <c r="A266" s="334"/>
      <c r="B266" s="376"/>
      <c r="C266" s="336">
        <v>235</v>
      </c>
      <c r="D266" s="337"/>
      <c r="E266" s="338"/>
      <c r="F266" s="374" t="s">
        <v>798</v>
      </c>
      <c r="G266" s="375" t="s">
        <v>697</v>
      </c>
      <c r="H266" s="375" t="s">
        <v>697</v>
      </c>
      <c r="I266" s="375" t="s">
        <v>697</v>
      </c>
      <c r="J266" s="353" t="s">
        <v>5</v>
      </c>
      <c r="K266" s="342">
        <v>1</v>
      </c>
      <c r="L266" s="386">
        <v>0</v>
      </c>
      <c r="M266" s="387">
        <v>270925.55</v>
      </c>
      <c r="N266" s="354">
        <f t="shared" si="4"/>
        <v>0</v>
      </c>
      <c r="O266" s="355"/>
      <c r="P266" s="355"/>
      <c r="Q266" s="356"/>
      <c r="R266" s="345"/>
    </row>
    <row r="267" spans="1:18" ht="38.45" customHeight="1">
      <c r="A267" s="334"/>
      <c r="B267" s="376"/>
      <c r="C267" s="336">
        <v>236</v>
      </c>
      <c r="D267" s="337"/>
      <c r="E267" s="338"/>
      <c r="F267" s="374" t="s">
        <v>799</v>
      </c>
      <c r="G267" s="375" t="s">
        <v>698</v>
      </c>
      <c r="H267" s="375" t="s">
        <v>698</v>
      </c>
      <c r="I267" s="375" t="s">
        <v>698</v>
      </c>
      <c r="J267" s="353" t="s">
        <v>5</v>
      </c>
      <c r="K267" s="342">
        <v>1</v>
      </c>
      <c r="L267" s="386">
        <v>0</v>
      </c>
      <c r="M267" s="387">
        <v>270925.55</v>
      </c>
      <c r="N267" s="354">
        <f t="shared" si="4"/>
        <v>0</v>
      </c>
      <c r="O267" s="355"/>
      <c r="P267" s="355"/>
      <c r="Q267" s="356"/>
      <c r="R267" s="345"/>
    </row>
    <row r="268" spans="1:18" ht="38.45" customHeight="1">
      <c r="A268" s="334"/>
      <c r="B268" s="376"/>
      <c r="C268" s="336">
        <v>237</v>
      </c>
      <c r="D268" s="337"/>
      <c r="E268" s="338"/>
      <c r="F268" s="374" t="s">
        <v>791</v>
      </c>
      <c r="G268" s="375" t="s">
        <v>651</v>
      </c>
      <c r="H268" s="375" t="s">
        <v>651</v>
      </c>
      <c r="I268" s="375" t="s">
        <v>651</v>
      </c>
      <c r="J268" s="353" t="s">
        <v>6</v>
      </c>
      <c r="K268" s="342">
        <v>4</v>
      </c>
      <c r="L268" s="386">
        <v>0</v>
      </c>
      <c r="M268" s="387">
        <v>270925.55</v>
      </c>
      <c r="N268" s="354">
        <f t="shared" si="4"/>
        <v>0</v>
      </c>
      <c r="O268" s="355"/>
      <c r="P268" s="355"/>
      <c r="Q268" s="356"/>
      <c r="R268" s="345"/>
    </row>
    <row r="269" spans="1:18" ht="27" customHeight="1">
      <c r="A269" s="334"/>
      <c r="B269" s="376"/>
      <c r="C269" s="336">
        <v>238</v>
      </c>
      <c r="D269" s="337"/>
      <c r="E269" s="338"/>
      <c r="F269" s="374" t="s">
        <v>800</v>
      </c>
      <c r="G269" s="375" t="s">
        <v>699</v>
      </c>
      <c r="H269" s="375" t="s">
        <v>699</v>
      </c>
      <c r="I269" s="375" t="s">
        <v>699</v>
      </c>
      <c r="J269" s="353" t="s">
        <v>6</v>
      </c>
      <c r="K269" s="342">
        <v>4</v>
      </c>
      <c r="L269" s="386">
        <v>0</v>
      </c>
      <c r="M269" s="387">
        <v>270925.55</v>
      </c>
      <c r="N269" s="354">
        <f t="shared" si="4"/>
        <v>0</v>
      </c>
      <c r="O269" s="355"/>
      <c r="P269" s="355"/>
      <c r="Q269" s="356"/>
      <c r="R269" s="345"/>
    </row>
    <row r="270" spans="1:18" ht="48" customHeight="1">
      <c r="A270" s="334"/>
      <c r="B270" s="376"/>
      <c r="C270" s="336">
        <v>239</v>
      </c>
      <c r="D270" s="337"/>
      <c r="E270" s="338"/>
      <c r="F270" s="374" t="s">
        <v>801</v>
      </c>
      <c r="G270" s="375" t="s">
        <v>700</v>
      </c>
      <c r="H270" s="375" t="s">
        <v>700</v>
      </c>
      <c r="I270" s="375" t="s">
        <v>700</v>
      </c>
      <c r="J270" s="353" t="s">
        <v>103</v>
      </c>
      <c r="K270" s="342">
        <v>2</v>
      </c>
      <c r="L270" s="386">
        <v>0</v>
      </c>
      <c r="M270" s="387">
        <v>270925.55</v>
      </c>
      <c r="N270" s="354">
        <f t="shared" si="4"/>
        <v>0</v>
      </c>
      <c r="O270" s="355"/>
      <c r="P270" s="355"/>
      <c r="Q270" s="356"/>
      <c r="R270" s="345"/>
    </row>
    <row r="271" spans="1:18" ht="28.5" customHeight="1">
      <c r="A271" s="334"/>
      <c r="B271" s="376"/>
      <c r="C271" s="336"/>
      <c r="D271" s="337"/>
      <c r="E271" s="338"/>
      <c r="F271" s="339" t="s">
        <v>894</v>
      </c>
      <c r="G271" s="375"/>
      <c r="H271" s="375"/>
      <c r="I271" s="375"/>
      <c r="J271" s="377"/>
      <c r="K271" s="377"/>
      <c r="L271" s="367"/>
      <c r="M271" s="368"/>
      <c r="N271" s="354"/>
      <c r="O271" s="355"/>
      <c r="P271" s="355"/>
      <c r="Q271" s="356"/>
      <c r="R271" s="345"/>
    </row>
    <row r="272" spans="1:18" ht="64.5" customHeight="1">
      <c r="A272" s="334"/>
      <c r="B272" s="376"/>
      <c r="C272" s="336">
        <v>240</v>
      </c>
      <c r="D272" s="337"/>
      <c r="E272" s="338"/>
      <c r="F272" s="374" t="s">
        <v>895</v>
      </c>
      <c r="G272" s="375" t="s">
        <v>701</v>
      </c>
      <c r="H272" s="375" t="s">
        <v>701</v>
      </c>
      <c r="I272" s="375" t="s">
        <v>701</v>
      </c>
      <c r="J272" s="353" t="s">
        <v>5</v>
      </c>
      <c r="K272" s="342">
        <v>2</v>
      </c>
      <c r="L272" s="386">
        <v>0</v>
      </c>
      <c r="M272" s="387">
        <v>270925.55</v>
      </c>
      <c r="N272" s="354">
        <f t="shared" si="4"/>
        <v>0</v>
      </c>
      <c r="O272" s="355"/>
      <c r="P272" s="355"/>
      <c r="Q272" s="356"/>
      <c r="R272" s="345"/>
    </row>
    <row r="273" spans="1:18" ht="24.6" customHeight="1">
      <c r="A273" s="334"/>
      <c r="B273" s="376"/>
      <c r="C273" s="336">
        <v>241</v>
      </c>
      <c r="D273" s="337"/>
      <c r="E273" s="338"/>
      <c r="F273" s="374" t="s">
        <v>702</v>
      </c>
      <c r="G273" s="375" t="s">
        <v>702</v>
      </c>
      <c r="H273" s="375" t="s">
        <v>702</v>
      </c>
      <c r="I273" s="375" t="s">
        <v>702</v>
      </c>
      <c r="J273" s="353" t="s">
        <v>103</v>
      </c>
      <c r="K273" s="342">
        <v>2</v>
      </c>
      <c r="L273" s="386">
        <v>0</v>
      </c>
      <c r="M273" s="387">
        <v>270925.55</v>
      </c>
      <c r="N273" s="354">
        <f t="shared" si="4"/>
        <v>0</v>
      </c>
      <c r="O273" s="355"/>
      <c r="P273" s="355"/>
      <c r="Q273" s="356"/>
      <c r="R273" s="345"/>
    </row>
    <row r="274" spans="1:18" ht="30" customHeight="1">
      <c r="A274" s="334"/>
      <c r="B274" s="376"/>
      <c r="C274" s="336">
        <v>242</v>
      </c>
      <c r="D274" s="337"/>
      <c r="E274" s="338"/>
      <c r="F274" s="374" t="s">
        <v>772</v>
      </c>
      <c r="G274" s="375" t="s">
        <v>672</v>
      </c>
      <c r="H274" s="375" t="s">
        <v>672</v>
      </c>
      <c r="I274" s="375" t="s">
        <v>672</v>
      </c>
      <c r="J274" s="353" t="s">
        <v>103</v>
      </c>
      <c r="K274" s="342">
        <v>10</v>
      </c>
      <c r="L274" s="386">
        <v>0</v>
      </c>
      <c r="M274" s="387">
        <v>270925.55</v>
      </c>
      <c r="N274" s="354">
        <f t="shared" si="4"/>
        <v>0</v>
      </c>
      <c r="O274" s="355"/>
      <c r="P274" s="355"/>
      <c r="Q274" s="356"/>
      <c r="R274" s="345"/>
    </row>
    <row r="275" spans="1:18" ht="22.5" customHeight="1">
      <c r="A275" s="334"/>
      <c r="B275" s="376"/>
      <c r="C275" s="336">
        <v>243</v>
      </c>
      <c r="D275" s="337"/>
      <c r="E275" s="338"/>
      <c r="F275" s="374" t="s">
        <v>802</v>
      </c>
      <c r="G275" s="375" t="s">
        <v>703</v>
      </c>
      <c r="H275" s="375" t="s">
        <v>703</v>
      </c>
      <c r="I275" s="375" t="s">
        <v>703</v>
      </c>
      <c r="J275" s="353" t="s">
        <v>5</v>
      </c>
      <c r="K275" s="342">
        <v>2</v>
      </c>
      <c r="L275" s="386">
        <v>0</v>
      </c>
      <c r="M275" s="387">
        <v>270925.55</v>
      </c>
      <c r="N275" s="354">
        <f t="shared" si="4"/>
        <v>0</v>
      </c>
      <c r="O275" s="355"/>
      <c r="P275" s="355"/>
      <c r="Q275" s="356"/>
      <c r="R275" s="345"/>
    </row>
    <row r="276" spans="1:18" ht="41.1" customHeight="1">
      <c r="A276" s="334"/>
      <c r="B276" s="376"/>
      <c r="C276" s="336">
        <v>244</v>
      </c>
      <c r="D276" s="337"/>
      <c r="E276" s="338"/>
      <c r="F276" s="374" t="s">
        <v>803</v>
      </c>
      <c r="G276" s="375" t="s">
        <v>704</v>
      </c>
      <c r="H276" s="375" t="s">
        <v>704</v>
      </c>
      <c r="I276" s="375" t="s">
        <v>704</v>
      </c>
      <c r="J276" s="353" t="s">
        <v>103</v>
      </c>
      <c r="K276" s="342">
        <v>12</v>
      </c>
      <c r="L276" s="386">
        <v>0</v>
      </c>
      <c r="M276" s="387">
        <v>270925.55</v>
      </c>
      <c r="N276" s="354">
        <f t="shared" si="4"/>
        <v>0</v>
      </c>
      <c r="O276" s="355"/>
      <c r="P276" s="355"/>
      <c r="Q276" s="356"/>
      <c r="R276" s="345"/>
    </row>
    <row r="277" spans="1:18" ht="21.6" customHeight="1">
      <c r="A277" s="334"/>
      <c r="B277" s="376"/>
      <c r="C277" s="336"/>
      <c r="D277" s="337"/>
      <c r="E277" s="338"/>
      <c r="F277" s="339" t="s">
        <v>705</v>
      </c>
      <c r="G277" s="375" t="s">
        <v>705</v>
      </c>
      <c r="H277" s="375" t="s">
        <v>705</v>
      </c>
      <c r="I277" s="375" t="s">
        <v>705</v>
      </c>
      <c r="J277" s="377"/>
      <c r="K277" s="377"/>
      <c r="L277" s="367"/>
      <c r="M277" s="368"/>
      <c r="N277" s="354"/>
      <c r="O277" s="355"/>
      <c r="P277" s="355"/>
      <c r="Q277" s="356"/>
      <c r="R277" s="345"/>
    </row>
    <row r="278" spans="1:18" ht="22.5" customHeight="1">
      <c r="A278" s="334"/>
      <c r="B278" s="376"/>
      <c r="C278" s="336">
        <v>245</v>
      </c>
      <c r="D278" s="337"/>
      <c r="E278" s="338"/>
      <c r="F278" s="374" t="s">
        <v>706</v>
      </c>
      <c r="G278" s="375" t="s">
        <v>706</v>
      </c>
      <c r="H278" s="375" t="s">
        <v>706</v>
      </c>
      <c r="I278" s="375" t="s">
        <v>706</v>
      </c>
      <c r="J278" s="353" t="s">
        <v>4</v>
      </c>
      <c r="K278" s="342">
        <v>1</v>
      </c>
      <c r="L278" s="386">
        <v>0</v>
      </c>
      <c r="M278" s="387">
        <v>270925.55</v>
      </c>
      <c r="N278" s="354">
        <f t="shared" si="4"/>
        <v>0</v>
      </c>
      <c r="O278" s="355"/>
      <c r="P278" s="355"/>
      <c r="Q278" s="356"/>
      <c r="R278" s="345"/>
    </row>
    <row r="279" spans="1:18" ht="22.5" customHeight="1">
      <c r="A279" s="334"/>
      <c r="B279" s="376"/>
      <c r="C279" s="336">
        <v>246</v>
      </c>
      <c r="D279" s="337"/>
      <c r="E279" s="338"/>
      <c r="F279" s="374" t="s">
        <v>707</v>
      </c>
      <c r="G279" s="375" t="s">
        <v>707</v>
      </c>
      <c r="H279" s="375" t="s">
        <v>707</v>
      </c>
      <c r="I279" s="375" t="s">
        <v>707</v>
      </c>
      <c r="J279" s="353" t="s">
        <v>4</v>
      </c>
      <c r="K279" s="342">
        <v>1</v>
      </c>
      <c r="L279" s="386">
        <v>0</v>
      </c>
      <c r="M279" s="387">
        <v>270925.55</v>
      </c>
      <c r="N279" s="354">
        <f t="shared" si="4"/>
        <v>0</v>
      </c>
      <c r="O279" s="355"/>
      <c r="P279" s="355"/>
      <c r="Q279" s="356"/>
      <c r="R279" s="345"/>
    </row>
    <row r="280" spans="1:18" ht="22.5" customHeight="1">
      <c r="A280" s="334"/>
      <c r="B280" s="376"/>
      <c r="C280" s="336">
        <v>247</v>
      </c>
      <c r="D280" s="337"/>
      <c r="E280" s="338"/>
      <c r="F280" s="374" t="s">
        <v>431</v>
      </c>
      <c r="G280" s="375" t="s">
        <v>431</v>
      </c>
      <c r="H280" s="375" t="s">
        <v>431</v>
      </c>
      <c r="I280" s="375" t="s">
        <v>431</v>
      </c>
      <c r="J280" s="353" t="s">
        <v>432</v>
      </c>
      <c r="K280" s="342">
        <v>25</v>
      </c>
      <c r="L280" s="386">
        <v>0</v>
      </c>
      <c r="M280" s="387">
        <v>270925.55</v>
      </c>
      <c r="N280" s="354">
        <f t="shared" si="4"/>
        <v>0</v>
      </c>
      <c r="O280" s="355"/>
      <c r="P280" s="355"/>
      <c r="Q280" s="356"/>
      <c r="R280" s="345"/>
    </row>
    <row r="281" spans="1:18" ht="22.5" customHeight="1">
      <c r="A281" s="334"/>
      <c r="B281" s="376"/>
      <c r="C281" s="336">
        <v>248</v>
      </c>
      <c r="D281" s="337"/>
      <c r="E281" s="338"/>
      <c r="F281" s="374" t="s">
        <v>708</v>
      </c>
      <c r="G281" s="375" t="s">
        <v>708</v>
      </c>
      <c r="H281" s="375" t="s">
        <v>708</v>
      </c>
      <c r="I281" s="375" t="s">
        <v>708</v>
      </c>
      <c r="J281" s="353" t="s">
        <v>4</v>
      </c>
      <c r="K281" s="342">
        <v>1</v>
      </c>
      <c r="L281" s="386">
        <v>0</v>
      </c>
      <c r="M281" s="387">
        <v>270925.55</v>
      </c>
      <c r="N281" s="354">
        <f t="shared" si="4"/>
        <v>0</v>
      </c>
      <c r="O281" s="355"/>
      <c r="P281" s="355"/>
      <c r="Q281" s="356"/>
      <c r="R281" s="345"/>
    </row>
    <row r="282" spans="1:18" ht="22.5" customHeight="1">
      <c r="A282" s="334"/>
      <c r="B282" s="376"/>
      <c r="C282" s="336">
        <v>249</v>
      </c>
      <c r="D282" s="337"/>
      <c r="E282" s="338"/>
      <c r="F282" s="374" t="s">
        <v>709</v>
      </c>
      <c r="G282" s="375" t="s">
        <v>709</v>
      </c>
      <c r="H282" s="375" t="s">
        <v>709</v>
      </c>
      <c r="I282" s="375" t="s">
        <v>709</v>
      </c>
      <c r="J282" s="353" t="s">
        <v>432</v>
      </c>
      <c r="K282" s="342">
        <v>192</v>
      </c>
      <c r="L282" s="386">
        <v>0</v>
      </c>
      <c r="M282" s="387">
        <v>270925.55</v>
      </c>
      <c r="N282" s="354">
        <f t="shared" si="4"/>
        <v>0</v>
      </c>
      <c r="O282" s="355"/>
      <c r="P282" s="355"/>
      <c r="Q282" s="356"/>
      <c r="R282" s="345"/>
    </row>
    <row r="283" spans="1:18" ht="21.95" customHeight="1">
      <c r="A283" s="334"/>
      <c r="B283" s="376"/>
      <c r="C283" s="336">
        <v>250</v>
      </c>
      <c r="D283" s="337"/>
      <c r="E283" s="338"/>
      <c r="F283" s="374" t="s">
        <v>896</v>
      </c>
      <c r="G283" s="375" t="s">
        <v>710</v>
      </c>
      <c r="H283" s="375" t="s">
        <v>710</v>
      </c>
      <c r="I283" s="375" t="s">
        <v>710</v>
      </c>
      <c r="J283" s="353" t="s">
        <v>5</v>
      </c>
      <c r="K283" s="342">
        <v>1</v>
      </c>
      <c r="L283" s="386">
        <v>0</v>
      </c>
      <c r="M283" s="387">
        <v>270925.55</v>
      </c>
      <c r="N283" s="354">
        <f t="shared" si="4"/>
        <v>0</v>
      </c>
      <c r="O283" s="355"/>
      <c r="P283" s="355"/>
      <c r="Q283" s="356"/>
      <c r="R283" s="345"/>
    </row>
    <row r="284" spans="1:18" ht="21.95" customHeight="1">
      <c r="A284" s="334"/>
      <c r="B284" s="376"/>
      <c r="C284" s="336">
        <v>251</v>
      </c>
      <c r="D284" s="337"/>
      <c r="E284" s="338"/>
      <c r="F284" s="374" t="s">
        <v>711</v>
      </c>
      <c r="G284" s="375" t="s">
        <v>711</v>
      </c>
      <c r="H284" s="375" t="s">
        <v>711</v>
      </c>
      <c r="I284" s="375" t="s">
        <v>711</v>
      </c>
      <c r="J284" s="353" t="s">
        <v>5</v>
      </c>
      <c r="K284" s="342">
        <v>1</v>
      </c>
      <c r="L284" s="386">
        <v>0</v>
      </c>
      <c r="M284" s="387">
        <v>270925.55</v>
      </c>
      <c r="N284" s="354">
        <f t="shared" si="4"/>
        <v>0</v>
      </c>
      <c r="O284" s="355"/>
      <c r="P284" s="355"/>
      <c r="Q284" s="356"/>
      <c r="R284" s="345"/>
    </row>
    <row r="285" spans="1:18" ht="21.95" customHeight="1">
      <c r="A285" s="334"/>
      <c r="B285" s="376"/>
      <c r="C285" s="336">
        <v>252</v>
      </c>
      <c r="D285" s="337"/>
      <c r="E285" s="338"/>
      <c r="F285" s="374" t="s">
        <v>712</v>
      </c>
      <c r="G285" s="375" t="s">
        <v>712</v>
      </c>
      <c r="H285" s="375" t="s">
        <v>712</v>
      </c>
      <c r="I285" s="375" t="s">
        <v>712</v>
      </c>
      <c r="J285" s="353" t="s">
        <v>5</v>
      </c>
      <c r="K285" s="342">
        <v>1</v>
      </c>
      <c r="L285" s="386">
        <v>0</v>
      </c>
      <c r="M285" s="387">
        <v>270925.55</v>
      </c>
      <c r="N285" s="354">
        <f t="shared" si="4"/>
        <v>0</v>
      </c>
      <c r="O285" s="355"/>
      <c r="P285" s="355"/>
      <c r="Q285" s="356"/>
      <c r="R285" s="345"/>
    </row>
    <row r="286" spans="2:18" ht="15">
      <c r="B286" s="379"/>
      <c r="C286" s="380"/>
      <c r="D286" s="381"/>
      <c r="E286" s="381"/>
      <c r="F286" s="381"/>
      <c r="G286" s="381"/>
      <c r="H286" s="381"/>
      <c r="I286" s="381"/>
      <c r="J286" s="381"/>
      <c r="K286" s="381"/>
      <c r="L286" s="381"/>
      <c r="M286" s="381"/>
      <c r="N286" s="381"/>
      <c r="O286" s="381"/>
      <c r="P286" s="381"/>
      <c r="Q286" s="381"/>
      <c r="R286" s="382"/>
    </row>
  </sheetData>
  <sheetProtection password="CC06" sheet="1" objects="1" scenarios="1"/>
  <mergeCells count="825"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C3:Q3"/>
    <mergeCell ref="F5:P5"/>
    <mergeCell ref="M7:P7"/>
    <mergeCell ref="M9:Q9"/>
    <mergeCell ref="M10:Q10"/>
    <mergeCell ref="F12:I12"/>
    <mergeCell ref="L12:M12"/>
    <mergeCell ref="N12:Q12"/>
    <mergeCell ref="N13:Q13"/>
    <mergeCell ref="F14:I14"/>
    <mergeCell ref="L14:M14"/>
    <mergeCell ref="N14:Q14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F15:I15"/>
    <mergeCell ref="L15:M15"/>
    <mergeCell ref="N15:Q15"/>
    <mergeCell ref="F16:I16"/>
    <mergeCell ref="L16:M16"/>
    <mergeCell ref="N16:Q16"/>
    <mergeCell ref="F17:I17"/>
    <mergeCell ref="L17:M17"/>
    <mergeCell ref="N17:Q1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36:I36"/>
    <mergeCell ref="L36:M36"/>
    <mergeCell ref="N36:Q36"/>
    <mergeCell ref="F34:I34"/>
    <mergeCell ref="L34:M34"/>
    <mergeCell ref="N34:Q34"/>
    <mergeCell ref="F35:I35"/>
    <mergeCell ref="L35:M35"/>
    <mergeCell ref="N35:Q35"/>
    <mergeCell ref="F39:I39"/>
    <mergeCell ref="L39:M39"/>
    <mergeCell ref="N39:Q39"/>
    <mergeCell ref="F40:I40"/>
    <mergeCell ref="L40:M40"/>
    <mergeCell ref="N40:Q40"/>
    <mergeCell ref="F37:I37"/>
    <mergeCell ref="L37:M37"/>
    <mergeCell ref="N37:Q37"/>
    <mergeCell ref="F38:I38"/>
    <mergeCell ref="L38:M38"/>
    <mergeCell ref="N38:Q38"/>
    <mergeCell ref="F43:I43"/>
    <mergeCell ref="L43:M43"/>
    <mergeCell ref="N43:Q43"/>
    <mergeCell ref="F46:I46"/>
    <mergeCell ref="L46:M46"/>
    <mergeCell ref="N46:Q46"/>
    <mergeCell ref="F41:I41"/>
    <mergeCell ref="L41:M41"/>
    <mergeCell ref="N41:Q41"/>
    <mergeCell ref="F42:I42"/>
    <mergeCell ref="L42:M42"/>
    <mergeCell ref="N42:Q42"/>
    <mergeCell ref="F47:I47"/>
    <mergeCell ref="L47:M47"/>
    <mergeCell ref="N47:Q47"/>
    <mergeCell ref="F44:I44"/>
    <mergeCell ref="L44:M44"/>
    <mergeCell ref="N44:Q44"/>
    <mergeCell ref="F45:I45"/>
    <mergeCell ref="L45:M45"/>
    <mergeCell ref="N45:Q45"/>
    <mergeCell ref="F50:I50"/>
    <mergeCell ref="L50:M50"/>
    <mergeCell ref="N50:Q50"/>
    <mergeCell ref="F48:I48"/>
    <mergeCell ref="L48:M48"/>
    <mergeCell ref="N48:Q48"/>
    <mergeCell ref="F49:I49"/>
    <mergeCell ref="L49:M49"/>
    <mergeCell ref="N49:Q49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57:I57"/>
    <mergeCell ref="L57:M57"/>
    <mergeCell ref="N57:Q57"/>
    <mergeCell ref="F58:I58"/>
    <mergeCell ref="L58:M58"/>
    <mergeCell ref="N58:Q58"/>
    <mergeCell ref="F55:I55"/>
    <mergeCell ref="L55:M55"/>
    <mergeCell ref="N55:Q55"/>
    <mergeCell ref="F56:I56"/>
    <mergeCell ref="L56:M56"/>
    <mergeCell ref="N56:Q56"/>
    <mergeCell ref="F61:I61"/>
    <mergeCell ref="L61:M61"/>
    <mergeCell ref="N61:Q61"/>
    <mergeCell ref="F59:I59"/>
    <mergeCell ref="L59:M59"/>
    <mergeCell ref="N59:Q59"/>
    <mergeCell ref="F60:I60"/>
    <mergeCell ref="L60:M60"/>
    <mergeCell ref="N60:Q60"/>
    <mergeCell ref="F62:I62"/>
    <mergeCell ref="L62:M62"/>
    <mergeCell ref="N62:Q62"/>
    <mergeCell ref="F63:I63"/>
    <mergeCell ref="L63:M63"/>
    <mergeCell ref="N63:Q63"/>
    <mergeCell ref="F66:I66"/>
    <mergeCell ref="L66:M66"/>
    <mergeCell ref="N66:Q66"/>
    <mergeCell ref="F67:I67"/>
    <mergeCell ref="L67:M67"/>
    <mergeCell ref="N67:Q67"/>
    <mergeCell ref="F64:I64"/>
    <mergeCell ref="L64:M64"/>
    <mergeCell ref="N64:Q64"/>
    <mergeCell ref="F65:I65"/>
    <mergeCell ref="L65:M65"/>
    <mergeCell ref="N65:Q65"/>
    <mergeCell ref="F68:I68"/>
    <mergeCell ref="L68:M68"/>
    <mergeCell ref="N68:Q68"/>
    <mergeCell ref="F71:I71"/>
    <mergeCell ref="L71:M71"/>
    <mergeCell ref="N71:Q71"/>
    <mergeCell ref="F72:I72"/>
    <mergeCell ref="L72:M72"/>
    <mergeCell ref="N72:Q72"/>
    <mergeCell ref="F69:I69"/>
    <mergeCell ref="L69:M69"/>
    <mergeCell ref="N69:Q69"/>
    <mergeCell ref="F70:I70"/>
    <mergeCell ref="L70:M70"/>
    <mergeCell ref="N70:Q70"/>
    <mergeCell ref="F75:I75"/>
    <mergeCell ref="L75:M75"/>
    <mergeCell ref="N75:Q75"/>
    <mergeCell ref="F76:I76"/>
    <mergeCell ref="L76:M76"/>
    <mergeCell ref="N76:Q76"/>
    <mergeCell ref="F73:I73"/>
    <mergeCell ref="L73:M73"/>
    <mergeCell ref="N73:Q73"/>
    <mergeCell ref="F74:I74"/>
    <mergeCell ref="L74:M74"/>
    <mergeCell ref="N74:Q74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83:I83"/>
    <mergeCell ref="L83:M83"/>
    <mergeCell ref="N83:Q83"/>
    <mergeCell ref="F81:I81"/>
    <mergeCell ref="L81:M81"/>
    <mergeCell ref="N81:Q81"/>
    <mergeCell ref="F82:I82"/>
    <mergeCell ref="L82:M82"/>
    <mergeCell ref="N82:Q82"/>
    <mergeCell ref="F85:I85"/>
    <mergeCell ref="L85:M85"/>
    <mergeCell ref="N85:Q85"/>
    <mergeCell ref="F86:I86"/>
    <mergeCell ref="L86:M86"/>
    <mergeCell ref="N86:Q86"/>
    <mergeCell ref="F84:I84"/>
    <mergeCell ref="L84:M84"/>
    <mergeCell ref="N84:Q84"/>
    <mergeCell ref="F89:I89"/>
    <mergeCell ref="L89:M89"/>
    <mergeCell ref="N89:Q89"/>
    <mergeCell ref="F90:I90"/>
    <mergeCell ref="L90:M90"/>
    <mergeCell ref="N90:Q90"/>
    <mergeCell ref="F87:I87"/>
    <mergeCell ref="L87:M87"/>
    <mergeCell ref="N87:Q87"/>
    <mergeCell ref="F88:I88"/>
    <mergeCell ref="L88:M88"/>
    <mergeCell ref="N88:Q88"/>
    <mergeCell ref="F93:I93"/>
    <mergeCell ref="L93:M93"/>
    <mergeCell ref="N93:Q93"/>
    <mergeCell ref="F91:I91"/>
    <mergeCell ref="L91:M91"/>
    <mergeCell ref="N91:Q91"/>
    <mergeCell ref="F92:I92"/>
    <mergeCell ref="L92:M92"/>
    <mergeCell ref="N92:Q92"/>
    <mergeCell ref="F95:I95"/>
    <mergeCell ref="L95:M95"/>
    <mergeCell ref="N95:Q95"/>
    <mergeCell ref="F96:I96"/>
    <mergeCell ref="L96:M96"/>
    <mergeCell ref="N96:Q96"/>
    <mergeCell ref="F94:I94"/>
    <mergeCell ref="L94:M94"/>
    <mergeCell ref="N94:Q94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101:I101"/>
    <mergeCell ref="L101:M101"/>
    <mergeCell ref="N101:Q101"/>
    <mergeCell ref="F102:I102"/>
    <mergeCell ref="L102:M102"/>
    <mergeCell ref="N102:Q102"/>
    <mergeCell ref="F105:I105"/>
    <mergeCell ref="L105:M105"/>
    <mergeCell ref="N105:Q105"/>
    <mergeCell ref="F106:I106"/>
    <mergeCell ref="L106:M106"/>
    <mergeCell ref="N106:Q106"/>
    <mergeCell ref="F103:I103"/>
    <mergeCell ref="L103:M103"/>
    <mergeCell ref="N103:Q103"/>
    <mergeCell ref="F104:I104"/>
    <mergeCell ref="L104:M104"/>
    <mergeCell ref="N104:Q104"/>
    <mergeCell ref="F109:I109"/>
    <mergeCell ref="L109:M109"/>
    <mergeCell ref="N109:Q109"/>
    <mergeCell ref="F110:I110"/>
    <mergeCell ref="L110:M110"/>
    <mergeCell ref="N110:Q110"/>
    <mergeCell ref="F107:I107"/>
    <mergeCell ref="L107:M107"/>
    <mergeCell ref="N107:Q107"/>
    <mergeCell ref="F108:I108"/>
    <mergeCell ref="L108:M108"/>
    <mergeCell ref="N108:Q108"/>
    <mergeCell ref="F113:I113"/>
    <mergeCell ref="L113:M113"/>
    <mergeCell ref="N113:Q113"/>
    <mergeCell ref="F111:I111"/>
    <mergeCell ref="L111:M111"/>
    <mergeCell ref="N111:Q111"/>
    <mergeCell ref="F112:I112"/>
    <mergeCell ref="L112:M112"/>
    <mergeCell ref="N112:Q112"/>
    <mergeCell ref="F115:I115"/>
    <mergeCell ref="L115:M115"/>
    <mergeCell ref="N115:Q115"/>
    <mergeCell ref="F116:I116"/>
    <mergeCell ref="L116:M116"/>
    <mergeCell ref="N116:Q116"/>
    <mergeCell ref="F114:I114"/>
    <mergeCell ref="L114:M114"/>
    <mergeCell ref="N114:Q114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25:I125"/>
    <mergeCell ref="L125:M125"/>
    <mergeCell ref="N125:Q125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30:I130"/>
    <mergeCell ref="L130:M130"/>
    <mergeCell ref="N130:Q130"/>
    <mergeCell ref="F131:I131"/>
    <mergeCell ref="L131:M131"/>
    <mergeCell ref="N131:Q131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41:I141"/>
    <mergeCell ref="L141:M141"/>
    <mergeCell ref="N141:Q141"/>
    <mergeCell ref="F140:I140"/>
    <mergeCell ref="L140:M140"/>
    <mergeCell ref="N140:Q140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6:I146"/>
    <mergeCell ref="L146:M146"/>
    <mergeCell ref="N146:Q146"/>
    <mergeCell ref="F147:I147"/>
    <mergeCell ref="L147:M147"/>
    <mergeCell ref="N147:Q147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2:I152"/>
    <mergeCell ref="L152:M152"/>
    <mergeCell ref="N152:Q152"/>
    <mergeCell ref="F153:I153"/>
    <mergeCell ref="L153:M153"/>
    <mergeCell ref="N153:Q153"/>
    <mergeCell ref="F156:I156"/>
    <mergeCell ref="L156:M156"/>
    <mergeCell ref="N156:Q156"/>
    <mergeCell ref="F157:I157"/>
    <mergeCell ref="L157:M157"/>
    <mergeCell ref="N157:Q157"/>
    <mergeCell ref="F155:I155"/>
    <mergeCell ref="L155:M155"/>
    <mergeCell ref="N155:Q155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63:I163"/>
    <mergeCell ref="L163:M163"/>
    <mergeCell ref="N163:Q163"/>
    <mergeCell ref="F162:I162"/>
    <mergeCell ref="L162:M162"/>
    <mergeCell ref="N162:Q162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8:I168"/>
    <mergeCell ref="L168:M168"/>
    <mergeCell ref="N168:Q168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8:I178"/>
    <mergeCell ref="L178:M178"/>
    <mergeCell ref="N178:Q178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4:I184"/>
    <mergeCell ref="L184:M184"/>
    <mergeCell ref="N184:Q184"/>
    <mergeCell ref="F185:I185"/>
    <mergeCell ref="L185:M185"/>
    <mergeCell ref="N185:Q185"/>
    <mergeCell ref="F188:I188"/>
    <mergeCell ref="L188:M188"/>
    <mergeCell ref="N188:Q188"/>
    <mergeCell ref="F189:I189"/>
    <mergeCell ref="L189:M189"/>
    <mergeCell ref="N189:Q189"/>
    <mergeCell ref="F187:I187"/>
    <mergeCell ref="L187:M187"/>
    <mergeCell ref="N187:Q187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8:I198"/>
    <mergeCell ref="L198:M198"/>
    <mergeCell ref="N198:Q198"/>
    <mergeCell ref="F199:I199"/>
    <mergeCell ref="L199:M199"/>
    <mergeCell ref="N199:Q199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204:I204"/>
    <mergeCell ref="L204:M204"/>
    <mergeCell ref="N204:Q204"/>
    <mergeCell ref="F205:I205"/>
    <mergeCell ref="L205:M205"/>
    <mergeCell ref="N205:Q205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10:I210"/>
    <mergeCell ref="L210:M210"/>
    <mergeCell ref="N210:Q210"/>
    <mergeCell ref="F211:I211"/>
    <mergeCell ref="L211:M211"/>
    <mergeCell ref="N211:Q211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21:I221"/>
    <mergeCell ref="L221:M221"/>
    <mergeCell ref="N221:Q221"/>
    <mergeCell ref="F220:I220"/>
    <mergeCell ref="L220:M220"/>
    <mergeCell ref="N220:Q220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30:I230"/>
    <mergeCell ref="L230:M230"/>
    <mergeCell ref="N230:Q230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9:I239"/>
    <mergeCell ref="L239:M239"/>
    <mergeCell ref="N239:Q239"/>
    <mergeCell ref="F240:I240"/>
    <mergeCell ref="L240:M240"/>
    <mergeCell ref="N240:Q240"/>
    <mergeCell ref="F243:I243"/>
    <mergeCell ref="L243:M243"/>
    <mergeCell ref="N243:Q243"/>
    <mergeCell ref="F244:I244"/>
    <mergeCell ref="L244:M244"/>
    <mergeCell ref="N244:Q244"/>
    <mergeCell ref="F241:I241"/>
    <mergeCell ref="L241:M241"/>
    <mergeCell ref="N241:Q241"/>
    <mergeCell ref="F242:I242"/>
    <mergeCell ref="L242:M242"/>
    <mergeCell ref="N242:Q242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9:I249"/>
    <mergeCell ref="L249:M249"/>
    <mergeCell ref="N249:Q249"/>
    <mergeCell ref="F250:I250"/>
    <mergeCell ref="L250:M250"/>
    <mergeCell ref="N250:Q250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65:I265"/>
    <mergeCell ref="L265:M265"/>
    <mergeCell ref="N265:Q265"/>
    <mergeCell ref="F266:I266"/>
    <mergeCell ref="L266:M266"/>
    <mergeCell ref="N266:Q266"/>
    <mergeCell ref="F263:I263"/>
    <mergeCell ref="L263:M263"/>
    <mergeCell ref="N263:Q263"/>
    <mergeCell ref="F264:I264"/>
    <mergeCell ref="L264:M264"/>
    <mergeCell ref="N264:Q264"/>
    <mergeCell ref="F269:I269"/>
    <mergeCell ref="L269:M269"/>
    <mergeCell ref="N269:Q269"/>
    <mergeCell ref="F267:I267"/>
    <mergeCell ref="L267:M267"/>
    <mergeCell ref="N267:Q267"/>
    <mergeCell ref="F268:I268"/>
    <mergeCell ref="L268:M268"/>
    <mergeCell ref="N268:Q268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115"/>
  <sheetViews>
    <sheetView zoomScaleSheetLayoutView="130" workbookViewId="0" topLeftCell="A100">
      <selection activeCell="J109" sqref="J109"/>
    </sheetView>
  </sheetViews>
  <sheetFormatPr defaultColWidth="9.140625" defaultRowHeight="15"/>
  <cols>
    <col min="1" max="1" width="4.28125" style="388" customWidth="1"/>
    <col min="2" max="2" width="9.140625" style="393" customWidth="1"/>
    <col min="3" max="3" width="3.8515625" style="388" customWidth="1"/>
    <col min="4" max="4" width="4.140625" style="388" hidden="1" customWidth="1"/>
    <col min="5" max="8" width="9.140625" style="388" customWidth="1"/>
    <col min="9" max="9" width="8.421875" style="388" customWidth="1"/>
    <col min="10" max="10" width="6.28125" style="388" customWidth="1"/>
    <col min="11" max="11" width="9.140625" style="388" customWidth="1"/>
    <col min="12" max="13" width="4.8515625" style="388" customWidth="1"/>
    <col min="14" max="14" width="9.140625" style="388" customWidth="1"/>
    <col min="15" max="15" width="3.57421875" style="388" customWidth="1"/>
    <col min="16" max="16" width="0.13671875" style="388" customWidth="1"/>
    <col min="17" max="256" width="9.140625" style="388" customWidth="1"/>
    <col min="257" max="257" width="4.28125" style="388" customWidth="1"/>
    <col min="258" max="258" width="9.140625" style="388" customWidth="1"/>
    <col min="259" max="259" width="3.8515625" style="388" customWidth="1"/>
    <col min="260" max="260" width="4.140625" style="388" customWidth="1"/>
    <col min="261" max="264" width="9.140625" style="388" customWidth="1"/>
    <col min="265" max="265" width="8.421875" style="388" customWidth="1"/>
    <col min="266" max="266" width="6.28125" style="388" customWidth="1"/>
    <col min="267" max="267" width="9.140625" style="388" customWidth="1"/>
    <col min="268" max="269" width="4.8515625" style="388" customWidth="1"/>
    <col min="270" max="270" width="9.140625" style="388" customWidth="1"/>
    <col min="271" max="271" width="3.57421875" style="388" customWidth="1"/>
    <col min="272" max="272" width="0.13671875" style="388" customWidth="1"/>
    <col min="273" max="512" width="9.140625" style="388" customWidth="1"/>
    <col min="513" max="513" width="4.28125" style="388" customWidth="1"/>
    <col min="514" max="514" width="9.140625" style="388" customWidth="1"/>
    <col min="515" max="515" width="3.8515625" style="388" customWidth="1"/>
    <col min="516" max="516" width="4.140625" style="388" customWidth="1"/>
    <col min="517" max="520" width="9.140625" style="388" customWidth="1"/>
    <col min="521" max="521" width="8.421875" style="388" customWidth="1"/>
    <col min="522" max="522" width="6.28125" style="388" customWidth="1"/>
    <col min="523" max="523" width="9.140625" style="388" customWidth="1"/>
    <col min="524" max="525" width="4.8515625" style="388" customWidth="1"/>
    <col min="526" max="526" width="9.140625" style="388" customWidth="1"/>
    <col min="527" max="527" width="3.57421875" style="388" customWidth="1"/>
    <col min="528" max="528" width="0.13671875" style="388" customWidth="1"/>
    <col min="529" max="768" width="9.140625" style="388" customWidth="1"/>
    <col min="769" max="769" width="4.28125" style="388" customWidth="1"/>
    <col min="770" max="770" width="9.140625" style="388" customWidth="1"/>
    <col min="771" max="771" width="3.8515625" style="388" customWidth="1"/>
    <col min="772" max="772" width="4.140625" style="388" customWidth="1"/>
    <col min="773" max="776" width="9.140625" style="388" customWidth="1"/>
    <col min="777" max="777" width="8.421875" style="388" customWidth="1"/>
    <col min="778" max="778" width="6.28125" style="388" customWidth="1"/>
    <col min="779" max="779" width="9.140625" style="388" customWidth="1"/>
    <col min="780" max="781" width="4.8515625" style="388" customWidth="1"/>
    <col min="782" max="782" width="9.140625" style="388" customWidth="1"/>
    <col min="783" max="783" width="3.57421875" style="388" customWidth="1"/>
    <col min="784" max="784" width="0.13671875" style="388" customWidth="1"/>
    <col min="785" max="1024" width="9.140625" style="388" customWidth="1"/>
    <col min="1025" max="1025" width="4.28125" style="388" customWidth="1"/>
    <col min="1026" max="1026" width="9.140625" style="388" customWidth="1"/>
    <col min="1027" max="1027" width="3.8515625" style="388" customWidth="1"/>
    <col min="1028" max="1028" width="4.140625" style="388" customWidth="1"/>
    <col min="1029" max="1032" width="9.140625" style="388" customWidth="1"/>
    <col min="1033" max="1033" width="8.421875" style="388" customWidth="1"/>
    <col min="1034" max="1034" width="6.28125" style="388" customWidth="1"/>
    <col min="1035" max="1035" width="9.140625" style="388" customWidth="1"/>
    <col min="1036" max="1037" width="4.8515625" style="388" customWidth="1"/>
    <col min="1038" max="1038" width="9.140625" style="388" customWidth="1"/>
    <col min="1039" max="1039" width="3.57421875" style="388" customWidth="1"/>
    <col min="1040" max="1040" width="0.13671875" style="388" customWidth="1"/>
    <col min="1041" max="1280" width="9.140625" style="388" customWidth="1"/>
    <col min="1281" max="1281" width="4.28125" style="388" customWidth="1"/>
    <col min="1282" max="1282" width="9.140625" style="388" customWidth="1"/>
    <col min="1283" max="1283" width="3.8515625" style="388" customWidth="1"/>
    <col min="1284" max="1284" width="4.140625" style="388" customWidth="1"/>
    <col min="1285" max="1288" width="9.140625" style="388" customWidth="1"/>
    <col min="1289" max="1289" width="8.421875" style="388" customWidth="1"/>
    <col min="1290" max="1290" width="6.28125" style="388" customWidth="1"/>
    <col min="1291" max="1291" width="9.140625" style="388" customWidth="1"/>
    <col min="1292" max="1293" width="4.8515625" style="388" customWidth="1"/>
    <col min="1294" max="1294" width="9.140625" style="388" customWidth="1"/>
    <col min="1295" max="1295" width="3.57421875" style="388" customWidth="1"/>
    <col min="1296" max="1296" width="0.13671875" style="388" customWidth="1"/>
    <col min="1297" max="1536" width="9.140625" style="388" customWidth="1"/>
    <col min="1537" max="1537" width="4.28125" style="388" customWidth="1"/>
    <col min="1538" max="1538" width="9.140625" style="388" customWidth="1"/>
    <col min="1539" max="1539" width="3.8515625" style="388" customWidth="1"/>
    <col min="1540" max="1540" width="4.140625" style="388" customWidth="1"/>
    <col min="1541" max="1544" width="9.140625" style="388" customWidth="1"/>
    <col min="1545" max="1545" width="8.421875" style="388" customWidth="1"/>
    <col min="1546" max="1546" width="6.28125" style="388" customWidth="1"/>
    <col min="1547" max="1547" width="9.140625" style="388" customWidth="1"/>
    <col min="1548" max="1549" width="4.8515625" style="388" customWidth="1"/>
    <col min="1550" max="1550" width="9.140625" style="388" customWidth="1"/>
    <col min="1551" max="1551" width="3.57421875" style="388" customWidth="1"/>
    <col min="1552" max="1552" width="0.13671875" style="388" customWidth="1"/>
    <col min="1553" max="1792" width="9.140625" style="388" customWidth="1"/>
    <col min="1793" max="1793" width="4.28125" style="388" customWidth="1"/>
    <col min="1794" max="1794" width="9.140625" style="388" customWidth="1"/>
    <col min="1795" max="1795" width="3.8515625" style="388" customWidth="1"/>
    <col min="1796" max="1796" width="4.140625" style="388" customWidth="1"/>
    <col min="1797" max="1800" width="9.140625" style="388" customWidth="1"/>
    <col min="1801" max="1801" width="8.421875" style="388" customWidth="1"/>
    <col min="1802" max="1802" width="6.28125" style="388" customWidth="1"/>
    <col min="1803" max="1803" width="9.140625" style="388" customWidth="1"/>
    <col min="1804" max="1805" width="4.8515625" style="388" customWidth="1"/>
    <col min="1806" max="1806" width="9.140625" style="388" customWidth="1"/>
    <col min="1807" max="1807" width="3.57421875" style="388" customWidth="1"/>
    <col min="1808" max="1808" width="0.13671875" style="388" customWidth="1"/>
    <col min="1809" max="2048" width="9.140625" style="388" customWidth="1"/>
    <col min="2049" max="2049" width="4.28125" style="388" customWidth="1"/>
    <col min="2050" max="2050" width="9.140625" style="388" customWidth="1"/>
    <col min="2051" max="2051" width="3.8515625" style="388" customWidth="1"/>
    <col min="2052" max="2052" width="4.140625" style="388" customWidth="1"/>
    <col min="2053" max="2056" width="9.140625" style="388" customWidth="1"/>
    <col min="2057" max="2057" width="8.421875" style="388" customWidth="1"/>
    <col min="2058" max="2058" width="6.28125" style="388" customWidth="1"/>
    <col min="2059" max="2059" width="9.140625" style="388" customWidth="1"/>
    <col min="2060" max="2061" width="4.8515625" style="388" customWidth="1"/>
    <col min="2062" max="2062" width="9.140625" style="388" customWidth="1"/>
    <col min="2063" max="2063" width="3.57421875" style="388" customWidth="1"/>
    <col min="2064" max="2064" width="0.13671875" style="388" customWidth="1"/>
    <col min="2065" max="2304" width="9.140625" style="388" customWidth="1"/>
    <col min="2305" max="2305" width="4.28125" style="388" customWidth="1"/>
    <col min="2306" max="2306" width="9.140625" style="388" customWidth="1"/>
    <col min="2307" max="2307" width="3.8515625" style="388" customWidth="1"/>
    <col min="2308" max="2308" width="4.140625" style="388" customWidth="1"/>
    <col min="2309" max="2312" width="9.140625" style="388" customWidth="1"/>
    <col min="2313" max="2313" width="8.421875" style="388" customWidth="1"/>
    <col min="2314" max="2314" width="6.28125" style="388" customWidth="1"/>
    <col min="2315" max="2315" width="9.140625" style="388" customWidth="1"/>
    <col min="2316" max="2317" width="4.8515625" style="388" customWidth="1"/>
    <col min="2318" max="2318" width="9.140625" style="388" customWidth="1"/>
    <col min="2319" max="2319" width="3.57421875" style="388" customWidth="1"/>
    <col min="2320" max="2320" width="0.13671875" style="388" customWidth="1"/>
    <col min="2321" max="2560" width="9.140625" style="388" customWidth="1"/>
    <col min="2561" max="2561" width="4.28125" style="388" customWidth="1"/>
    <col min="2562" max="2562" width="9.140625" style="388" customWidth="1"/>
    <col min="2563" max="2563" width="3.8515625" style="388" customWidth="1"/>
    <col min="2564" max="2564" width="4.140625" style="388" customWidth="1"/>
    <col min="2565" max="2568" width="9.140625" style="388" customWidth="1"/>
    <col min="2569" max="2569" width="8.421875" style="388" customWidth="1"/>
    <col min="2570" max="2570" width="6.28125" style="388" customWidth="1"/>
    <col min="2571" max="2571" width="9.140625" style="388" customWidth="1"/>
    <col min="2572" max="2573" width="4.8515625" style="388" customWidth="1"/>
    <col min="2574" max="2574" width="9.140625" style="388" customWidth="1"/>
    <col min="2575" max="2575" width="3.57421875" style="388" customWidth="1"/>
    <col min="2576" max="2576" width="0.13671875" style="388" customWidth="1"/>
    <col min="2577" max="2816" width="9.140625" style="388" customWidth="1"/>
    <col min="2817" max="2817" width="4.28125" style="388" customWidth="1"/>
    <col min="2818" max="2818" width="9.140625" style="388" customWidth="1"/>
    <col min="2819" max="2819" width="3.8515625" style="388" customWidth="1"/>
    <col min="2820" max="2820" width="4.140625" style="388" customWidth="1"/>
    <col min="2821" max="2824" width="9.140625" style="388" customWidth="1"/>
    <col min="2825" max="2825" width="8.421875" style="388" customWidth="1"/>
    <col min="2826" max="2826" width="6.28125" style="388" customWidth="1"/>
    <col min="2827" max="2827" width="9.140625" style="388" customWidth="1"/>
    <col min="2828" max="2829" width="4.8515625" style="388" customWidth="1"/>
    <col min="2830" max="2830" width="9.140625" style="388" customWidth="1"/>
    <col min="2831" max="2831" width="3.57421875" style="388" customWidth="1"/>
    <col min="2832" max="2832" width="0.13671875" style="388" customWidth="1"/>
    <col min="2833" max="3072" width="9.140625" style="388" customWidth="1"/>
    <col min="3073" max="3073" width="4.28125" style="388" customWidth="1"/>
    <col min="3074" max="3074" width="9.140625" style="388" customWidth="1"/>
    <col min="3075" max="3075" width="3.8515625" style="388" customWidth="1"/>
    <col min="3076" max="3076" width="4.140625" style="388" customWidth="1"/>
    <col min="3077" max="3080" width="9.140625" style="388" customWidth="1"/>
    <col min="3081" max="3081" width="8.421875" style="388" customWidth="1"/>
    <col min="3082" max="3082" width="6.28125" style="388" customWidth="1"/>
    <col min="3083" max="3083" width="9.140625" style="388" customWidth="1"/>
    <col min="3084" max="3085" width="4.8515625" style="388" customWidth="1"/>
    <col min="3086" max="3086" width="9.140625" style="388" customWidth="1"/>
    <col min="3087" max="3087" width="3.57421875" style="388" customWidth="1"/>
    <col min="3088" max="3088" width="0.13671875" style="388" customWidth="1"/>
    <col min="3089" max="3328" width="9.140625" style="388" customWidth="1"/>
    <col min="3329" max="3329" width="4.28125" style="388" customWidth="1"/>
    <col min="3330" max="3330" width="9.140625" style="388" customWidth="1"/>
    <col min="3331" max="3331" width="3.8515625" style="388" customWidth="1"/>
    <col min="3332" max="3332" width="4.140625" style="388" customWidth="1"/>
    <col min="3333" max="3336" width="9.140625" style="388" customWidth="1"/>
    <col min="3337" max="3337" width="8.421875" style="388" customWidth="1"/>
    <col min="3338" max="3338" width="6.28125" style="388" customWidth="1"/>
    <col min="3339" max="3339" width="9.140625" style="388" customWidth="1"/>
    <col min="3340" max="3341" width="4.8515625" style="388" customWidth="1"/>
    <col min="3342" max="3342" width="9.140625" style="388" customWidth="1"/>
    <col min="3343" max="3343" width="3.57421875" style="388" customWidth="1"/>
    <col min="3344" max="3344" width="0.13671875" style="388" customWidth="1"/>
    <col min="3345" max="3584" width="9.140625" style="388" customWidth="1"/>
    <col min="3585" max="3585" width="4.28125" style="388" customWidth="1"/>
    <col min="3586" max="3586" width="9.140625" style="388" customWidth="1"/>
    <col min="3587" max="3587" width="3.8515625" style="388" customWidth="1"/>
    <col min="3588" max="3588" width="4.140625" style="388" customWidth="1"/>
    <col min="3589" max="3592" width="9.140625" style="388" customWidth="1"/>
    <col min="3593" max="3593" width="8.421875" style="388" customWidth="1"/>
    <col min="3594" max="3594" width="6.28125" style="388" customWidth="1"/>
    <col min="3595" max="3595" width="9.140625" style="388" customWidth="1"/>
    <col min="3596" max="3597" width="4.8515625" style="388" customWidth="1"/>
    <col min="3598" max="3598" width="9.140625" style="388" customWidth="1"/>
    <col min="3599" max="3599" width="3.57421875" style="388" customWidth="1"/>
    <col min="3600" max="3600" width="0.13671875" style="388" customWidth="1"/>
    <col min="3601" max="3840" width="9.140625" style="388" customWidth="1"/>
    <col min="3841" max="3841" width="4.28125" style="388" customWidth="1"/>
    <col min="3842" max="3842" width="9.140625" style="388" customWidth="1"/>
    <col min="3843" max="3843" width="3.8515625" style="388" customWidth="1"/>
    <col min="3844" max="3844" width="4.140625" style="388" customWidth="1"/>
    <col min="3845" max="3848" width="9.140625" style="388" customWidth="1"/>
    <col min="3849" max="3849" width="8.421875" style="388" customWidth="1"/>
    <col min="3850" max="3850" width="6.28125" style="388" customWidth="1"/>
    <col min="3851" max="3851" width="9.140625" style="388" customWidth="1"/>
    <col min="3852" max="3853" width="4.8515625" style="388" customWidth="1"/>
    <col min="3854" max="3854" width="9.140625" style="388" customWidth="1"/>
    <col min="3855" max="3855" width="3.57421875" style="388" customWidth="1"/>
    <col min="3856" max="3856" width="0.13671875" style="388" customWidth="1"/>
    <col min="3857" max="4096" width="9.140625" style="388" customWidth="1"/>
    <col min="4097" max="4097" width="4.28125" style="388" customWidth="1"/>
    <col min="4098" max="4098" width="9.140625" style="388" customWidth="1"/>
    <col min="4099" max="4099" width="3.8515625" style="388" customWidth="1"/>
    <col min="4100" max="4100" width="4.140625" style="388" customWidth="1"/>
    <col min="4101" max="4104" width="9.140625" style="388" customWidth="1"/>
    <col min="4105" max="4105" width="8.421875" style="388" customWidth="1"/>
    <col min="4106" max="4106" width="6.28125" style="388" customWidth="1"/>
    <col min="4107" max="4107" width="9.140625" style="388" customWidth="1"/>
    <col min="4108" max="4109" width="4.8515625" style="388" customWidth="1"/>
    <col min="4110" max="4110" width="9.140625" style="388" customWidth="1"/>
    <col min="4111" max="4111" width="3.57421875" style="388" customWidth="1"/>
    <col min="4112" max="4112" width="0.13671875" style="388" customWidth="1"/>
    <col min="4113" max="4352" width="9.140625" style="388" customWidth="1"/>
    <col min="4353" max="4353" width="4.28125" style="388" customWidth="1"/>
    <col min="4354" max="4354" width="9.140625" style="388" customWidth="1"/>
    <col min="4355" max="4355" width="3.8515625" style="388" customWidth="1"/>
    <col min="4356" max="4356" width="4.140625" style="388" customWidth="1"/>
    <col min="4357" max="4360" width="9.140625" style="388" customWidth="1"/>
    <col min="4361" max="4361" width="8.421875" style="388" customWidth="1"/>
    <col min="4362" max="4362" width="6.28125" style="388" customWidth="1"/>
    <col min="4363" max="4363" width="9.140625" style="388" customWidth="1"/>
    <col min="4364" max="4365" width="4.8515625" style="388" customWidth="1"/>
    <col min="4366" max="4366" width="9.140625" style="388" customWidth="1"/>
    <col min="4367" max="4367" width="3.57421875" style="388" customWidth="1"/>
    <col min="4368" max="4368" width="0.13671875" style="388" customWidth="1"/>
    <col min="4369" max="4608" width="9.140625" style="388" customWidth="1"/>
    <col min="4609" max="4609" width="4.28125" style="388" customWidth="1"/>
    <col min="4610" max="4610" width="9.140625" style="388" customWidth="1"/>
    <col min="4611" max="4611" width="3.8515625" style="388" customWidth="1"/>
    <col min="4612" max="4612" width="4.140625" style="388" customWidth="1"/>
    <col min="4613" max="4616" width="9.140625" style="388" customWidth="1"/>
    <col min="4617" max="4617" width="8.421875" style="388" customWidth="1"/>
    <col min="4618" max="4618" width="6.28125" style="388" customWidth="1"/>
    <col min="4619" max="4619" width="9.140625" style="388" customWidth="1"/>
    <col min="4620" max="4621" width="4.8515625" style="388" customWidth="1"/>
    <col min="4622" max="4622" width="9.140625" style="388" customWidth="1"/>
    <col min="4623" max="4623" width="3.57421875" style="388" customWidth="1"/>
    <col min="4624" max="4624" width="0.13671875" style="388" customWidth="1"/>
    <col min="4625" max="4864" width="9.140625" style="388" customWidth="1"/>
    <col min="4865" max="4865" width="4.28125" style="388" customWidth="1"/>
    <col min="4866" max="4866" width="9.140625" style="388" customWidth="1"/>
    <col min="4867" max="4867" width="3.8515625" style="388" customWidth="1"/>
    <col min="4868" max="4868" width="4.140625" style="388" customWidth="1"/>
    <col min="4869" max="4872" width="9.140625" style="388" customWidth="1"/>
    <col min="4873" max="4873" width="8.421875" style="388" customWidth="1"/>
    <col min="4874" max="4874" width="6.28125" style="388" customWidth="1"/>
    <col min="4875" max="4875" width="9.140625" style="388" customWidth="1"/>
    <col min="4876" max="4877" width="4.8515625" style="388" customWidth="1"/>
    <col min="4878" max="4878" width="9.140625" style="388" customWidth="1"/>
    <col min="4879" max="4879" width="3.57421875" style="388" customWidth="1"/>
    <col min="4880" max="4880" width="0.13671875" style="388" customWidth="1"/>
    <col min="4881" max="5120" width="9.140625" style="388" customWidth="1"/>
    <col min="5121" max="5121" width="4.28125" style="388" customWidth="1"/>
    <col min="5122" max="5122" width="9.140625" style="388" customWidth="1"/>
    <col min="5123" max="5123" width="3.8515625" style="388" customWidth="1"/>
    <col min="5124" max="5124" width="4.140625" style="388" customWidth="1"/>
    <col min="5125" max="5128" width="9.140625" style="388" customWidth="1"/>
    <col min="5129" max="5129" width="8.421875" style="388" customWidth="1"/>
    <col min="5130" max="5130" width="6.28125" style="388" customWidth="1"/>
    <col min="5131" max="5131" width="9.140625" style="388" customWidth="1"/>
    <col min="5132" max="5133" width="4.8515625" style="388" customWidth="1"/>
    <col min="5134" max="5134" width="9.140625" style="388" customWidth="1"/>
    <col min="5135" max="5135" width="3.57421875" style="388" customWidth="1"/>
    <col min="5136" max="5136" width="0.13671875" style="388" customWidth="1"/>
    <col min="5137" max="5376" width="9.140625" style="388" customWidth="1"/>
    <col min="5377" max="5377" width="4.28125" style="388" customWidth="1"/>
    <col min="5378" max="5378" width="9.140625" style="388" customWidth="1"/>
    <col min="5379" max="5379" width="3.8515625" style="388" customWidth="1"/>
    <col min="5380" max="5380" width="4.140625" style="388" customWidth="1"/>
    <col min="5381" max="5384" width="9.140625" style="388" customWidth="1"/>
    <col min="5385" max="5385" width="8.421875" style="388" customWidth="1"/>
    <col min="5386" max="5386" width="6.28125" style="388" customWidth="1"/>
    <col min="5387" max="5387" width="9.140625" style="388" customWidth="1"/>
    <col min="5388" max="5389" width="4.8515625" style="388" customWidth="1"/>
    <col min="5390" max="5390" width="9.140625" style="388" customWidth="1"/>
    <col min="5391" max="5391" width="3.57421875" style="388" customWidth="1"/>
    <col min="5392" max="5392" width="0.13671875" style="388" customWidth="1"/>
    <col min="5393" max="5632" width="9.140625" style="388" customWidth="1"/>
    <col min="5633" max="5633" width="4.28125" style="388" customWidth="1"/>
    <col min="5634" max="5634" width="9.140625" style="388" customWidth="1"/>
    <col min="5635" max="5635" width="3.8515625" style="388" customWidth="1"/>
    <col min="5636" max="5636" width="4.140625" style="388" customWidth="1"/>
    <col min="5637" max="5640" width="9.140625" style="388" customWidth="1"/>
    <col min="5641" max="5641" width="8.421875" style="388" customWidth="1"/>
    <col min="5642" max="5642" width="6.28125" style="388" customWidth="1"/>
    <col min="5643" max="5643" width="9.140625" style="388" customWidth="1"/>
    <col min="5644" max="5645" width="4.8515625" style="388" customWidth="1"/>
    <col min="5646" max="5646" width="9.140625" style="388" customWidth="1"/>
    <col min="5647" max="5647" width="3.57421875" style="388" customWidth="1"/>
    <col min="5648" max="5648" width="0.13671875" style="388" customWidth="1"/>
    <col min="5649" max="5888" width="9.140625" style="388" customWidth="1"/>
    <col min="5889" max="5889" width="4.28125" style="388" customWidth="1"/>
    <col min="5890" max="5890" width="9.140625" style="388" customWidth="1"/>
    <col min="5891" max="5891" width="3.8515625" style="388" customWidth="1"/>
    <col min="5892" max="5892" width="4.140625" style="388" customWidth="1"/>
    <col min="5893" max="5896" width="9.140625" style="388" customWidth="1"/>
    <col min="5897" max="5897" width="8.421875" style="388" customWidth="1"/>
    <col min="5898" max="5898" width="6.28125" style="388" customWidth="1"/>
    <col min="5899" max="5899" width="9.140625" style="388" customWidth="1"/>
    <col min="5900" max="5901" width="4.8515625" style="388" customWidth="1"/>
    <col min="5902" max="5902" width="9.140625" style="388" customWidth="1"/>
    <col min="5903" max="5903" width="3.57421875" style="388" customWidth="1"/>
    <col min="5904" max="5904" width="0.13671875" style="388" customWidth="1"/>
    <col min="5905" max="6144" width="9.140625" style="388" customWidth="1"/>
    <col min="6145" max="6145" width="4.28125" style="388" customWidth="1"/>
    <col min="6146" max="6146" width="9.140625" style="388" customWidth="1"/>
    <col min="6147" max="6147" width="3.8515625" style="388" customWidth="1"/>
    <col min="6148" max="6148" width="4.140625" style="388" customWidth="1"/>
    <col min="6149" max="6152" width="9.140625" style="388" customWidth="1"/>
    <col min="6153" max="6153" width="8.421875" style="388" customWidth="1"/>
    <col min="6154" max="6154" width="6.28125" style="388" customWidth="1"/>
    <col min="6155" max="6155" width="9.140625" style="388" customWidth="1"/>
    <col min="6156" max="6157" width="4.8515625" style="388" customWidth="1"/>
    <col min="6158" max="6158" width="9.140625" style="388" customWidth="1"/>
    <col min="6159" max="6159" width="3.57421875" style="388" customWidth="1"/>
    <col min="6160" max="6160" width="0.13671875" style="388" customWidth="1"/>
    <col min="6161" max="6400" width="9.140625" style="388" customWidth="1"/>
    <col min="6401" max="6401" width="4.28125" style="388" customWidth="1"/>
    <col min="6402" max="6402" width="9.140625" style="388" customWidth="1"/>
    <col min="6403" max="6403" width="3.8515625" style="388" customWidth="1"/>
    <col min="6404" max="6404" width="4.140625" style="388" customWidth="1"/>
    <col min="6405" max="6408" width="9.140625" style="388" customWidth="1"/>
    <col min="6409" max="6409" width="8.421875" style="388" customWidth="1"/>
    <col min="6410" max="6410" width="6.28125" style="388" customWidth="1"/>
    <col min="6411" max="6411" width="9.140625" style="388" customWidth="1"/>
    <col min="6412" max="6413" width="4.8515625" style="388" customWidth="1"/>
    <col min="6414" max="6414" width="9.140625" style="388" customWidth="1"/>
    <col min="6415" max="6415" width="3.57421875" style="388" customWidth="1"/>
    <col min="6416" max="6416" width="0.13671875" style="388" customWidth="1"/>
    <col min="6417" max="6656" width="9.140625" style="388" customWidth="1"/>
    <col min="6657" max="6657" width="4.28125" style="388" customWidth="1"/>
    <col min="6658" max="6658" width="9.140625" style="388" customWidth="1"/>
    <col min="6659" max="6659" width="3.8515625" style="388" customWidth="1"/>
    <col min="6660" max="6660" width="4.140625" style="388" customWidth="1"/>
    <col min="6661" max="6664" width="9.140625" style="388" customWidth="1"/>
    <col min="6665" max="6665" width="8.421875" style="388" customWidth="1"/>
    <col min="6666" max="6666" width="6.28125" style="388" customWidth="1"/>
    <col min="6667" max="6667" width="9.140625" style="388" customWidth="1"/>
    <col min="6668" max="6669" width="4.8515625" style="388" customWidth="1"/>
    <col min="6670" max="6670" width="9.140625" style="388" customWidth="1"/>
    <col min="6671" max="6671" width="3.57421875" style="388" customWidth="1"/>
    <col min="6672" max="6672" width="0.13671875" style="388" customWidth="1"/>
    <col min="6673" max="6912" width="9.140625" style="388" customWidth="1"/>
    <col min="6913" max="6913" width="4.28125" style="388" customWidth="1"/>
    <col min="6914" max="6914" width="9.140625" style="388" customWidth="1"/>
    <col min="6915" max="6915" width="3.8515625" style="388" customWidth="1"/>
    <col min="6916" max="6916" width="4.140625" style="388" customWidth="1"/>
    <col min="6917" max="6920" width="9.140625" style="388" customWidth="1"/>
    <col min="6921" max="6921" width="8.421875" style="388" customWidth="1"/>
    <col min="6922" max="6922" width="6.28125" style="388" customWidth="1"/>
    <col min="6923" max="6923" width="9.140625" style="388" customWidth="1"/>
    <col min="6924" max="6925" width="4.8515625" style="388" customWidth="1"/>
    <col min="6926" max="6926" width="9.140625" style="388" customWidth="1"/>
    <col min="6927" max="6927" width="3.57421875" style="388" customWidth="1"/>
    <col min="6928" max="6928" width="0.13671875" style="388" customWidth="1"/>
    <col min="6929" max="7168" width="9.140625" style="388" customWidth="1"/>
    <col min="7169" max="7169" width="4.28125" style="388" customWidth="1"/>
    <col min="7170" max="7170" width="9.140625" style="388" customWidth="1"/>
    <col min="7171" max="7171" width="3.8515625" style="388" customWidth="1"/>
    <col min="7172" max="7172" width="4.140625" style="388" customWidth="1"/>
    <col min="7173" max="7176" width="9.140625" style="388" customWidth="1"/>
    <col min="7177" max="7177" width="8.421875" style="388" customWidth="1"/>
    <col min="7178" max="7178" width="6.28125" style="388" customWidth="1"/>
    <col min="7179" max="7179" width="9.140625" style="388" customWidth="1"/>
    <col min="7180" max="7181" width="4.8515625" style="388" customWidth="1"/>
    <col min="7182" max="7182" width="9.140625" style="388" customWidth="1"/>
    <col min="7183" max="7183" width="3.57421875" style="388" customWidth="1"/>
    <col min="7184" max="7184" width="0.13671875" style="388" customWidth="1"/>
    <col min="7185" max="7424" width="9.140625" style="388" customWidth="1"/>
    <col min="7425" max="7425" width="4.28125" style="388" customWidth="1"/>
    <col min="7426" max="7426" width="9.140625" style="388" customWidth="1"/>
    <col min="7427" max="7427" width="3.8515625" style="388" customWidth="1"/>
    <col min="7428" max="7428" width="4.140625" style="388" customWidth="1"/>
    <col min="7429" max="7432" width="9.140625" style="388" customWidth="1"/>
    <col min="7433" max="7433" width="8.421875" style="388" customWidth="1"/>
    <col min="7434" max="7434" width="6.28125" style="388" customWidth="1"/>
    <col min="7435" max="7435" width="9.140625" style="388" customWidth="1"/>
    <col min="7436" max="7437" width="4.8515625" style="388" customWidth="1"/>
    <col min="7438" max="7438" width="9.140625" style="388" customWidth="1"/>
    <col min="7439" max="7439" width="3.57421875" style="388" customWidth="1"/>
    <col min="7440" max="7440" width="0.13671875" style="388" customWidth="1"/>
    <col min="7441" max="7680" width="9.140625" style="388" customWidth="1"/>
    <col min="7681" max="7681" width="4.28125" style="388" customWidth="1"/>
    <col min="7682" max="7682" width="9.140625" style="388" customWidth="1"/>
    <col min="7683" max="7683" width="3.8515625" style="388" customWidth="1"/>
    <col min="7684" max="7684" width="4.140625" style="388" customWidth="1"/>
    <col min="7685" max="7688" width="9.140625" style="388" customWidth="1"/>
    <col min="7689" max="7689" width="8.421875" style="388" customWidth="1"/>
    <col min="7690" max="7690" width="6.28125" style="388" customWidth="1"/>
    <col min="7691" max="7691" width="9.140625" style="388" customWidth="1"/>
    <col min="7692" max="7693" width="4.8515625" style="388" customWidth="1"/>
    <col min="7694" max="7694" width="9.140625" style="388" customWidth="1"/>
    <col min="7695" max="7695" width="3.57421875" style="388" customWidth="1"/>
    <col min="7696" max="7696" width="0.13671875" style="388" customWidth="1"/>
    <col min="7697" max="7936" width="9.140625" style="388" customWidth="1"/>
    <col min="7937" max="7937" width="4.28125" style="388" customWidth="1"/>
    <col min="7938" max="7938" width="9.140625" style="388" customWidth="1"/>
    <col min="7939" max="7939" width="3.8515625" style="388" customWidth="1"/>
    <col min="7940" max="7940" width="4.140625" style="388" customWidth="1"/>
    <col min="7941" max="7944" width="9.140625" style="388" customWidth="1"/>
    <col min="7945" max="7945" width="8.421875" style="388" customWidth="1"/>
    <col min="7946" max="7946" width="6.28125" style="388" customWidth="1"/>
    <col min="7947" max="7947" width="9.140625" style="388" customWidth="1"/>
    <col min="7948" max="7949" width="4.8515625" style="388" customWidth="1"/>
    <col min="7950" max="7950" width="9.140625" style="388" customWidth="1"/>
    <col min="7951" max="7951" width="3.57421875" style="388" customWidth="1"/>
    <col min="7952" max="7952" width="0.13671875" style="388" customWidth="1"/>
    <col min="7953" max="8192" width="9.140625" style="388" customWidth="1"/>
    <col min="8193" max="8193" width="4.28125" style="388" customWidth="1"/>
    <col min="8194" max="8194" width="9.140625" style="388" customWidth="1"/>
    <col min="8195" max="8195" width="3.8515625" style="388" customWidth="1"/>
    <col min="8196" max="8196" width="4.140625" style="388" customWidth="1"/>
    <col min="8197" max="8200" width="9.140625" style="388" customWidth="1"/>
    <col min="8201" max="8201" width="8.421875" style="388" customWidth="1"/>
    <col min="8202" max="8202" width="6.28125" style="388" customWidth="1"/>
    <col min="8203" max="8203" width="9.140625" style="388" customWidth="1"/>
    <col min="8204" max="8205" width="4.8515625" style="388" customWidth="1"/>
    <col min="8206" max="8206" width="9.140625" style="388" customWidth="1"/>
    <col min="8207" max="8207" width="3.57421875" style="388" customWidth="1"/>
    <col min="8208" max="8208" width="0.13671875" style="388" customWidth="1"/>
    <col min="8209" max="8448" width="9.140625" style="388" customWidth="1"/>
    <col min="8449" max="8449" width="4.28125" style="388" customWidth="1"/>
    <col min="8450" max="8450" width="9.140625" style="388" customWidth="1"/>
    <col min="8451" max="8451" width="3.8515625" style="388" customWidth="1"/>
    <col min="8452" max="8452" width="4.140625" style="388" customWidth="1"/>
    <col min="8453" max="8456" width="9.140625" style="388" customWidth="1"/>
    <col min="8457" max="8457" width="8.421875" style="388" customWidth="1"/>
    <col min="8458" max="8458" width="6.28125" style="388" customWidth="1"/>
    <col min="8459" max="8459" width="9.140625" style="388" customWidth="1"/>
    <col min="8460" max="8461" width="4.8515625" style="388" customWidth="1"/>
    <col min="8462" max="8462" width="9.140625" style="388" customWidth="1"/>
    <col min="8463" max="8463" width="3.57421875" style="388" customWidth="1"/>
    <col min="8464" max="8464" width="0.13671875" style="388" customWidth="1"/>
    <col min="8465" max="8704" width="9.140625" style="388" customWidth="1"/>
    <col min="8705" max="8705" width="4.28125" style="388" customWidth="1"/>
    <col min="8706" max="8706" width="9.140625" style="388" customWidth="1"/>
    <col min="8707" max="8707" width="3.8515625" style="388" customWidth="1"/>
    <col min="8708" max="8708" width="4.140625" style="388" customWidth="1"/>
    <col min="8709" max="8712" width="9.140625" style="388" customWidth="1"/>
    <col min="8713" max="8713" width="8.421875" style="388" customWidth="1"/>
    <col min="8714" max="8714" width="6.28125" style="388" customWidth="1"/>
    <col min="8715" max="8715" width="9.140625" style="388" customWidth="1"/>
    <col min="8716" max="8717" width="4.8515625" style="388" customWidth="1"/>
    <col min="8718" max="8718" width="9.140625" style="388" customWidth="1"/>
    <col min="8719" max="8719" width="3.57421875" style="388" customWidth="1"/>
    <col min="8720" max="8720" width="0.13671875" style="388" customWidth="1"/>
    <col min="8721" max="8960" width="9.140625" style="388" customWidth="1"/>
    <col min="8961" max="8961" width="4.28125" style="388" customWidth="1"/>
    <col min="8962" max="8962" width="9.140625" style="388" customWidth="1"/>
    <col min="8963" max="8963" width="3.8515625" style="388" customWidth="1"/>
    <col min="8964" max="8964" width="4.140625" style="388" customWidth="1"/>
    <col min="8965" max="8968" width="9.140625" style="388" customWidth="1"/>
    <col min="8969" max="8969" width="8.421875" style="388" customWidth="1"/>
    <col min="8970" max="8970" width="6.28125" style="388" customWidth="1"/>
    <col min="8971" max="8971" width="9.140625" style="388" customWidth="1"/>
    <col min="8972" max="8973" width="4.8515625" style="388" customWidth="1"/>
    <col min="8974" max="8974" width="9.140625" style="388" customWidth="1"/>
    <col min="8975" max="8975" width="3.57421875" style="388" customWidth="1"/>
    <col min="8976" max="8976" width="0.13671875" style="388" customWidth="1"/>
    <col min="8977" max="9216" width="9.140625" style="388" customWidth="1"/>
    <col min="9217" max="9217" width="4.28125" style="388" customWidth="1"/>
    <col min="9218" max="9218" width="9.140625" style="388" customWidth="1"/>
    <col min="9219" max="9219" width="3.8515625" style="388" customWidth="1"/>
    <col min="9220" max="9220" width="4.140625" style="388" customWidth="1"/>
    <col min="9221" max="9224" width="9.140625" style="388" customWidth="1"/>
    <col min="9225" max="9225" width="8.421875" style="388" customWidth="1"/>
    <col min="9226" max="9226" width="6.28125" style="388" customWidth="1"/>
    <col min="9227" max="9227" width="9.140625" style="388" customWidth="1"/>
    <col min="9228" max="9229" width="4.8515625" style="388" customWidth="1"/>
    <col min="9230" max="9230" width="9.140625" style="388" customWidth="1"/>
    <col min="9231" max="9231" width="3.57421875" style="388" customWidth="1"/>
    <col min="9232" max="9232" width="0.13671875" style="388" customWidth="1"/>
    <col min="9233" max="9472" width="9.140625" style="388" customWidth="1"/>
    <col min="9473" max="9473" width="4.28125" style="388" customWidth="1"/>
    <col min="9474" max="9474" width="9.140625" style="388" customWidth="1"/>
    <col min="9475" max="9475" width="3.8515625" style="388" customWidth="1"/>
    <col min="9476" max="9476" width="4.140625" style="388" customWidth="1"/>
    <col min="9477" max="9480" width="9.140625" style="388" customWidth="1"/>
    <col min="9481" max="9481" width="8.421875" style="388" customWidth="1"/>
    <col min="9482" max="9482" width="6.28125" style="388" customWidth="1"/>
    <col min="9483" max="9483" width="9.140625" style="388" customWidth="1"/>
    <col min="9484" max="9485" width="4.8515625" style="388" customWidth="1"/>
    <col min="9486" max="9486" width="9.140625" style="388" customWidth="1"/>
    <col min="9487" max="9487" width="3.57421875" style="388" customWidth="1"/>
    <col min="9488" max="9488" width="0.13671875" style="388" customWidth="1"/>
    <col min="9489" max="9728" width="9.140625" style="388" customWidth="1"/>
    <col min="9729" max="9729" width="4.28125" style="388" customWidth="1"/>
    <col min="9730" max="9730" width="9.140625" style="388" customWidth="1"/>
    <col min="9731" max="9731" width="3.8515625" style="388" customWidth="1"/>
    <col min="9732" max="9732" width="4.140625" style="388" customWidth="1"/>
    <col min="9733" max="9736" width="9.140625" style="388" customWidth="1"/>
    <col min="9737" max="9737" width="8.421875" style="388" customWidth="1"/>
    <col min="9738" max="9738" width="6.28125" style="388" customWidth="1"/>
    <col min="9739" max="9739" width="9.140625" style="388" customWidth="1"/>
    <col min="9740" max="9741" width="4.8515625" style="388" customWidth="1"/>
    <col min="9742" max="9742" width="9.140625" style="388" customWidth="1"/>
    <col min="9743" max="9743" width="3.57421875" style="388" customWidth="1"/>
    <col min="9744" max="9744" width="0.13671875" style="388" customWidth="1"/>
    <col min="9745" max="9984" width="9.140625" style="388" customWidth="1"/>
    <col min="9985" max="9985" width="4.28125" style="388" customWidth="1"/>
    <col min="9986" max="9986" width="9.140625" style="388" customWidth="1"/>
    <col min="9987" max="9987" width="3.8515625" style="388" customWidth="1"/>
    <col min="9988" max="9988" width="4.140625" style="388" customWidth="1"/>
    <col min="9989" max="9992" width="9.140625" style="388" customWidth="1"/>
    <col min="9993" max="9993" width="8.421875" style="388" customWidth="1"/>
    <col min="9994" max="9994" width="6.28125" style="388" customWidth="1"/>
    <col min="9995" max="9995" width="9.140625" style="388" customWidth="1"/>
    <col min="9996" max="9997" width="4.8515625" style="388" customWidth="1"/>
    <col min="9998" max="9998" width="9.140625" style="388" customWidth="1"/>
    <col min="9999" max="9999" width="3.57421875" style="388" customWidth="1"/>
    <col min="10000" max="10000" width="0.13671875" style="388" customWidth="1"/>
    <col min="10001" max="10240" width="9.140625" style="388" customWidth="1"/>
    <col min="10241" max="10241" width="4.28125" style="388" customWidth="1"/>
    <col min="10242" max="10242" width="9.140625" style="388" customWidth="1"/>
    <col min="10243" max="10243" width="3.8515625" style="388" customWidth="1"/>
    <col min="10244" max="10244" width="4.140625" style="388" customWidth="1"/>
    <col min="10245" max="10248" width="9.140625" style="388" customWidth="1"/>
    <col min="10249" max="10249" width="8.421875" style="388" customWidth="1"/>
    <col min="10250" max="10250" width="6.28125" style="388" customWidth="1"/>
    <col min="10251" max="10251" width="9.140625" style="388" customWidth="1"/>
    <col min="10252" max="10253" width="4.8515625" style="388" customWidth="1"/>
    <col min="10254" max="10254" width="9.140625" style="388" customWidth="1"/>
    <col min="10255" max="10255" width="3.57421875" style="388" customWidth="1"/>
    <col min="10256" max="10256" width="0.13671875" style="388" customWidth="1"/>
    <col min="10257" max="10496" width="9.140625" style="388" customWidth="1"/>
    <col min="10497" max="10497" width="4.28125" style="388" customWidth="1"/>
    <col min="10498" max="10498" width="9.140625" style="388" customWidth="1"/>
    <col min="10499" max="10499" width="3.8515625" style="388" customWidth="1"/>
    <col min="10500" max="10500" width="4.140625" style="388" customWidth="1"/>
    <col min="10501" max="10504" width="9.140625" style="388" customWidth="1"/>
    <col min="10505" max="10505" width="8.421875" style="388" customWidth="1"/>
    <col min="10506" max="10506" width="6.28125" style="388" customWidth="1"/>
    <col min="10507" max="10507" width="9.140625" style="388" customWidth="1"/>
    <col min="10508" max="10509" width="4.8515625" style="388" customWidth="1"/>
    <col min="10510" max="10510" width="9.140625" style="388" customWidth="1"/>
    <col min="10511" max="10511" width="3.57421875" style="388" customWidth="1"/>
    <col min="10512" max="10512" width="0.13671875" style="388" customWidth="1"/>
    <col min="10513" max="10752" width="9.140625" style="388" customWidth="1"/>
    <col min="10753" max="10753" width="4.28125" style="388" customWidth="1"/>
    <col min="10754" max="10754" width="9.140625" style="388" customWidth="1"/>
    <col min="10755" max="10755" width="3.8515625" style="388" customWidth="1"/>
    <col min="10756" max="10756" width="4.140625" style="388" customWidth="1"/>
    <col min="10757" max="10760" width="9.140625" style="388" customWidth="1"/>
    <col min="10761" max="10761" width="8.421875" style="388" customWidth="1"/>
    <col min="10762" max="10762" width="6.28125" style="388" customWidth="1"/>
    <col min="10763" max="10763" width="9.140625" style="388" customWidth="1"/>
    <col min="10764" max="10765" width="4.8515625" style="388" customWidth="1"/>
    <col min="10766" max="10766" width="9.140625" style="388" customWidth="1"/>
    <col min="10767" max="10767" width="3.57421875" style="388" customWidth="1"/>
    <col min="10768" max="10768" width="0.13671875" style="388" customWidth="1"/>
    <col min="10769" max="11008" width="9.140625" style="388" customWidth="1"/>
    <col min="11009" max="11009" width="4.28125" style="388" customWidth="1"/>
    <col min="11010" max="11010" width="9.140625" style="388" customWidth="1"/>
    <col min="11011" max="11011" width="3.8515625" style="388" customWidth="1"/>
    <col min="11012" max="11012" width="4.140625" style="388" customWidth="1"/>
    <col min="11013" max="11016" width="9.140625" style="388" customWidth="1"/>
    <col min="11017" max="11017" width="8.421875" style="388" customWidth="1"/>
    <col min="11018" max="11018" width="6.28125" style="388" customWidth="1"/>
    <col min="11019" max="11019" width="9.140625" style="388" customWidth="1"/>
    <col min="11020" max="11021" width="4.8515625" style="388" customWidth="1"/>
    <col min="11022" max="11022" width="9.140625" style="388" customWidth="1"/>
    <col min="11023" max="11023" width="3.57421875" style="388" customWidth="1"/>
    <col min="11024" max="11024" width="0.13671875" style="388" customWidth="1"/>
    <col min="11025" max="11264" width="9.140625" style="388" customWidth="1"/>
    <col min="11265" max="11265" width="4.28125" style="388" customWidth="1"/>
    <col min="11266" max="11266" width="9.140625" style="388" customWidth="1"/>
    <col min="11267" max="11267" width="3.8515625" style="388" customWidth="1"/>
    <col min="11268" max="11268" width="4.140625" style="388" customWidth="1"/>
    <col min="11269" max="11272" width="9.140625" style="388" customWidth="1"/>
    <col min="11273" max="11273" width="8.421875" style="388" customWidth="1"/>
    <col min="11274" max="11274" width="6.28125" style="388" customWidth="1"/>
    <col min="11275" max="11275" width="9.140625" style="388" customWidth="1"/>
    <col min="11276" max="11277" width="4.8515625" style="388" customWidth="1"/>
    <col min="11278" max="11278" width="9.140625" style="388" customWidth="1"/>
    <col min="11279" max="11279" width="3.57421875" style="388" customWidth="1"/>
    <col min="11280" max="11280" width="0.13671875" style="388" customWidth="1"/>
    <col min="11281" max="11520" width="9.140625" style="388" customWidth="1"/>
    <col min="11521" max="11521" width="4.28125" style="388" customWidth="1"/>
    <col min="11522" max="11522" width="9.140625" style="388" customWidth="1"/>
    <col min="11523" max="11523" width="3.8515625" style="388" customWidth="1"/>
    <col min="11524" max="11524" width="4.140625" style="388" customWidth="1"/>
    <col min="11525" max="11528" width="9.140625" style="388" customWidth="1"/>
    <col min="11529" max="11529" width="8.421875" style="388" customWidth="1"/>
    <col min="11530" max="11530" width="6.28125" style="388" customWidth="1"/>
    <col min="11531" max="11531" width="9.140625" style="388" customWidth="1"/>
    <col min="11532" max="11533" width="4.8515625" style="388" customWidth="1"/>
    <col min="11534" max="11534" width="9.140625" style="388" customWidth="1"/>
    <col min="11535" max="11535" width="3.57421875" style="388" customWidth="1"/>
    <col min="11536" max="11536" width="0.13671875" style="388" customWidth="1"/>
    <col min="11537" max="11776" width="9.140625" style="388" customWidth="1"/>
    <col min="11777" max="11777" width="4.28125" style="388" customWidth="1"/>
    <col min="11778" max="11778" width="9.140625" style="388" customWidth="1"/>
    <col min="11779" max="11779" width="3.8515625" style="388" customWidth="1"/>
    <col min="11780" max="11780" width="4.140625" style="388" customWidth="1"/>
    <col min="11781" max="11784" width="9.140625" style="388" customWidth="1"/>
    <col min="11785" max="11785" width="8.421875" style="388" customWidth="1"/>
    <col min="11786" max="11786" width="6.28125" style="388" customWidth="1"/>
    <col min="11787" max="11787" width="9.140625" style="388" customWidth="1"/>
    <col min="11788" max="11789" width="4.8515625" style="388" customWidth="1"/>
    <col min="11790" max="11790" width="9.140625" style="388" customWidth="1"/>
    <col min="11791" max="11791" width="3.57421875" style="388" customWidth="1"/>
    <col min="11792" max="11792" width="0.13671875" style="388" customWidth="1"/>
    <col min="11793" max="12032" width="9.140625" style="388" customWidth="1"/>
    <col min="12033" max="12033" width="4.28125" style="388" customWidth="1"/>
    <col min="12034" max="12034" width="9.140625" style="388" customWidth="1"/>
    <col min="12035" max="12035" width="3.8515625" style="388" customWidth="1"/>
    <col min="12036" max="12036" width="4.140625" style="388" customWidth="1"/>
    <col min="12037" max="12040" width="9.140625" style="388" customWidth="1"/>
    <col min="12041" max="12041" width="8.421875" style="388" customWidth="1"/>
    <col min="12042" max="12042" width="6.28125" style="388" customWidth="1"/>
    <col min="12043" max="12043" width="9.140625" style="388" customWidth="1"/>
    <col min="12044" max="12045" width="4.8515625" style="388" customWidth="1"/>
    <col min="12046" max="12046" width="9.140625" style="388" customWidth="1"/>
    <col min="12047" max="12047" width="3.57421875" style="388" customWidth="1"/>
    <col min="12048" max="12048" width="0.13671875" style="388" customWidth="1"/>
    <col min="12049" max="12288" width="9.140625" style="388" customWidth="1"/>
    <col min="12289" max="12289" width="4.28125" style="388" customWidth="1"/>
    <col min="12290" max="12290" width="9.140625" style="388" customWidth="1"/>
    <col min="12291" max="12291" width="3.8515625" style="388" customWidth="1"/>
    <col min="12292" max="12292" width="4.140625" style="388" customWidth="1"/>
    <col min="12293" max="12296" width="9.140625" style="388" customWidth="1"/>
    <col min="12297" max="12297" width="8.421875" style="388" customWidth="1"/>
    <col min="12298" max="12298" width="6.28125" style="388" customWidth="1"/>
    <col min="12299" max="12299" width="9.140625" style="388" customWidth="1"/>
    <col min="12300" max="12301" width="4.8515625" style="388" customWidth="1"/>
    <col min="12302" max="12302" width="9.140625" style="388" customWidth="1"/>
    <col min="12303" max="12303" width="3.57421875" style="388" customWidth="1"/>
    <col min="12304" max="12304" width="0.13671875" style="388" customWidth="1"/>
    <col min="12305" max="12544" width="9.140625" style="388" customWidth="1"/>
    <col min="12545" max="12545" width="4.28125" style="388" customWidth="1"/>
    <col min="12546" max="12546" width="9.140625" style="388" customWidth="1"/>
    <col min="12547" max="12547" width="3.8515625" style="388" customWidth="1"/>
    <col min="12548" max="12548" width="4.140625" style="388" customWidth="1"/>
    <col min="12549" max="12552" width="9.140625" style="388" customWidth="1"/>
    <col min="12553" max="12553" width="8.421875" style="388" customWidth="1"/>
    <col min="12554" max="12554" width="6.28125" style="388" customWidth="1"/>
    <col min="12555" max="12555" width="9.140625" style="388" customWidth="1"/>
    <col min="12556" max="12557" width="4.8515625" style="388" customWidth="1"/>
    <col min="12558" max="12558" width="9.140625" style="388" customWidth="1"/>
    <col min="12559" max="12559" width="3.57421875" style="388" customWidth="1"/>
    <col min="12560" max="12560" width="0.13671875" style="388" customWidth="1"/>
    <col min="12561" max="12800" width="9.140625" style="388" customWidth="1"/>
    <col min="12801" max="12801" width="4.28125" style="388" customWidth="1"/>
    <col min="12802" max="12802" width="9.140625" style="388" customWidth="1"/>
    <col min="12803" max="12803" width="3.8515625" style="388" customWidth="1"/>
    <col min="12804" max="12804" width="4.140625" style="388" customWidth="1"/>
    <col min="12805" max="12808" width="9.140625" style="388" customWidth="1"/>
    <col min="12809" max="12809" width="8.421875" style="388" customWidth="1"/>
    <col min="12810" max="12810" width="6.28125" style="388" customWidth="1"/>
    <col min="12811" max="12811" width="9.140625" style="388" customWidth="1"/>
    <col min="12812" max="12813" width="4.8515625" style="388" customWidth="1"/>
    <col min="12814" max="12814" width="9.140625" style="388" customWidth="1"/>
    <col min="12815" max="12815" width="3.57421875" style="388" customWidth="1"/>
    <col min="12816" max="12816" width="0.13671875" style="388" customWidth="1"/>
    <col min="12817" max="13056" width="9.140625" style="388" customWidth="1"/>
    <col min="13057" max="13057" width="4.28125" style="388" customWidth="1"/>
    <col min="13058" max="13058" width="9.140625" style="388" customWidth="1"/>
    <col min="13059" max="13059" width="3.8515625" style="388" customWidth="1"/>
    <col min="13060" max="13060" width="4.140625" style="388" customWidth="1"/>
    <col min="13061" max="13064" width="9.140625" style="388" customWidth="1"/>
    <col min="13065" max="13065" width="8.421875" style="388" customWidth="1"/>
    <col min="13066" max="13066" width="6.28125" style="388" customWidth="1"/>
    <col min="13067" max="13067" width="9.140625" style="388" customWidth="1"/>
    <col min="13068" max="13069" width="4.8515625" style="388" customWidth="1"/>
    <col min="13070" max="13070" width="9.140625" style="388" customWidth="1"/>
    <col min="13071" max="13071" width="3.57421875" style="388" customWidth="1"/>
    <col min="13072" max="13072" width="0.13671875" style="388" customWidth="1"/>
    <col min="13073" max="13312" width="9.140625" style="388" customWidth="1"/>
    <col min="13313" max="13313" width="4.28125" style="388" customWidth="1"/>
    <col min="13314" max="13314" width="9.140625" style="388" customWidth="1"/>
    <col min="13315" max="13315" width="3.8515625" style="388" customWidth="1"/>
    <col min="13316" max="13316" width="4.140625" style="388" customWidth="1"/>
    <col min="13317" max="13320" width="9.140625" style="388" customWidth="1"/>
    <col min="13321" max="13321" width="8.421875" style="388" customWidth="1"/>
    <col min="13322" max="13322" width="6.28125" style="388" customWidth="1"/>
    <col min="13323" max="13323" width="9.140625" style="388" customWidth="1"/>
    <col min="13324" max="13325" width="4.8515625" style="388" customWidth="1"/>
    <col min="13326" max="13326" width="9.140625" style="388" customWidth="1"/>
    <col min="13327" max="13327" width="3.57421875" style="388" customWidth="1"/>
    <col min="13328" max="13328" width="0.13671875" style="388" customWidth="1"/>
    <col min="13329" max="13568" width="9.140625" style="388" customWidth="1"/>
    <col min="13569" max="13569" width="4.28125" style="388" customWidth="1"/>
    <col min="13570" max="13570" width="9.140625" style="388" customWidth="1"/>
    <col min="13571" max="13571" width="3.8515625" style="388" customWidth="1"/>
    <col min="13572" max="13572" width="4.140625" style="388" customWidth="1"/>
    <col min="13573" max="13576" width="9.140625" style="388" customWidth="1"/>
    <col min="13577" max="13577" width="8.421875" style="388" customWidth="1"/>
    <col min="13578" max="13578" width="6.28125" style="388" customWidth="1"/>
    <col min="13579" max="13579" width="9.140625" style="388" customWidth="1"/>
    <col min="13580" max="13581" width="4.8515625" style="388" customWidth="1"/>
    <col min="13582" max="13582" width="9.140625" style="388" customWidth="1"/>
    <col min="13583" max="13583" width="3.57421875" style="388" customWidth="1"/>
    <col min="13584" max="13584" width="0.13671875" style="388" customWidth="1"/>
    <col min="13585" max="13824" width="9.140625" style="388" customWidth="1"/>
    <col min="13825" max="13825" width="4.28125" style="388" customWidth="1"/>
    <col min="13826" max="13826" width="9.140625" style="388" customWidth="1"/>
    <col min="13827" max="13827" width="3.8515625" style="388" customWidth="1"/>
    <col min="13828" max="13828" width="4.140625" style="388" customWidth="1"/>
    <col min="13829" max="13832" width="9.140625" style="388" customWidth="1"/>
    <col min="13833" max="13833" width="8.421875" style="388" customWidth="1"/>
    <col min="13834" max="13834" width="6.28125" style="388" customWidth="1"/>
    <col min="13835" max="13835" width="9.140625" style="388" customWidth="1"/>
    <col min="13836" max="13837" width="4.8515625" style="388" customWidth="1"/>
    <col min="13838" max="13838" width="9.140625" style="388" customWidth="1"/>
    <col min="13839" max="13839" width="3.57421875" style="388" customWidth="1"/>
    <col min="13840" max="13840" width="0.13671875" style="388" customWidth="1"/>
    <col min="13841" max="14080" width="9.140625" style="388" customWidth="1"/>
    <col min="14081" max="14081" width="4.28125" style="388" customWidth="1"/>
    <col min="14082" max="14082" width="9.140625" style="388" customWidth="1"/>
    <col min="14083" max="14083" width="3.8515625" style="388" customWidth="1"/>
    <col min="14084" max="14084" width="4.140625" style="388" customWidth="1"/>
    <col min="14085" max="14088" width="9.140625" style="388" customWidth="1"/>
    <col min="14089" max="14089" width="8.421875" style="388" customWidth="1"/>
    <col min="14090" max="14090" width="6.28125" style="388" customWidth="1"/>
    <col min="14091" max="14091" width="9.140625" style="388" customWidth="1"/>
    <col min="14092" max="14093" width="4.8515625" style="388" customWidth="1"/>
    <col min="14094" max="14094" width="9.140625" style="388" customWidth="1"/>
    <col min="14095" max="14095" width="3.57421875" style="388" customWidth="1"/>
    <col min="14096" max="14096" width="0.13671875" style="388" customWidth="1"/>
    <col min="14097" max="14336" width="9.140625" style="388" customWidth="1"/>
    <col min="14337" max="14337" width="4.28125" style="388" customWidth="1"/>
    <col min="14338" max="14338" width="9.140625" style="388" customWidth="1"/>
    <col min="14339" max="14339" width="3.8515625" style="388" customWidth="1"/>
    <col min="14340" max="14340" width="4.140625" style="388" customWidth="1"/>
    <col min="14341" max="14344" width="9.140625" style="388" customWidth="1"/>
    <col min="14345" max="14345" width="8.421875" style="388" customWidth="1"/>
    <col min="14346" max="14346" width="6.28125" style="388" customWidth="1"/>
    <col min="14347" max="14347" width="9.140625" style="388" customWidth="1"/>
    <col min="14348" max="14349" width="4.8515625" style="388" customWidth="1"/>
    <col min="14350" max="14350" width="9.140625" style="388" customWidth="1"/>
    <col min="14351" max="14351" width="3.57421875" style="388" customWidth="1"/>
    <col min="14352" max="14352" width="0.13671875" style="388" customWidth="1"/>
    <col min="14353" max="14592" width="9.140625" style="388" customWidth="1"/>
    <col min="14593" max="14593" width="4.28125" style="388" customWidth="1"/>
    <col min="14594" max="14594" width="9.140625" style="388" customWidth="1"/>
    <col min="14595" max="14595" width="3.8515625" style="388" customWidth="1"/>
    <col min="14596" max="14596" width="4.140625" style="388" customWidth="1"/>
    <col min="14597" max="14600" width="9.140625" style="388" customWidth="1"/>
    <col min="14601" max="14601" width="8.421875" style="388" customWidth="1"/>
    <col min="14602" max="14602" width="6.28125" style="388" customWidth="1"/>
    <col min="14603" max="14603" width="9.140625" style="388" customWidth="1"/>
    <col min="14604" max="14605" width="4.8515625" style="388" customWidth="1"/>
    <col min="14606" max="14606" width="9.140625" style="388" customWidth="1"/>
    <col min="14607" max="14607" width="3.57421875" style="388" customWidth="1"/>
    <col min="14608" max="14608" width="0.13671875" style="388" customWidth="1"/>
    <col min="14609" max="14848" width="9.140625" style="388" customWidth="1"/>
    <col min="14849" max="14849" width="4.28125" style="388" customWidth="1"/>
    <col min="14850" max="14850" width="9.140625" style="388" customWidth="1"/>
    <col min="14851" max="14851" width="3.8515625" style="388" customWidth="1"/>
    <col min="14852" max="14852" width="4.140625" style="388" customWidth="1"/>
    <col min="14853" max="14856" width="9.140625" style="388" customWidth="1"/>
    <col min="14857" max="14857" width="8.421875" style="388" customWidth="1"/>
    <col min="14858" max="14858" width="6.28125" style="388" customWidth="1"/>
    <col min="14859" max="14859" width="9.140625" style="388" customWidth="1"/>
    <col min="14860" max="14861" width="4.8515625" style="388" customWidth="1"/>
    <col min="14862" max="14862" width="9.140625" style="388" customWidth="1"/>
    <col min="14863" max="14863" width="3.57421875" style="388" customWidth="1"/>
    <col min="14864" max="14864" width="0.13671875" style="388" customWidth="1"/>
    <col min="14865" max="15104" width="9.140625" style="388" customWidth="1"/>
    <col min="15105" max="15105" width="4.28125" style="388" customWidth="1"/>
    <col min="15106" max="15106" width="9.140625" style="388" customWidth="1"/>
    <col min="15107" max="15107" width="3.8515625" style="388" customWidth="1"/>
    <col min="15108" max="15108" width="4.140625" style="388" customWidth="1"/>
    <col min="15109" max="15112" width="9.140625" style="388" customWidth="1"/>
    <col min="15113" max="15113" width="8.421875" style="388" customWidth="1"/>
    <col min="15114" max="15114" width="6.28125" style="388" customWidth="1"/>
    <col min="15115" max="15115" width="9.140625" style="388" customWidth="1"/>
    <col min="15116" max="15117" width="4.8515625" style="388" customWidth="1"/>
    <col min="15118" max="15118" width="9.140625" style="388" customWidth="1"/>
    <col min="15119" max="15119" width="3.57421875" style="388" customWidth="1"/>
    <col min="15120" max="15120" width="0.13671875" style="388" customWidth="1"/>
    <col min="15121" max="15360" width="9.140625" style="388" customWidth="1"/>
    <col min="15361" max="15361" width="4.28125" style="388" customWidth="1"/>
    <col min="15362" max="15362" width="9.140625" style="388" customWidth="1"/>
    <col min="15363" max="15363" width="3.8515625" style="388" customWidth="1"/>
    <col min="15364" max="15364" width="4.140625" style="388" customWidth="1"/>
    <col min="15365" max="15368" width="9.140625" style="388" customWidth="1"/>
    <col min="15369" max="15369" width="8.421875" style="388" customWidth="1"/>
    <col min="15370" max="15370" width="6.28125" style="388" customWidth="1"/>
    <col min="15371" max="15371" width="9.140625" style="388" customWidth="1"/>
    <col min="15372" max="15373" width="4.8515625" style="388" customWidth="1"/>
    <col min="15374" max="15374" width="9.140625" style="388" customWidth="1"/>
    <col min="15375" max="15375" width="3.57421875" style="388" customWidth="1"/>
    <col min="15376" max="15376" width="0.13671875" style="388" customWidth="1"/>
    <col min="15377" max="15616" width="9.140625" style="388" customWidth="1"/>
    <col min="15617" max="15617" width="4.28125" style="388" customWidth="1"/>
    <col min="15618" max="15618" width="9.140625" style="388" customWidth="1"/>
    <col min="15619" max="15619" width="3.8515625" style="388" customWidth="1"/>
    <col min="15620" max="15620" width="4.140625" style="388" customWidth="1"/>
    <col min="15621" max="15624" width="9.140625" style="388" customWidth="1"/>
    <col min="15625" max="15625" width="8.421875" style="388" customWidth="1"/>
    <col min="15626" max="15626" width="6.28125" style="388" customWidth="1"/>
    <col min="15627" max="15627" width="9.140625" style="388" customWidth="1"/>
    <col min="15628" max="15629" width="4.8515625" style="388" customWidth="1"/>
    <col min="15630" max="15630" width="9.140625" style="388" customWidth="1"/>
    <col min="15631" max="15631" width="3.57421875" style="388" customWidth="1"/>
    <col min="15632" max="15632" width="0.13671875" style="388" customWidth="1"/>
    <col min="15633" max="15872" width="9.140625" style="388" customWidth="1"/>
    <col min="15873" max="15873" width="4.28125" style="388" customWidth="1"/>
    <col min="15874" max="15874" width="9.140625" style="388" customWidth="1"/>
    <col min="15875" max="15875" width="3.8515625" style="388" customWidth="1"/>
    <col min="15876" max="15876" width="4.140625" style="388" customWidth="1"/>
    <col min="15877" max="15880" width="9.140625" style="388" customWidth="1"/>
    <col min="15881" max="15881" width="8.421875" style="388" customWidth="1"/>
    <col min="15882" max="15882" width="6.28125" style="388" customWidth="1"/>
    <col min="15883" max="15883" width="9.140625" style="388" customWidth="1"/>
    <col min="15884" max="15885" width="4.8515625" style="388" customWidth="1"/>
    <col min="15886" max="15886" width="9.140625" style="388" customWidth="1"/>
    <col min="15887" max="15887" width="3.57421875" style="388" customWidth="1"/>
    <col min="15888" max="15888" width="0.13671875" style="388" customWidth="1"/>
    <col min="15889" max="16128" width="9.140625" style="388" customWidth="1"/>
    <col min="16129" max="16129" width="4.28125" style="388" customWidth="1"/>
    <col min="16130" max="16130" width="9.140625" style="388" customWidth="1"/>
    <col min="16131" max="16131" width="3.8515625" style="388" customWidth="1"/>
    <col min="16132" max="16132" width="4.140625" style="388" customWidth="1"/>
    <col min="16133" max="16136" width="9.140625" style="388" customWidth="1"/>
    <col min="16137" max="16137" width="8.421875" style="388" customWidth="1"/>
    <col min="16138" max="16138" width="6.28125" style="388" customWidth="1"/>
    <col min="16139" max="16139" width="9.140625" style="388" customWidth="1"/>
    <col min="16140" max="16141" width="4.8515625" style="388" customWidth="1"/>
    <col min="16142" max="16142" width="9.140625" style="388" customWidth="1"/>
    <col min="16143" max="16143" width="3.57421875" style="388" customWidth="1"/>
    <col min="16144" max="16144" width="0.13671875" style="388" customWidth="1"/>
    <col min="16145" max="16384" width="9.140625" style="388" customWidth="1"/>
  </cols>
  <sheetData>
    <row r="2" spans="1:16" ht="15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21">
      <c r="A3" s="47"/>
      <c r="B3" s="247" t="s">
        <v>926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</row>
    <row r="4" spans="1:16" ht="13.5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18">
      <c r="A5" s="47"/>
      <c r="B5" s="51" t="s">
        <v>7</v>
      </c>
      <c r="C5" s="49"/>
      <c r="D5" s="49"/>
      <c r="E5" s="249" t="s">
        <v>242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50"/>
    </row>
    <row r="6" spans="1:16" ht="18">
      <c r="A6" s="47"/>
      <c r="B6" s="48"/>
      <c r="C6" s="49"/>
      <c r="D6" s="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50"/>
    </row>
    <row r="7" spans="1:16" ht="15">
      <c r="A7" s="47"/>
      <c r="B7" s="52" t="s">
        <v>8</v>
      </c>
      <c r="C7" s="49"/>
      <c r="D7" s="49"/>
      <c r="E7" s="53" t="s">
        <v>59</v>
      </c>
      <c r="F7" s="49"/>
      <c r="G7" s="49"/>
      <c r="H7" s="49"/>
      <c r="I7" s="49"/>
      <c r="J7" s="54" t="s">
        <v>9</v>
      </c>
      <c r="K7" s="49"/>
      <c r="L7" s="250" t="s">
        <v>243</v>
      </c>
      <c r="M7" s="250"/>
      <c r="N7" s="250"/>
      <c r="O7" s="250"/>
      <c r="P7" s="50"/>
    </row>
    <row r="8" spans="1:16" ht="13.5">
      <c r="A8" s="47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</row>
    <row r="9" spans="1:16" ht="15">
      <c r="A9" s="47"/>
      <c r="B9" s="52" t="s">
        <v>10</v>
      </c>
      <c r="C9" s="49"/>
      <c r="D9" s="49"/>
      <c r="E9" s="53" t="s">
        <v>11</v>
      </c>
      <c r="F9" s="49"/>
      <c r="G9" s="49"/>
      <c r="H9" s="49"/>
      <c r="I9" s="49"/>
      <c r="J9" s="54" t="s">
        <v>12</v>
      </c>
      <c r="K9" s="49"/>
      <c r="L9" s="389" t="s">
        <v>844</v>
      </c>
      <c r="M9" s="390"/>
      <c r="N9" s="390"/>
      <c r="O9" s="390"/>
      <c r="P9" s="391"/>
    </row>
    <row r="10" spans="1:16" ht="15">
      <c r="A10" s="47"/>
      <c r="B10" s="52" t="s">
        <v>13</v>
      </c>
      <c r="C10" s="49"/>
      <c r="D10" s="49"/>
      <c r="E10" s="126"/>
      <c r="F10" s="127"/>
      <c r="G10" s="127"/>
      <c r="H10" s="127"/>
      <c r="I10" s="49"/>
      <c r="J10" s="54" t="s">
        <v>14</v>
      </c>
      <c r="K10" s="49"/>
      <c r="L10" s="394"/>
      <c r="M10" s="394"/>
      <c r="N10" s="394"/>
      <c r="O10" s="394"/>
      <c r="P10" s="395"/>
    </row>
    <row r="11" spans="1:16" ht="13.5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30">
      <c r="A12" s="47"/>
      <c r="B12" s="55" t="s">
        <v>15</v>
      </c>
      <c r="C12" s="174"/>
      <c r="D12" s="174"/>
      <c r="E12" s="243" t="s">
        <v>0</v>
      </c>
      <c r="F12" s="243"/>
      <c r="G12" s="243"/>
      <c r="H12" s="243"/>
      <c r="I12" s="174" t="s">
        <v>1</v>
      </c>
      <c r="J12" s="174" t="s">
        <v>2</v>
      </c>
      <c r="K12" s="243" t="s">
        <v>16</v>
      </c>
      <c r="L12" s="243"/>
      <c r="M12" s="243" t="s">
        <v>17</v>
      </c>
      <c r="N12" s="243"/>
      <c r="O12" s="243"/>
      <c r="P12" s="244"/>
    </row>
    <row r="13" spans="1:16" ht="16.5">
      <c r="A13" s="47"/>
      <c r="B13" s="56"/>
      <c r="C13" s="57" t="s">
        <v>244</v>
      </c>
      <c r="D13" s="58"/>
      <c r="E13" s="58"/>
      <c r="F13" s="58"/>
      <c r="G13" s="58"/>
      <c r="H13" s="58"/>
      <c r="I13" s="58"/>
      <c r="J13" s="58"/>
      <c r="K13" s="58"/>
      <c r="L13" s="58"/>
      <c r="M13" s="245">
        <f>SUM(M15:P124)</f>
        <v>0</v>
      </c>
      <c r="N13" s="245"/>
      <c r="O13" s="245"/>
      <c r="P13" s="246"/>
    </row>
    <row r="14" spans="1:16" ht="16.5">
      <c r="A14" s="47"/>
      <c r="B14" s="59">
        <v>1</v>
      </c>
      <c r="C14" s="57"/>
      <c r="D14" s="58"/>
      <c r="E14" s="58" t="s">
        <v>245</v>
      </c>
      <c r="F14" s="58"/>
      <c r="G14" s="58"/>
      <c r="H14" s="58"/>
      <c r="I14" s="58"/>
      <c r="J14" s="58"/>
      <c r="K14" s="58"/>
      <c r="L14" s="58"/>
      <c r="M14" s="58"/>
      <c r="N14" s="58"/>
      <c r="O14" s="175"/>
      <c r="P14" s="176"/>
    </row>
    <row r="15" spans="1:16" ht="25.5" customHeight="1">
      <c r="A15" s="47"/>
      <c r="B15" s="60" t="s">
        <v>246</v>
      </c>
      <c r="C15" s="61"/>
      <c r="D15" s="62"/>
      <c r="E15" s="241" t="s">
        <v>247</v>
      </c>
      <c r="F15" s="242"/>
      <c r="G15" s="242"/>
      <c r="H15" s="242"/>
      <c r="I15" s="63" t="s">
        <v>5</v>
      </c>
      <c r="J15" s="64">
        <v>37</v>
      </c>
      <c r="K15" s="234">
        <v>0</v>
      </c>
      <c r="L15" s="234"/>
      <c r="M15" s="235">
        <f>K15*J15</f>
        <v>0</v>
      </c>
      <c r="N15" s="235"/>
      <c r="O15" s="235"/>
      <c r="P15" s="236"/>
    </row>
    <row r="16" spans="1:16" ht="27" customHeight="1">
      <c r="A16" s="47"/>
      <c r="B16" s="60" t="s">
        <v>248</v>
      </c>
      <c r="C16" s="61"/>
      <c r="D16" s="62"/>
      <c r="E16" s="241" t="s">
        <v>249</v>
      </c>
      <c r="F16" s="242"/>
      <c r="G16" s="242"/>
      <c r="H16" s="242"/>
      <c r="I16" s="63" t="s">
        <v>5</v>
      </c>
      <c r="J16" s="64">
        <v>2</v>
      </c>
      <c r="K16" s="234">
        <v>0</v>
      </c>
      <c r="L16" s="234"/>
      <c r="M16" s="235">
        <f>K16*J16</f>
        <v>0</v>
      </c>
      <c r="N16" s="235"/>
      <c r="O16" s="235"/>
      <c r="P16" s="236"/>
    </row>
    <row r="17" spans="1:16" ht="27.6" customHeight="1">
      <c r="A17" s="47"/>
      <c r="B17" s="60" t="s">
        <v>250</v>
      </c>
      <c r="C17" s="61"/>
      <c r="D17" s="62"/>
      <c r="E17" s="241" t="s">
        <v>251</v>
      </c>
      <c r="F17" s="242"/>
      <c r="G17" s="242"/>
      <c r="H17" s="242"/>
      <c r="I17" s="63" t="s">
        <v>5</v>
      </c>
      <c r="J17" s="64">
        <v>2</v>
      </c>
      <c r="K17" s="234">
        <v>0</v>
      </c>
      <c r="L17" s="234"/>
      <c r="M17" s="235">
        <f>K17*J17</f>
        <v>0</v>
      </c>
      <c r="N17" s="235"/>
      <c r="O17" s="235"/>
      <c r="P17" s="236"/>
    </row>
    <row r="18" spans="1:16" ht="39.95" customHeight="1">
      <c r="A18" s="47"/>
      <c r="B18" s="60" t="s">
        <v>252</v>
      </c>
      <c r="C18" s="61"/>
      <c r="D18" s="62"/>
      <c r="E18" s="241" t="s">
        <v>253</v>
      </c>
      <c r="F18" s="242"/>
      <c r="G18" s="242"/>
      <c r="H18" s="242"/>
      <c r="I18" s="63" t="s">
        <v>5</v>
      </c>
      <c r="J18" s="64">
        <v>74</v>
      </c>
      <c r="K18" s="234">
        <v>0</v>
      </c>
      <c r="L18" s="234"/>
      <c r="M18" s="235">
        <f aca="true" t="shared" si="0" ref="M18:M45">K18*J18</f>
        <v>0</v>
      </c>
      <c r="N18" s="235"/>
      <c r="O18" s="235"/>
      <c r="P18" s="236"/>
    </row>
    <row r="19" spans="1:16" ht="27.75" customHeight="1">
      <c r="A19" s="47"/>
      <c r="B19" s="60" t="s">
        <v>254</v>
      </c>
      <c r="C19" s="61"/>
      <c r="D19" s="62"/>
      <c r="E19" s="241" t="s">
        <v>255</v>
      </c>
      <c r="F19" s="242"/>
      <c r="G19" s="242"/>
      <c r="H19" s="242"/>
      <c r="I19" s="63" t="s">
        <v>5</v>
      </c>
      <c r="J19" s="64">
        <v>37</v>
      </c>
      <c r="K19" s="234">
        <v>0</v>
      </c>
      <c r="L19" s="234"/>
      <c r="M19" s="235">
        <f t="shared" si="0"/>
        <v>0</v>
      </c>
      <c r="N19" s="235"/>
      <c r="O19" s="235"/>
      <c r="P19" s="236"/>
    </row>
    <row r="20" spans="1:16" ht="44.45" customHeight="1">
      <c r="A20" s="47"/>
      <c r="B20" s="60" t="s">
        <v>256</v>
      </c>
      <c r="C20" s="61"/>
      <c r="D20" s="62"/>
      <c r="E20" s="241" t="s">
        <v>257</v>
      </c>
      <c r="F20" s="242"/>
      <c r="G20" s="242"/>
      <c r="H20" s="242"/>
      <c r="I20" s="63" t="s">
        <v>5</v>
      </c>
      <c r="J20" s="64">
        <v>1</v>
      </c>
      <c r="K20" s="234">
        <v>0</v>
      </c>
      <c r="L20" s="234"/>
      <c r="M20" s="235">
        <f>K20*J20</f>
        <v>0</v>
      </c>
      <c r="N20" s="235"/>
      <c r="O20" s="235"/>
      <c r="P20" s="236"/>
    </row>
    <row r="21" spans="1:16" ht="52.5" customHeight="1">
      <c r="A21" s="47"/>
      <c r="B21" s="60" t="s">
        <v>258</v>
      </c>
      <c r="C21" s="61"/>
      <c r="D21" s="62"/>
      <c r="E21" s="241" t="s">
        <v>259</v>
      </c>
      <c r="F21" s="242"/>
      <c r="G21" s="242"/>
      <c r="H21" s="242"/>
      <c r="I21" s="63" t="s">
        <v>6</v>
      </c>
      <c r="J21" s="64">
        <v>6</v>
      </c>
      <c r="K21" s="234">
        <v>0</v>
      </c>
      <c r="L21" s="234"/>
      <c r="M21" s="235">
        <f>K21*J21</f>
        <v>0</v>
      </c>
      <c r="N21" s="235"/>
      <c r="O21" s="235"/>
      <c r="P21" s="236"/>
    </row>
    <row r="22" spans="1:16" ht="48.75" customHeight="1">
      <c r="A22" s="47"/>
      <c r="B22" s="60" t="s">
        <v>260</v>
      </c>
      <c r="C22" s="61"/>
      <c r="D22" s="62"/>
      <c r="E22" s="241" t="s">
        <v>261</v>
      </c>
      <c r="F22" s="242"/>
      <c r="G22" s="242"/>
      <c r="H22" s="242"/>
      <c r="I22" s="63" t="s">
        <v>6</v>
      </c>
      <c r="J22" s="64">
        <v>320</v>
      </c>
      <c r="K22" s="234">
        <v>0</v>
      </c>
      <c r="L22" s="234"/>
      <c r="M22" s="235">
        <f t="shared" si="0"/>
        <v>0</v>
      </c>
      <c r="N22" s="235"/>
      <c r="O22" s="235"/>
      <c r="P22" s="236"/>
    </row>
    <row r="23" spans="1:16" ht="44.25" customHeight="1">
      <c r="A23" s="47"/>
      <c r="B23" s="60" t="s">
        <v>262</v>
      </c>
      <c r="C23" s="61"/>
      <c r="D23" s="62"/>
      <c r="E23" s="241" t="s">
        <v>263</v>
      </c>
      <c r="F23" s="242"/>
      <c r="G23" s="242"/>
      <c r="H23" s="242"/>
      <c r="I23" s="63" t="s">
        <v>5</v>
      </c>
      <c r="J23" s="64">
        <v>37</v>
      </c>
      <c r="K23" s="234">
        <v>0</v>
      </c>
      <c r="L23" s="234"/>
      <c r="M23" s="235">
        <f t="shared" si="0"/>
        <v>0</v>
      </c>
      <c r="N23" s="235"/>
      <c r="O23" s="235"/>
      <c r="P23" s="236"/>
    </row>
    <row r="24" spans="1:16" ht="17.25" customHeight="1">
      <c r="A24" s="47"/>
      <c r="B24" s="60" t="s">
        <v>264</v>
      </c>
      <c r="C24" s="61"/>
      <c r="D24" s="62"/>
      <c r="E24" s="241" t="s">
        <v>265</v>
      </c>
      <c r="F24" s="242"/>
      <c r="G24" s="242"/>
      <c r="H24" s="242"/>
      <c r="I24" s="63" t="s">
        <v>4</v>
      </c>
      <c r="J24" s="64">
        <v>1</v>
      </c>
      <c r="K24" s="234">
        <v>0</v>
      </c>
      <c r="L24" s="234"/>
      <c r="M24" s="235">
        <f t="shared" si="0"/>
        <v>0</v>
      </c>
      <c r="N24" s="235"/>
      <c r="O24" s="235"/>
      <c r="P24" s="236"/>
    </row>
    <row r="25" spans="1:16" ht="16.5">
      <c r="A25" s="47"/>
      <c r="B25" s="60" t="s">
        <v>266</v>
      </c>
      <c r="C25" s="57"/>
      <c r="D25" s="58"/>
      <c r="E25" s="58" t="s">
        <v>267</v>
      </c>
      <c r="F25" s="58"/>
      <c r="G25" s="58"/>
      <c r="H25" s="58"/>
      <c r="I25" s="58"/>
      <c r="J25" s="58"/>
      <c r="K25" s="58"/>
      <c r="L25" s="58"/>
      <c r="M25" s="58"/>
      <c r="N25" s="58"/>
      <c r="O25" s="175"/>
      <c r="P25" s="176"/>
    </row>
    <row r="26" spans="1:16" ht="106.5" customHeight="1">
      <c r="A26" s="47"/>
      <c r="B26" s="60" t="s">
        <v>268</v>
      </c>
      <c r="C26" s="61"/>
      <c r="D26" s="62"/>
      <c r="E26" s="241" t="s">
        <v>269</v>
      </c>
      <c r="F26" s="242"/>
      <c r="G26" s="242"/>
      <c r="H26" s="242"/>
      <c r="I26" s="63" t="s">
        <v>5</v>
      </c>
      <c r="J26" s="64">
        <v>5</v>
      </c>
      <c r="K26" s="234">
        <v>0</v>
      </c>
      <c r="L26" s="234"/>
      <c r="M26" s="235">
        <f>K26*J26</f>
        <v>0</v>
      </c>
      <c r="N26" s="235"/>
      <c r="O26" s="235"/>
      <c r="P26" s="236"/>
    </row>
    <row r="27" spans="1:16" ht="99.6" customHeight="1">
      <c r="A27" s="47"/>
      <c r="B27" s="60" t="s">
        <v>270</v>
      </c>
      <c r="C27" s="61"/>
      <c r="D27" s="62"/>
      <c r="E27" s="233" t="s">
        <v>271</v>
      </c>
      <c r="F27" s="233"/>
      <c r="G27" s="233"/>
      <c r="H27" s="233"/>
      <c r="I27" s="63" t="s">
        <v>5</v>
      </c>
      <c r="J27" s="65">
        <v>3</v>
      </c>
      <c r="K27" s="234">
        <v>0</v>
      </c>
      <c r="L27" s="234"/>
      <c r="M27" s="235">
        <f t="shared" si="0"/>
        <v>0</v>
      </c>
      <c r="N27" s="235"/>
      <c r="O27" s="235"/>
      <c r="P27" s="236"/>
    </row>
    <row r="28" spans="1:16" ht="13.5">
      <c r="A28" s="47"/>
      <c r="B28" s="60" t="s">
        <v>272</v>
      </c>
      <c r="C28" s="61"/>
      <c r="D28" s="62"/>
      <c r="E28" s="233" t="s">
        <v>273</v>
      </c>
      <c r="F28" s="233"/>
      <c r="G28" s="233"/>
      <c r="H28" s="233"/>
      <c r="I28" s="63" t="s">
        <v>5</v>
      </c>
      <c r="J28" s="65">
        <v>8</v>
      </c>
      <c r="K28" s="234">
        <v>0</v>
      </c>
      <c r="L28" s="234"/>
      <c r="M28" s="235">
        <f t="shared" si="0"/>
        <v>0</v>
      </c>
      <c r="N28" s="235"/>
      <c r="O28" s="235"/>
      <c r="P28" s="236"/>
    </row>
    <row r="29" spans="1:16" ht="13.5" customHeight="1">
      <c r="A29" s="47"/>
      <c r="B29" s="60" t="s">
        <v>274</v>
      </c>
      <c r="C29" s="61"/>
      <c r="D29" s="62"/>
      <c r="E29" s="58" t="s">
        <v>275</v>
      </c>
      <c r="F29" s="58"/>
      <c r="G29" s="58"/>
      <c r="H29" s="58"/>
      <c r="I29" s="63"/>
      <c r="J29" s="65"/>
      <c r="K29" s="392"/>
      <c r="L29" s="392"/>
      <c r="M29" s="235"/>
      <c r="N29" s="235"/>
      <c r="O29" s="235"/>
      <c r="P29" s="236"/>
    </row>
    <row r="30" spans="1:16" ht="40.5" customHeight="1">
      <c r="A30" s="47"/>
      <c r="B30" s="60" t="s">
        <v>276</v>
      </c>
      <c r="C30" s="61"/>
      <c r="D30" s="62"/>
      <c r="E30" s="233" t="s">
        <v>277</v>
      </c>
      <c r="F30" s="233"/>
      <c r="G30" s="233"/>
      <c r="H30" s="233"/>
      <c r="I30" s="63" t="s">
        <v>5</v>
      </c>
      <c r="J30" s="65">
        <v>6</v>
      </c>
      <c r="K30" s="234">
        <v>0</v>
      </c>
      <c r="L30" s="234"/>
      <c r="M30" s="235">
        <f t="shared" si="0"/>
        <v>0</v>
      </c>
      <c r="N30" s="235"/>
      <c r="O30" s="235"/>
      <c r="P30" s="236"/>
    </row>
    <row r="31" spans="1:16" ht="44.1" customHeight="1">
      <c r="A31" s="47"/>
      <c r="B31" s="60" t="s">
        <v>278</v>
      </c>
      <c r="C31" s="61"/>
      <c r="D31" s="62"/>
      <c r="E31" s="233" t="s">
        <v>279</v>
      </c>
      <c r="F31" s="233"/>
      <c r="G31" s="233"/>
      <c r="H31" s="233"/>
      <c r="I31" s="63" t="s">
        <v>5</v>
      </c>
      <c r="J31" s="65">
        <v>2</v>
      </c>
      <c r="K31" s="234">
        <v>0</v>
      </c>
      <c r="L31" s="234"/>
      <c r="M31" s="235">
        <f t="shared" si="0"/>
        <v>0</v>
      </c>
      <c r="N31" s="235"/>
      <c r="O31" s="235"/>
      <c r="P31" s="236"/>
    </row>
    <row r="32" spans="1:16" ht="13.5">
      <c r="A32" s="47"/>
      <c r="B32" s="60" t="s">
        <v>280</v>
      </c>
      <c r="C32" s="61"/>
      <c r="D32" s="62"/>
      <c r="E32" s="233" t="s">
        <v>281</v>
      </c>
      <c r="F32" s="233"/>
      <c r="G32" s="233"/>
      <c r="H32" s="233"/>
      <c r="I32" s="63" t="s">
        <v>5</v>
      </c>
      <c r="J32" s="65">
        <v>6</v>
      </c>
      <c r="K32" s="234">
        <v>0</v>
      </c>
      <c r="L32" s="234"/>
      <c r="M32" s="235">
        <f t="shared" si="0"/>
        <v>0</v>
      </c>
      <c r="N32" s="235"/>
      <c r="O32" s="235"/>
      <c r="P32" s="236"/>
    </row>
    <row r="33" spans="1:16" ht="13.5">
      <c r="A33" s="47"/>
      <c r="B33" s="60" t="s">
        <v>282</v>
      </c>
      <c r="C33" s="61"/>
      <c r="D33" s="62"/>
      <c r="E33" s="233" t="s">
        <v>283</v>
      </c>
      <c r="F33" s="233"/>
      <c r="G33" s="233"/>
      <c r="H33" s="233"/>
      <c r="I33" s="63" t="s">
        <v>5</v>
      </c>
      <c r="J33" s="65">
        <v>8</v>
      </c>
      <c r="K33" s="234">
        <v>0</v>
      </c>
      <c r="L33" s="234"/>
      <c r="M33" s="235">
        <f t="shared" si="0"/>
        <v>0</v>
      </c>
      <c r="N33" s="235"/>
      <c r="O33" s="235"/>
      <c r="P33" s="236"/>
    </row>
    <row r="34" spans="1:16" ht="13.5">
      <c r="A34" s="47"/>
      <c r="B34" s="60" t="s">
        <v>284</v>
      </c>
      <c r="C34" s="61"/>
      <c r="D34" s="62"/>
      <c r="E34" s="233" t="s">
        <v>285</v>
      </c>
      <c r="F34" s="233"/>
      <c r="G34" s="233"/>
      <c r="H34" s="233"/>
      <c r="I34" s="63" t="s">
        <v>5</v>
      </c>
      <c r="J34" s="65">
        <v>5</v>
      </c>
      <c r="K34" s="234">
        <v>0</v>
      </c>
      <c r="L34" s="234"/>
      <c r="M34" s="235">
        <f t="shared" si="0"/>
        <v>0</v>
      </c>
      <c r="N34" s="235"/>
      <c r="O34" s="235"/>
      <c r="P34" s="236"/>
    </row>
    <row r="35" spans="1:16" ht="13.5">
      <c r="A35" s="47"/>
      <c r="B35" s="60" t="s">
        <v>286</v>
      </c>
      <c r="C35" s="61"/>
      <c r="D35" s="62"/>
      <c r="E35" s="233" t="s">
        <v>287</v>
      </c>
      <c r="F35" s="233"/>
      <c r="G35" s="233"/>
      <c r="H35" s="233"/>
      <c r="I35" s="63" t="s">
        <v>5</v>
      </c>
      <c r="J35" s="65">
        <v>4</v>
      </c>
      <c r="K35" s="234">
        <v>0</v>
      </c>
      <c r="L35" s="234"/>
      <c r="M35" s="235">
        <f t="shared" si="0"/>
        <v>0</v>
      </c>
      <c r="N35" s="235"/>
      <c r="O35" s="235"/>
      <c r="P35" s="236"/>
    </row>
    <row r="36" spans="1:16" ht="13.5">
      <c r="A36" s="47"/>
      <c r="B36" s="60" t="s">
        <v>288</v>
      </c>
      <c r="C36" s="61"/>
      <c r="D36" s="62"/>
      <c r="E36" s="233" t="s">
        <v>289</v>
      </c>
      <c r="F36" s="233"/>
      <c r="G36" s="233"/>
      <c r="H36" s="233"/>
      <c r="I36" s="63" t="s">
        <v>5</v>
      </c>
      <c r="J36" s="65">
        <v>1</v>
      </c>
      <c r="K36" s="234">
        <v>0</v>
      </c>
      <c r="L36" s="234"/>
      <c r="M36" s="235">
        <f t="shared" si="0"/>
        <v>0</v>
      </c>
      <c r="N36" s="235"/>
      <c r="O36" s="235"/>
      <c r="P36" s="236"/>
    </row>
    <row r="37" spans="1:16" ht="24.75" customHeight="1">
      <c r="A37" s="47"/>
      <c r="B37" s="60" t="s">
        <v>290</v>
      </c>
      <c r="C37" s="61"/>
      <c r="D37" s="62"/>
      <c r="E37" s="233" t="s">
        <v>291</v>
      </c>
      <c r="F37" s="233"/>
      <c r="G37" s="233"/>
      <c r="H37" s="233"/>
      <c r="I37" s="63" t="s">
        <v>5</v>
      </c>
      <c r="J37" s="65">
        <v>3</v>
      </c>
      <c r="K37" s="234">
        <v>0</v>
      </c>
      <c r="L37" s="234"/>
      <c r="M37" s="235">
        <f t="shared" si="0"/>
        <v>0</v>
      </c>
      <c r="N37" s="235"/>
      <c r="O37" s="235"/>
      <c r="P37" s="236"/>
    </row>
    <row r="38" spans="1:16" ht="24" customHeight="1">
      <c r="A38" s="47"/>
      <c r="B38" s="60" t="s">
        <v>292</v>
      </c>
      <c r="C38" s="61"/>
      <c r="D38" s="62"/>
      <c r="E38" s="233" t="s">
        <v>293</v>
      </c>
      <c r="F38" s="233"/>
      <c r="G38" s="233"/>
      <c r="H38" s="233"/>
      <c r="I38" s="63" t="s">
        <v>5</v>
      </c>
      <c r="J38" s="65">
        <v>4</v>
      </c>
      <c r="K38" s="234">
        <v>0</v>
      </c>
      <c r="L38" s="234"/>
      <c r="M38" s="235">
        <f t="shared" si="0"/>
        <v>0</v>
      </c>
      <c r="N38" s="235"/>
      <c r="O38" s="235"/>
      <c r="P38" s="236"/>
    </row>
    <row r="39" spans="1:16" ht="25.5" customHeight="1">
      <c r="A39" s="47"/>
      <c r="B39" s="60" t="s">
        <v>294</v>
      </c>
      <c r="C39" s="61"/>
      <c r="D39" s="62"/>
      <c r="E39" s="233" t="s">
        <v>295</v>
      </c>
      <c r="F39" s="233"/>
      <c r="G39" s="233"/>
      <c r="H39" s="233"/>
      <c r="I39" s="63" t="s">
        <v>5</v>
      </c>
      <c r="J39" s="65">
        <v>1</v>
      </c>
      <c r="K39" s="234">
        <v>0</v>
      </c>
      <c r="L39" s="234"/>
      <c r="M39" s="235">
        <f t="shared" si="0"/>
        <v>0</v>
      </c>
      <c r="N39" s="235"/>
      <c r="O39" s="235"/>
      <c r="P39" s="236"/>
    </row>
    <row r="40" spans="1:16" ht="13.5">
      <c r="A40" s="47"/>
      <c r="B40" s="60" t="s">
        <v>296</v>
      </c>
      <c r="C40" s="61"/>
      <c r="D40" s="62"/>
      <c r="E40" s="233" t="s">
        <v>297</v>
      </c>
      <c r="F40" s="233"/>
      <c r="G40" s="233"/>
      <c r="H40" s="233"/>
      <c r="I40" s="63" t="s">
        <v>5</v>
      </c>
      <c r="J40" s="65">
        <v>3</v>
      </c>
      <c r="K40" s="234">
        <v>0</v>
      </c>
      <c r="L40" s="234"/>
      <c r="M40" s="235">
        <f t="shared" si="0"/>
        <v>0</v>
      </c>
      <c r="N40" s="235"/>
      <c r="O40" s="235"/>
      <c r="P40" s="236"/>
    </row>
    <row r="41" spans="1:16" ht="13.5">
      <c r="A41" s="47"/>
      <c r="B41" s="60" t="s">
        <v>298</v>
      </c>
      <c r="C41" s="61"/>
      <c r="D41" s="62"/>
      <c r="E41" s="233" t="s">
        <v>299</v>
      </c>
      <c r="F41" s="233"/>
      <c r="G41" s="233"/>
      <c r="H41" s="233"/>
      <c r="I41" s="63" t="s">
        <v>5</v>
      </c>
      <c r="J41" s="65">
        <v>4</v>
      </c>
      <c r="K41" s="234">
        <v>0</v>
      </c>
      <c r="L41" s="234"/>
      <c r="M41" s="235">
        <f t="shared" si="0"/>
        <v>0</v>
      </c>
      <c r="N41" s="235"/>
      <c r="O41" s="235"/>
      <c r="P41" s="236"/>
    </row>
    <row r="42" spans="1:16" ht="13.5">
      <c r="A42" s="47"/>
      <c r="B42" s="60" t="s">
        <v>300</v>
      </c>
      <c r="C42" s="61"/>
      <c r="D42" s="62"/>
      <c r="E42" s="233" t="s">
        <v>301</v>
      </c>
      <c r="F42" s="233"/>
      <c r="G42" s="233"/>
      <c r="H42" s="233"/>
      <c r="I42" s="63" t="s">
        <v>5</v>
      </c>
      <c r="J42" s="65">
        <v>1</v>
      </c>
      <c r="K42" s="234">
        <v>0</v>
      </c>
      <c r="L42" s="234"/>
      <c r="M42" s="235">
        <f t="shared" si="0"/>
        <v>0</v>
      </c>
      <c r="N42" s="235"/>
      <c r="O42" s="235"/>
      <c r="P42" s="236"/>
    </row>
    <row r="43" spans="1:16" ht="13.5">
      <c r="A43" s="47"/>
      <c r="B43" s="60" t="s">
        <v>302</v>
      </c>
      <c r="C43" s="61"/>
      <c r="D43" s="62"/>
      <c r="E43" s="233" t="s">
        <v>303</v>
      </c>
      <c r="F43" s="233"/>
      <c r="G43" s="233"/>
      <c r="H43" s="233"/>
      <c r="I43" s="63" t="s">
        <v>5</v>
      </c>
      <c r="J43" s="65">
        <v>32</v>
      </c>
      <c r="K43" s="234">
        <v>0</v>
      </c>
      <c r="L43" s="234"/>
      <c r="M43" s="235">
        <f t="shared" si="0"/>
        <v>0</v>
      </c>
      <c r="N43" s="235"/>
      <c r="O43" s="235"/>
      <c r="P43" s="236"/>
    </row>
    <row r="44" spans="1:16" ht="25.5" customHeight="1">
      <c r="A44" s="47"/>
      <c r="B44" s="60" t="s">
        <v>304</v>
      </c>
      <c r="C44" s="61"/>
      <c r="D44" s="62"/>
      <c r="E44" s="233" t="s">
        <v>305</v>
      </c>
      <c r="F44" s="233"/>
      <c r="G44" s="233"/>
      <c r="H44" s="233"/>
      <c r="I44" s="63" t="s">
        <v>5</v>
      </c>
      <c r="J44" s="65">
        <v>32</v>
      </c>
      <c r="K44" s="234">
        <v>0</v>
      </c>
      <c r="L44" s="234"/>
      <c r="M44" s="235">
        <f t="shared" si="0"/>
        <v>0</v>
      </c>
      <c r="N44" s="235"/>
      <c r="O44" s="235"/>
      <c r="P44" s="236"/>
    </row>
    <row r="45" spans="1:16" ht="13.5">
      <c r="A45" s="47"/>
      <c r="B45" s="60" t="s">
        <v>306</v>
      </c>
      <c r="C45" s="61"/>
      <c r="D45" s="62"/>
      <c r="E45" s="233" t="s">
        <v>307</v>
      </c>
      <c r="F45" s="233"/>
      <c r="G45" s="233"/>
      <c r="H45" s="233"/>
      <c r="I45" s="63" t="s">
        <v>5</v>
      </c>
      <c r="J45" s="65">
        <v>40</v>
      </c>
      <c r="K45" s="234">
        <v>0</v>
      </c>
      <c r="L45" s="234"/>
      <c r="M45" s="235">
        <f t="shared" si="0"/>
        <v>0</v>
      </c>
      <c r="N45" s="235"/>
      <c r="O45" s="235"/>
      <c r="P45" s="236"/>
    </row>
    <row r="46" spans="1:16" ht="39" customHeight="1">
      <c r="A46" s="47"/>
      <c r="B46" s="60" t="s">
        <v>308</v>
      </c>
      <c r="C46" s="61"/>
      <c r="D46" s="62"/>
      <c r="E46" s="237" t="s">
        <v>309</v>
      </c>
      <c r="F46" s="238"/>
      <c r="G46" s="238"/>
      <c r="H46" s="238"/>
      <c r="I46" s="63"/>
      <c r="J46" s="65"/>
      <c r="K46" s="392"/>
      <c r="L46" s="392"/>
      <c r="M46" s="235"/>
      <c r="N46" s="235"/>
      <c r="O46" s="235"/>
      <c r="P46" s="236"/>
    </row>
    <row r="47" spans="1:16" ht="13.5">
      <c r="A47" s="47"/>
      <c r="B47" s="60" t="s">
        <v>310</v>
      </c>
      <c r="C47" s="61"/>
      <c r="D47" s="62"/>
      <c r="E47" s="233" t="s">
        <v>311</v>
      </c>
      <c r="F47" s="233"/>
      <c r="G47" s="233"/>
      <c r="H47" s="233"/>
      <c r="I47" s="63" t="s">
        <v>5</v>
      </c>
      <c r="J47" s="65">
        <v>184</v>
      </c>
      <c r="K47" s="234">
        <v>0</v>
      </c>
      <c r="L47" s="234"/>
      <c r="M47" s="235">
        <f>K47*J47</f>
        <v>0</v>
      </c>
      <c r="N47" s="235"/>
      <c r="O47" s="235"/>
      <c r="P47" s="236"/>
    </row>
    <row r="48" spans="1:16" ht="63.6" customHeight="1">
      <c r="A48" s="47"/>
      <c r="B48" s="60" t="s">
        <v>312</v>
      </c>
      <c r="C48" s="61"/>
      <c r="D48" s="62"/>
      <c r="E48" s="233" t="s">
        <v>616</v>
      </c>
      <c r="F48" s="233"/>
      <c r="G48" s="233"/>
      <c r="H48" s="233"/>
      <c r="I48" s="63" t="s">
        <v>5</v>
      </c>
      <c r="J48" s="65">
        <v>92</v>
      </c>
      <c r="K48" s="234">
        <v>0</v>
      </c>
      <c r="L48" s="234"/>
      <c r="M48" s="235">
        <f aca="true" t="shared" si="1" ref="M48">K48*J48</f>
        <v>0</v>
      </c>
      <c r="N48" s="235"/>
      <c r="O48" s="235"/>
      <c r="P48" s="236"/>
    </row>
    <row r="49" spans="1:16" ht="40.5" customHeight="1">
      <c r="A49" s="47"/>
      <c r="B49" s="60" t="s">
        <v>312</v>
      </c>
      <c r="C49" s="61"/>
      <c r="D49" s="62"/>
      <c r="E49" s="233" t="s">
        <v>313</v>
      </c>
      <c r="F49" s="233"/>
      <c r="G49" s="233"/>
      <c r="H49" s="233"/>
      <c r="I49" s="63" t="s">
        <v>5</v>
      </c>
      <c r="J49" s="65">
        <v>92</v>
      </c>
      <c r="K49" s="234">
        <v>0</v>
      </c>
      <c r="L49" s="234"/>
      <c r="M49" s="235">
        <f aca="true" t="shared" si="2" ref="M49:M108">K49*J49</f>
        <v>0</v>
      </c>
      <c r="N49" s="235"/>
      <c r="O49" s="235"/>
      <c r="P49" s="236"/>
    </row>
    <row r="50" spans="1:16" ht="27.95" customHeight="1">
      <c r="A50" s="47"/>
      <c r="B50" s="60" t="s">
        <v>314</v>
      </c>
      <c r="C50" s="61"/>
      <c r="D50" s="62"/>
      <c r="E50" s="233" t="s">
        <v>315</v>
      </c>
      <c r="F50" s="233"/>
      <c r="G50" s="233"/>
      <c r="H50" s="233"/>
      <c r="I50" s="63" t="s">
        <v>5</v>
      </c>
      <c r="J50" s="65">
        <v>184</v>
      </c>
      <c r="K50" s="234">
        <v>0</v>
      </c>
      <c r="L50" s="234"/>
      <c r="M50" s="235">
        <f t="shared" si="2"/>
        <v>0</v>
      </c>
      <c r="N50" s="235"/>
      <c r="O50" s="235"/>
      <c r="P50" s="236"/>
    </row>
    <row r="51" spans="1:16" ht="13.5">
      <c r="A51" s="47"/>
      <c r="B51" s="60" t="s">
        <v>316</v>
      </c>
      <c r="C51" s="61"/>
      <c r="D51" s="62"/>
      <c r="E51" s="233" t="s">
        <v>317</v>
      </c>
      <c r="F51" s="233"/>
      <c r="G51" s="233"/>
      <c r="H51" s="233"/>
      <c r="I51" s="63" t="s">
        <v>5</v>
      </c>
      <c r="J51" s="65">
        <v>92</v>
      </c>
      <c r="K51" s="234">
        <v>0</v>
      </c>
      <c r="L51" s="234"/>
      <c r="M51" s="235">
        <f>K51*J51</f>
        <v>0</v>
      </c>
      <c r="N51" s="235"/>
      <c r="O51" s="235"/>
      <c r="P51" s="236"/>
    </row>
    <row r="52" spans="1:16" ht="24" customHeight="1">
      <c r="A52" s="47"/>
      <c r="B52" s="60" t="s">
        <v>318</v>
      </c>
      <c r="C52" s="61"/>
      <c r="D52" s="62"/>
      <c r="E52" s="233" t="s">
        <v>319</v>
      </c>
      <c r="F52" s="233"/>
      <c r="G52" s="233"/>
      <c r="H52" s="233"/>
      <c r="I52" s="63" t="s">
        <v>5</v>
      </c>
      <c r="J52" s="65">
        <v>184</v>
      </c>
      <c r="K52" s="234">
        <v>0</v>
      </c>
      <c r="L52" s="234"/>
      <c r="M52" s="235">
        <f t="shared" si="2"/>
        <v>0</v>
      </c>
      <c r="N52" s="235"/>
      <c r="O52" s="235"/>
      <c r="P52" s="236"/>
    </row>
    <row r="53" spans="1:16" ht="13.5">
      <c r="A53" s="47"/>
      <c r="B53" s="60" t="s">
        <v>320</v>
      </c>
      <c r="C53" s="61"/>
      <c r="D53" s="62"/>
      <c r="E53" s="233" t="s">
        <v>321</v>
      </c>
      <c r="F53" s="233"/>
      <c r="G53" s="233"/>
      <c r="H53" s="233"/>
      <c r="I53" s="63" t="s">
        <v>5</v>
      </c>
      <c r="J53" s="65">
        <v>184</v>
      </c>
      <c r="K53" s="234">
        <v>0</v>
      </c>
      <c r="L53" s="234"/>
      <c r="M53" s="235">
        <f t="shared" si="2"/>
        <v>0</v>
      </c>
      <c r="N53" s="235"/>
      <c r="O53" s="235"/>
      <c r="P53" s="236"/>
    </row>
    <row r="54" spans="1:16" ht="13.5">
      <c r="A54" s="47"/>
      <c r="B54" s="60" t="s">
        <v>322</v>
      </c>
      <c r="C54" s="61"/>
      <c r="D54" s="62"/>
      <c r="E54" s="233" t="s">
        <v>323</v>
      </c>
      <c r="F54" s="233"/>
      <c r="G54" s="233"/>
      <c r="H54" s="233"/>
      <c r="I54" s="63" t="s">
        <v>5</v>
      </c>
      <c r="J54" s="65">
        <v>184</v>
      </c>
      <c r="K54" s="234">
        <v>0</v>
      </c>
      <c r="L54" s="234"/>
      <c r="M54" s="235">
        <f>K54*J54</f>
        <v>0</v>
      </c>
      <c r="N54" s="235"/>
      <c r="O54" s="235"/>
      <c r="P54" s="236"/>
    </row>
    <row r="55" spans="1:16" ht="13.5">
      <c r="A55" s="47"/>
      <c r="B55" s="60" t="s">
        <v>324</v>
      </c>
      <c r="C55" s="61"/>
      <c r="D55" s="62"/>
      <c r="E55" s="233" t="s">
        <v>307</v>
      </c>
      <c r="F55" s="233"/>
      <c r="G55" s="233"/>
      <c r="H55" s="233"/>
      <c r="I55" s="63" t="s">
        <v>5</v>
      </c>
      <c r="J55" s="65">
        <v>184</v>
      </c>
      <c r="K55" s="234">
        <v>0</v>
      </c>
      <c r="L55" s="234"/>
      <c r="M55" s="235">
        <f t="shared" si="2"/>
        <v>0</v>
      </c>
      <c r="N55" s="235"/>
      <c r="O55" s="235"/>
      <c r="P55" s="236"/>
    </row>
    <row r="56" spans="1:16" ht="39" customHeight="1">
      <c r="A56" s="47"/>
      <c r="B56" s="60" t="s">
        <v>325</v>
      </c>
      <c r="C56" s="61"/>
      <c r="D56" s="62"/>
      <c r="E56" s="237" t="s">
        <v>326</v>
      </c>
      <c r="F56" s="238"/>
      <c r="G56" s="238"/>
      <c r="H56" s="238"/>
      <c r="I56" s="63"/>
      <c r="J56" s="65"/>
      <c r="K56" s="392"/>
      <c r="L56" s="392"/>
      <c r="M56" s="235"/>
      <c r="N56" s="235"/>
      <c r="O56" s="235"/>
      <c r="P56" s="236"/>
    </row>
    <row r="57" spans="1:16" ht="13.5">
      <c r="A57" s="47"/>
      <c r="B57" s="60" t="s">
        <v>327</v>
      </c>
      <c r="C57" s="61"/>
      <c r="D57" s="62"/>
      <c r="E57" s="233" t="s">
        <v>328</v>
      </c>
      <c r="F57" s="233"/>
      <c r="G57" s="233"/>
      <c r="H57" s="233"/>
      <c r="I57" s="63" t="s">
        <v>5</v>
      </c>
      <c r="J57" s="65">
        <v>1</v>
      </c>
      <c r="K57" s="234">
        <v>0</v>
      </c>
      <c r="L57" s="234"/>
      <c r="M57" s="235">
        <f>K57*J57</f>
        <v>0</v>
      </c>
      <c r="N57" s="235"/>
      <c r="O57" s="235"/>
      <c r="P57" s="236"/>
    </row>
    <row r="58" spans="1:16" ht="39.95" customHeight="1">
      <c r="A58" s="47"/>
      <c r="B58" s="60" t="s">
        <v>329</v>
      </c>
      <c r="C58" s="61"/>
      <c r="D58" s="62"/>
      <c r="E58" s="233" t="s">
        <v>330</v>
      </c>
      <c r="F58" s="233"/>
      <c r="G58" s="233"/>
      <c r="H58" s="233"/>
      <c r="I58" s="63" t="s">
        <v>5</v>
      </c>
      <c r="J58" s="65">
        <v>1</v>
      </c>
      <c r="K58" s="234">
        <v>0</v>
      </c>
      <c r="L58" s="234"/>
      <c r="M58" s="235">
        <f>K58*J58</f>
        <v>0</v>
      </c>
      <c r="N58" s="235"/>
      <c r="O58" s="235"/>
      <c r="P58" s="236"/>
    </row>
    <row r="59" spans="1:16" ht="39" customHeight="1">
      <c r="A59" s="47"/>
      <c r="B59" s="60" t="s">
        <v>331</v>
      </c>
      <c r="C59" s="61"/>
      <c r="D59" s="62"/>
      <c r="E59" s="237" t="s">
        <v>332</v>
      </c>
      <c r="F59" s="238"/>
      <c r="G59" s="238"/>
      <c r="H59" s="238"/>
      <c r="I59" s="63"/>
      <c r="J59" s="65"/>
      <c r="K59" s="392"/>
      <c r="L59" s="392"/>
      <c r="M59" s="235"/>
      <c r="N59" s="235"/>
      <c r="O59" s="235"/>
      <c r="P59" s="236"/>
    </row>
    <row r="60" spans="1:16" ht="28.5" customHeight="1">
      <c r="A60" s="47"/>
      <c r="B60" s="60" t="s">
        <v>333</v>
      </c>
      <c r="C60" s="61"/>
      <c r="D60" s="62"/>
      <c r="E60" s="233" t="s">
        <v>334</v>
      </c>
      <c r="F60" s="233"/>
      <c r="G60" s="233"/>
      <c r="H60" s="233"/>
      <c r="I60" s="63" t="s">
        <v>5</v>
      </c>
      <c r="J60" s="65">
        <v>2</v>
      </c>
      <c r="K60" s="234">
        <v>0</v>
      </c>
      <c r="L60" s="234"/>
      <c r="M60" s="235">
        <f t="shared" si="2"/>
        <v>0</v>
      </c>
      <c r="N60" s="235"/>
      <c r="O60" s="235"/>
      <c r="P60" s="236"/>
    </row>
    <row r="61" spans="1:16" ht="26.45" customHeight="1">
      <c r="A61" s="47"/>
      <c r="B61" s="60" t="s">
        <v>335</v>
      </c>
      <c r="C61" s="61"/>
      <c r="D61" s="62"/>
      <c r="E61" s="233" t="s">
        <v>336</v>
      </c>
      <c r="F61" s="233"/>
      <c r="G61" s="233"/>
      <c r="H61" s="233"/>
      <c r="I61" s="63" t="s">
        <v>5</v>
      </c>
      <c r="J61" s="65">
        <v>2</v>
      </c>
      <c r="K61" s="234">
        <v>0</v>
      </c>
      <c r="L61" s="234"/>
      <c r="M61" s="235">
        <f>K61*J61</f>
        <v>0</v>
      </c>
      <c r="N61" s="235"/>
      <c r="O61" s="235"/>
      <c r="P61" s="236"/>
    </row>
    <row r="62" spans="1:16" ht="13.5">
      <c r="A62" s="47"/>
      <c r="B62" s="60" t="s">
        <v>337</v>
      </c>
      <c r="C62" s="61"/>
      <c r="D62" s="62"/>
      <c r="E62" s="233" t="s">
        <v>338</v>
      </c>
      <c r="F62" s="233"/>
      <c r="G62" s="233"/>
      <c r="H62" s="233"/>
      <c r="I62" s="63" t="s">
        <v>5</v>
      </c>
      <c r="J62" s="65">
        <v>4</v>
      </c>
      <c r="K62" s="234">
        <v>0</v>
      </c>
      <c r="L62" s="234"/>
      <c r="M62" s="235">
        <f>K62*J62</f>
        <v>0</v>
      </c>
      <c r="N62" s="235"/>
      <c r="O62" s="235"/>
      <c r="P62" s="236"/>
    </row>
    <row r="63" spans="1:16" ht="16.5">
      <c r="A63" s="47"/>
      <c r="B63" s="60" t="s">
        <v>339</v>
      </c>
      <c r="C63" s="61"/>
      <c r="D63" s="62"/>
      <c r="E63" s="237" t="s">
        <v>340</v>
      </c>
      <c r="F63" s="238"/>
      <c r="G63" s="238"/>
      <c r="H63" s="238"/>
      <c r="I63" s="63"/>
      <c r="J63" s="65"/>
      <c r="K63" s="392"/>
      <c r="L63" s="392"/>
      <c r="M63" s="235"/>
      <c r="N63" s="235"/>
      <c r="O63" s="235"/>
      <c r="P63" s="236"/>
    </row>
    <row r="64" spans="1:16" ht="15">
      <c r="A64" s="47"/>
      <c r="B64" s="60" t="s">
        <v>341</v>
      </c>
      <c r="C64" s="61"/>
      <c r="D64" s="62"/>
      <c r="E64" s="239" t="s">
        <v>342</v>
      </c>
      <c r="F64" s="239"/>
      <c r="G64" s="239"/>
      <c r="H64" s="239"/>
      <c r="I64" s="63"/>
      <c r="J64" s="65"/>
      <c r="K64" s="392"/>
      <c r="L64" s="392"/>
      <c r="M64" s="235"/>
      <c r="N64" s="235"/>
      <c r="O64" s="235"/>
      <c r="P64" s="236"/>
    </row>
    <row r="65" spans="1:16" ht="27.75" customHeight="1">
      <c r="A65" s="47"/>
      <c r="B65" s="60" t="s">
        <v>343</v>
      </c>
      <c r="C65" s="61"/>
      <c r="D65" s="62"/>
      <c r="E65" s="233" t="s">
        <v>344</v>
      </c>
      <c r="F65" s="233"/>
      <c r="G65" s="233"/>
      <c r="H65" s="233"/>
      <c r="I65" s="63" t="s">
        <v>6</v>
      </c>
      <c r="J65" s="65">
        <v>356</v>
      </c>
      <c r="K65" s="234">
        <v>0</v>
      </c>
      <c r="L65" s="234"/>
      <c r="M65" s="235">
        <f t="shared" si="2"/>
        <v>0</v>
      </c>
      <c r="N65" s="235"/>
      <c r="O65" s="235"/>
      <c r="P65" s="236"/>
    </row>
    <row r="66" spans="1:16" ht="27" customHeight="1">
      <c r="A66" s="47"/>
      <c r="B66" s="60" t="s">
        <v>345</v>
      </c>
      <c r="C66" s="61"/>
      <c r="D66" s="62"/>
      <c r="E66" s="233" t="s">
        <v>346</v>
      </c>
      <c r="F66" s="233"/>
      <c r="G66" s="233"/>
      <c r="H66" s="233"/>
      <c r="I66" s="63" t="s">
        <v>6</v>
      </c>
      <c r="J66" s="65">
        <v>70</v>
      </c>
      <c r="K66" s="234">
        <v>0</v>
      </c>
      <c r="L66" s="234"/>
      <c r="M66" s="235">
        <f t="shared" si="2"/>
        <v>0</v>
      </c>
      <c r="N66" s="235"/>
      <c r="O66" s="235"/>
      <c r="P66" s="236"/>
    </row>
    <row r="67" spans="1:16" ht="30" customHeight="1">
      <c r="A67" s="47"/>
      <c r="B67" s="60" t="s">
        <v>347</v>
      </c>
      <c r="C67" s="61"/>
      <c r="D67" s="62"/>
      <c r="E67" s="233" t="s">
        <v>348</v>
      </c>
      <c r="F67" s="233"/>
      <c r="G67" s="233"/>
      <c r="H67" s="233"/>
      <c r="I67" s="63" t="s">
        <v>6</v>
      </c>
      <c r="J67" s="65">
        <v>61</v>
      </c>
      <c r="K67" s="234">
        <v>0</v>
      </c>
      <c r="L67" s="234"/>
      <c r="M67" s="235">
        <f t="shared" si="2"/>
        <v>0</v>
      </c>
      <c r="N67" s="235"/>
      <c r="O67" s="235"/>
      <c r="P67" s="236"/>
    </row>
    <row r="68" spans="1:16" ht="30" customHeight="1">
      <c r="A68" s="47"/>
      <c r="B68" s="60" t="s">
        <v>349</v>
      </c>
      <c r="C68" s="61"/>
      <c r="D68" s="62"/>
      <c r="E68" s="233" t="s">
        <v>350</v>
      </c>
      <c r="F68" s="233"/>
      <c r="G68" s="233"/>
      <c r="H68" s="233"/>
      <c r="I68" s="63" t="s">
        <v>6</v>
      </c>
      <c r="J68" s="65">
        <v>128</v>
      </c>
      <c r="K68" s="234">
        <v>0</v>
      </c>
      <c r="L68" s="234"/>
      <c r="M68" s="235">
        <f t="shared" si="2"/>
        <v>0</v>
      </c>
      <c r="N68" s="235"/>
      <c r="O68" s="235"/>
      <c r="P68" s="236"/>
    </row>
    <row r="69" spans="1:16" ht="31.5" customHeight="1">
      <c r="A69" s="47"/>
      <c r="B69" s="60" t="s">
        <v>351</v>
      </c>
      <c r="C69" s="61"/>
      <c r="D69" s="62"/>
      <c r="E69" s="233" t="s">
        <v>352</v>
      </c>
      <c r="F69" s="233"/>
      <c r="G69" s="233"/>
      <c r="H69" s="233"/>
      <c r="I69" s="63" t="s">
        <v>6</v>
      </c>
      <c r="J69" s="65">
        <v>115</v>
      </c>
      <c r="K69" s="234">
        <v>0</v>
      </c>
      <c r="L69" s="234"/>
      <c r="M69" s="235">
        <f t="shared" si="2"/>
        <v>0</v>
      </c>
      <c r="N69" s="235"/>
      <c r="O69" s="235"/>
      <c r="P69" s="236"/>
    </row>
    <row r="70" spans="1:16" ht="28.5" customHeight="1">
      <c r="A70" s="47"/>
      <c r="B70" s="60" t="s">
        <v>353</v>
      </c>
      <c r="C70" s="61"/>
      <c r="D70" s="62"/>
      <c r="E70" s="233" t="s">
        <v>354</v>
      </c>
      <c r="F70" s="233"/>
      <c r="G70" s="233"/>
      <c r="H70" s="233"/>
      <c r="I70" s="63" t="s">
        <v>6</v>
      </c>
      <c r="J70" s="65">
        <v>64</v>
      </c>
      <c r="K70" s="234">
        <v>0</v>
      </c>
      <c r="L70" s="234"/>
      <c r="M70" s="235">
        <f t="shared" si="2"/>
        <v>0</v>
      </c>
      <c r="N70" s="235"/>
      <c r="O70" s="235"/>
      <c r="P70" s="236"/>
    </row>
    <row r="71" spans="1:16" ht="15">
      <c r="A71" s="47"/>
      <c r="B71" s="60" t="s">
        <v>355</v>
      </c>
      <c r="C71" s="61"/>
      <c r="D71" s="62"/>
      <c r="E71" s="239" t="s">
        <v>356</v>
      </c>
      <c r="F71" s="240"/>
      <c r="G71" s="240"/>
      <c r="H71" s="240"/>
      <c r="I71" s="63"/>
      <c r="J71" s="65"/>
      <c r="K71" s="392"/>
      <c r="L71" s="392"/>
      <c r="M71" s="235"/>
      <c r="N71" s="235"/>
      <c r="O71" s="235"/>
      <c r="P71" s="236"/>
    </row>
    <row r="72" spans="1:16" ht="27.75" customHeight="1">
      <c r="A72" s="47"/>
      <c r="B72" s="60" t="s">
        <v>357</v>
      </c>
      <c r="C72" s="61"/>
      <c r="D72" s="62"/>
      <c r="E72" s="233" t="s">
        <v>358</v>
      </c>
      <c r="F72" s="233"/>
      <c r="G72" s="233"/>
      <c r="H72" s="233"/>
      <c r="I72" s="63" t="s">
        <v>6</v>
      </c>
      <c r="J72" s="65">
        <v>6</v>
      </c>
      <c r="K72" s="234">
        <v>0</v>
      </c>
      <c r="L72" s="234"/>
      <c r="M72" s="235">
        <f t="shared" si="2"/>
        <v>0</v>
      </c>
      <c r="N72" s="235"/>
      <c r="O72" s="235"/>
      <c r="P72" s="236"/>
    </row>
    <row r="73" spans="1:16" ht="26.45" customHeight="1">
      <c r="A73" s="47"/>
      <c r="B73" s="60" t="s">
        <v>359</v>
      </c>
      <c r="C73" s="61"/>
      <c r="D73" s="62"/>
      <c r="E73" s="233" t="s">
        <v>360</v>
      </c>
      <c r="F73" s="233"/>
      <c r="G73" s="233"/>
      <c r="H73" s="233"/>
      <c r="I73" s="63" t="s">
        <v>6</v>
      </c>
      <c r="J73" s="65">
        <v>10</v>
      </c>
      <c r="K73" s="234">
        <v>0</v>
      </c>
      <c r="L73" s="234"/>
      <c r="M73" s="235">
        <f t="shared" si="2"/>
        <v>0</v>
      </c>
      <c r="N73" s="235"/>
      <c r="O73" s="235"/>
      <c r="P73" s="236"/>
    </row>
    <row r="74" spans="1:16" ht="26.45" customHeight="1">
      <c r="A74" s="47"/>
      <c r="B74" s="60" t="s">
        <v>361</v>
      </c>
      <c r="C74" s="61"/>
      <c r="D74" s="62"/>
      <c r="E74" s="233" t="s">
        <v>362</v>
      </c>
      <c r="F74" s="233"/>
      <c r="G74" s="233"/>
      <c r="H74" s="233"/>
      <c r="I74" s="63" t="s">
        <v>6</v>
      </c>
      <c r="J74" s="65">
        <v>18</v>
      </c>
      <c r="K74" s="234">
        <v>0</v>
      </c>
      <c r="L74" s="234"/>
      <c r="M74" s="235">
        <f t="shared" si="2"/>
        <v>0</v>
      </c>
      <c r="N74" s="235"/>
      <c r="O74" s="235"/>
      <c r="P74" s="236"/>
    </row>
    <row r="75" spans="1:16" ht="27" customHeight="1">
      <c r="A75" s="47"/>
      <c r="B75" s="60" t="s">
        <v>363</v>
      </c>
      <c r="C75" s="61"/>
      <c r="D75" s="62"/>
      <c r="E75" s="233" t="s">
        <v>364</v>
      </c>
      <c r="F75" s="233"/>
      <c r="G75" s="233"/>
      <c r="H75" s="233"/>
      <c r="I75" s="63" t="s">
        <v>6</v>
      </c>
      <c r="J75" s="65">
        <v>26</v>
      </c>
      <c r="K75" s="234">
        <v>0</v>
      </c>
      <c r="L75" s="234"/>
      <c r="M75" s="235">
        <f t="shared" si="2"/>
        <v>0</v>
      </c>
      <c r="N75" s="235"/>
      <c r="O75" s="235"/>
      <c r="P75" s="236"/>
    </row>
    <row r="76" spans="1:16" ht="27" customHeight="1">
      <c r="A76" s="47"/>
      <c r="B76" s="60" t="s">
        <v>365</v>
      </c>
      <c r="C76" s="61"/>
      <c r="D76" s="62"/>
      <c r="E76" s="233" t="s">
        <v>366</v>
      </c>
      <c r="F76" s="233"/>
      <c r="G76" s="233"/>
      <c r="H76" s="233"/>
      <c r="I76" s="63" t="s">
        <v>6</v>
      </c>
      <c r="J76" s="65">
        <v>22</v>
      </c>
      <c r="K76" s="234">
        <v>0</v>
      </c>
      <c r="L76" s="234"/>
      <c r="M76" s="235">
        <f t="shared" si="2"/>
        <v>0</v>
      </c>
      <c r="N76" s="235"/>
      <c r="O76" s="235"/>
      <c r="P76" s="236"/>
    </row>
    <row r="77" spans="1:16" ht="27" customHeight="1">
      <c r="A77" s="47"/>
      <c r="B77" s="60" t="s">
        <v>367</v>
      </c>
      <c r="C77" s="61"/>
      <c r="D77" s="62"/>
      <c r="E77" s="233" t="s">
        <v>368</v>
      </c>
      <c r="F77" s="233"/>
      <c r="G77" s="233"/>
      <c r="H77" s="233"/>
      <c r="I77" s="63" t="s">
        <v>6</v>
      </c>
      <c r="J77" s="65">
        <v>30</v>
      </c>
      <c r="K77" s="234">
        <v>0</v>
      </c>
      <c r="L77" s="234"/>
      <c r="M77" s="235">
        <f t="shared" si="2"/>
        <v>0</v>
      </c>
      <c r="N77" s="235"/>
      <c r="O77" s="235"/>
      <c r="P77" s="236"/>
    </row>
    <row r="78" spans="1:16" ht="27" customHeight="1">
      <c r="A78" s="47"/>
      <c r="B78" s="60" t="s">
        <v>369</v>
      </c>
      <c r="C78" s="61"/>
      <c r="D78" s="62"/>
      <c r="E78" s="233" t="s">
        <v>370</v>
      </c>
      <c r="F78" s="233"/>
      <c r="G78" s="233"/>
      <c r="H78" s="233"/>
      <c r="I78" s="63" t="s">
        <v>6</v>
      </c>
      <c r="J78" s="65">
        <v>8</v>
      </c>
      <c r="K78" s="234">
        <v>0</v>
      </c>
      <c r="L78" s="234"/>
      <c r="M78" s="235">
        <f>K78*J78</f>
        <v>0</v>
      </c>
      <c r="N78" s="235"/>
      <c r="O78" s="235"/>
      <c r="P78" s="236"/>
    </row>
    <row r="79" spans="1:16" ht="20.25" customHeight="1">
      <c r="A79" s="47"/>
      <c r="B79" s="60" t="s">
        <v>371</v>
      </c>
      <c r="C79" s="61"/>
      <c r="D79" s="62"/>
      <c r="E79" s="237" t="s">
        <v>372</v>
      </c>
      <c r="F79" s="238"/>
      <c r="G79" s="238"/>
      <c r="H79" s="238"/>
      <c r="I79" s="63"/>
      <c r="J79" s="65"/>
      <c r="K79" s="392"/>
      <c r="L79" s="392"/>
      <c r="M79" s="235"/>
      <c r="N79" s="235"/>
      <c r="O79" s="235"/>
      <c r="P79" s="236"/>
    </row>
    <row r="80" spans="1:16" ht="27" customHeight="1">
      <c r="A80" s="47"/>
      <c r="B80" s="60" t="s">
        <v>373</v>
      </c>
      <c r="C80" s="61"/>
      <c r="D80" s="62"/>
      <c r="E80" s="239" t="s">
        <v>374</v>
      </c>
      <c r="F80" s="239"/>
      <c r="G80" s="239"/>
      <c r="H80" s="239"/>
      <c r="I80" s="63"/>
      <c r="J80" s="65"/>
      <c r="K80" s="392"/>
      <c r="L80" s="392"/>
      <c r="M80" s="235"/>
      <c r="N80" s="235"/>
      <c r="O80" s="235"/>
      <c r="P80" s="236"/>
    </row>
    <row r="81" spans="1:16" ht="20.1" customHeight="1">
      <c r="A81" s="47"/>
      <c r="B81" s="60" t="s">
        <v>375</v>
      </c>
      <c r="C81" s="61"/>
      <c r="D81" s="62"/>
      <c r="E81" s="233" t="s">
        <v>376</v>
      </c>
      <c r="F81" s="233"/>
      <c r="G81" s="233"/>
      <c r="H81" s="233"/>
      <c r="I81" s="63" t="s">
        <v>6</v>
      </c>
      <c r="J81" s="65">
        <f aca="true" t="shared" si="3" ref="J81:J86">J65</f>
        <v>356</v>
      </c>
      <c r="K81" s="234">
        <v>0</v>
      </c>
      <c r="L81" s="234"/>
      <c r="M81" s="235">
        <f t="shared" si="2"/>
        <v>0</v>
      </c>
      <c r="N81" s="235"/>
      <c r="O81" s="235"/>
      <c r="P81" s="236"/>
    </row>
    <row r="82" spans="1:16" ht="20.1" customHeight="1">
      <c r="A82" s="47"/>
      <c r="B82" s="60" t="s">
        <v>377</v>
      </c>
      <c r="C82" s="61"/>
      <c r="D82" s="62"/>
      <c r="E82" s="233" t="s">
        <v>378</v>
      </c>
      <c r="F82" s="233"/>
      <c r="G82" s="233"/>
      <c r="H82" s="233"/>
      <c r="I82" s="63" t="s">
        <v>6</v>
      </c>
      <c r="J82" s="65">
        <v>200</v>
      </c>
      <c r="K82" s="234">
        <v>0</v>
      </c>
      <c r="L82" s="234"/>
      <c r="M82" s="235">
        <f t="shared" si="2"/>
        <v>0</v>
      </c>
      <c r="N82" s="235"/>
      <c r="O82" s="235"/>
      <c r="P82" s="236"/>
    </row>
    <row r="83" spans="1:16" ht="20.1" customHeight="1">
      <c r="A83" s="47"/>
      <c r="B83" s="60" t="s">
        <v>379</v>
      </c>
      <c r="C83" s="61"/>
      <c r="D83" s="62"/>
      <c r="E83" s="233" t="s">
        <v>380</v>
      </c>
      <c r="F83" s="233"/>
      <c r="G83" s="233"/>
      <c r="H83" s="233"/>
      <c r="I83" s="63" t="s">
        <v>6</v>
      </c>
      <c r="J83" s="65">
        <f t="shared" si="3"/>
        <v>61</v>
      </c>
      <c r="K83" s="234">
        <v>0</v>
      </c>
      <c r="L83" s="234"/>
      <c r="M83" s="235">
        <f t="shared" si="2"/>
        <v>0</v>
      </c>
      <c r="N83" s="235"/>
      <c r="O83" s="235"/>
      <c r="P83" s="236"/>
    </row>
    <row r="84" spans="1:16" ht="20.1" customHeight="1">
      <c r="A84" s="47"/>
      <c r="B84" s="60" t="s">
        <v>381</v>
      </c>
      <c r="C84" s="61"/>
      <c r="D84" s="62"/>
      <c r="E84" s="233" t="s">
        <v>382</v>
      </c>
      <c r="F84" s="233"/>
      <c r="G84" s="233"/>
      <c r="H84" s="233"/>
      <c r="I84" s="63" t="s">
        <v>6</v>
      </c>
      <c r="J84" s="65">
        <f t="shared" si="3"/>
        <v>128</v>
      </c>
      <c r="K84" s="234">
        <v>0</v>
      </c>
      <c r="L84" s="234"/>
      <c r="M84" s="235">
        <f t="shared" si="2"/>
        <v>0</v>
      </c>
      <c r="N84" s="235"/>
      <c r="O84" s="235"/>
      <c r="P84" s="236"/>
    </row>
    <row r="85" spans="1:16" ht="20.1" customHeight="1">
      <c r="A85" s="47"/>
      <c r="B85" s="60" t="s">
        <v>383</v>
      </c>
      <c r="C85" s="61"/>
      <c r="D85" s="62"/>
      <c r="E85" s="233" t="s">
        <v>384</v>
      </c>
      <c r="F85" s="233"/>
      <c r="G85" s="233"/>
      <c r="H85" s="233"/>
      <c r="I85" s="63" t="s">
        <v>6</v>
      </c>
      <c r="J85" s="65">
        <f t="shared" si="3"/>
        <v>115</v>
      </c>
      <c r="K85" s="234">
        <v>0</v>
      </c>
      <c r="L85" s="234"/>
      <c r="M85" s="235">
        <f t="shared" si="2"/>
        <v>0</v>
      </c>
      <c r="N85" s="235"/>
      <c r="O85" s="235"/>
      <c r="P85" s="236"/>
    </row>
    <row r="86" spans="1:16" ht="20.1" customHeight="1">
      <c r="A86" s="47"/>
      <c r="B86" s="60" t="s">
        <v>385</v>
      </c>
      <c r="C86" s="61"/>
      <c r="D86" s="62"/>
      <c r="E86" s="233" t="s">
        <v>386</v>
      </c>
      <c r="F86" s="233"/>
      <c r="G86" s="233"/>
      <c r="H86" s="233"/>
      <c r="I86" s="63" t="s">
        <v>6</v>
      </c>
      <c r="J86" s="65">
        <f t="shared" si="3"/>
        <v>64</v>
      </c>
      <c r="K86" s="234">
        <v>0</v>
      </c>
      <c r="L86" s="234"/>
      <c r="M86" s="235">
        <f t="shared" si="2"/>
        <v>0</v>
      </c>
      <c r="N86" s="235"/>
      <c r="O86" s="235"/>
      <c r="P86" s="236"/>
    </row>
    <row r="87" spans="1:16" ht="20.1" customHeight="1">
      <c r="A87" s="47"/>
      <c r="B87" s="60" t="s">
        <v>387</v>
      </c>
      <c r="C87" s="61"/>
      <c r="D87" s="62"/>
      <c r="E87" s="233" t="s">
        <v>388</v>
      </c>
      <c r="F87" s="233"/>
      <c r="G87" s="233"/>
      <c r="H87" s="233"/>
      <c r="I87" s="63" t="s">
        <v>6</v>
      </c>
      <c r="J87" s="65">
        <f aca="true" t="shared" si="4" ref="J87:J93">J72</f>
        <v>6</v>
      </c>
      <c r="K87" s="234">
        <v>0</v>
      </c>
      <c r="L87" s="234"/>
      <c r="M87" s="235">
        <f>K87*J87</f>
        <v>0</v>
      </c>
      <c r="N87" s="235"/>
      <c r="O87" s="235"/>
      <c r="P87" s="236"/>
    </row>
    <row r="88" spans="1:16" ht="20.1" customHeight="1">
      <c r="A88" s="47"/>
      <c r="B88" s="60" t="s">
        <v>389</v>
      </c>
      <c r="C88" s="61"/>
      <c r="D88" s="62"/>
      <c r="E88" s="233" t="s">
        <v>390</v>
      </c>
      <c r="F88" s="233"/>
      <c r="G88" s="233"/>
      <c r="H88" s="233"/>
      <c r="I88" s="63" t="s">
        <v>6</v>
      </c>
      <c r="J88" s="65">
        <f t="shared" si="4"/>
        <v>10</v>
      </c>
      <c r="K88" s="234">
        <v>0</v>
      </c>
      <c r="L88" s="234"/>
      <c r="M88" s="235">
        <f t="shared" si="2"/>
        <v>0</v>
      </c>
      <c r="N88" s="235"/>
      <c r="O88" s="235"/>
      <c r="P88" s="236"/>
    </row>
    <row r="89" spans="1:16" ht="20.1" customHeight="1">
      <c r="A89" s="47"/>
      <c r="B89" s="60" t="s">
        <v>391</v>
      </c>
      <c r="C89" s="61"/>
      <c r="D89" s="62"/>
      <c r="E89" s="233" t="s">
        <v>392</v>
      </c>
      <c r="F89" s="233"/>
      <c r="G89" s="233"/>
      <c r="H89" s="233"/>
      <c r="I89" s="63" t="s">
        <v>6</v>
      </c>
      <c r="J89" s="65">
        <f t="shared" si="4"/>
        <v>18</v>
      </c>
      <c r="K89" s="234">
        <v>0</v>
      </c>
      <c r="L89" s="234"/>
      <c r="M89" s="235">
        <f t="shared" si="2"/>
        <v>0</v>
      </c>
      <c r="N89" s="235"/>
      <c r="O89" s="235"/>
      <c r="P89" s="236"/>
    </row>
    <row r="90" spans="1:16" ht="20.1" customHeight="1">
      <c r="A90" s="47"/>
      <c r="B90" s="60" t="s">
        <v>393</v>
      </c>
      <c r="C90" s="61"/>
      <c r="D90" s="62"/>
      <c r="E90" s="233" t="s">
        <v>394</v>
      </c>
      <c r="F90" s="233"/>
      <c r="G90" s="233"/>
      <c r="H90" s="233"/>
      <c r="I90" s="63" t="s">
        <v>6</v>
      </c>
      <c r="J90" s="65">
        <f t="shared" si="4"/>
        <v>26</v>
      </c>
      <c r="K90" s="234">
        <v>0</v>
      </c>
      <c r="L90" s="234"/>
      <c r="M90" s="235">
        <f t="shared" si="2"/>
        <v>0</v>
      </c>
      <c r="N90" s="235"/>
      <c r="O90" s="235"/>
      <c r="P90" s="236"/>
    </row>
    <row r="91" spans="1:16" ht="20.1" customHeight="1">
      <c r="A91" s="47"/>
      <c r="B91" s="60" t="s">
        <v>395</v>
      </c>
      <c r="C91" s="61"/>
      <c r="D91" s="62"/>
      <c r="E91" s="233" t="s">
        <v>396</v>
      </c>
      <c r="F91" s="233"/>
      <c r="G91" s="233"/>
      <c r="H91" s="233"/>
      <c r="I91" s="63" t="s">
        <v>6</v>
      </c>
      <c r="J91" s="65">
        <f t="shared" si="4"/>
        <v>22</v>
      </c>
      <c r="K91" s="234">
        <v>0</v>
      </c>
      <c r="L91" s="234"/>
      <c r="M91" s="235">
        <f t="shared" si="2"/>
        <v>0</v>
      </c>
      <c r="N91" s="235"/>
      <c r="O91" s="235"/>
      <c r="P91" s="236"/>
    </row>
    <row r="92" spans="1:16" ht="20.1" customHeight="1">
      <c r="A92" s="47"/>
      <c r="B92" s="60" t="s">
        <v>397</v>
      </c>
      <c r="C92" s="61"/>
      <c r="D92" s="62"/>
      <c r="E92" s="233" t="s">
        <v>398</v>
      </c>
      <c r="F92" s="233"/>
      <c r="G92" s="233"/>
      <c r="H92" s="233"/>
      <c r="I92" s="63" t="s">
        <v>6</v>
      </c>
      <c r="J92" s="65">
        <f t="shared" si="4"/>
        <v>30</v>
      </c>
      <c r="K92" s="234">
        <v>0</v>
      </c>
      <c r="L92" s="234"/>
      <c r="M92" s="235">
        <f>K92*J92</f>
        <v>0</v>
      </c>
      <c r="N92" s="235"/>
      <c r="O92" s="235"/>
      <c r="P92" s="236"/>
    </row>
    <row r="93" spans="1:16" ht="39" customHeight="1">
      <c r="A93" s="47"/>
      <c r="B93" s="60" t="s">
        <v>399</v>
      </c>
      <c r="C93" s="61"/>
      <c r="D93" s="62"/>
      <c r="E93" s="233" t="s">
        <v>400</v>
      </c>
      <c r="F93" s="233"/>
      <c r="G93" s="233"/>
      <c r="H93" s="233"/>
      <c r="I93" s="63" t="s">
        <v>6</v>
      </c>
      <c r="J93" s="65">
        <f t="shared" si="4"/>
        <v>8</v>
      </c>
      <c r="K93" s="234">
        <v>0</v>
      </c>
      <c r="L93" s="234"/>
      <c r="M93" s="235">
        <f t="shared" si="2"/>
        <v>0</v>
      </c>
      <c r="N93" s="235"/>
      <c r="O93" s="235"/>
      <c r="P93" s="236"/>
    </row>
    <row r="94" spans="1:16" ht="50.1" customHeight="1">
      <c r="A94" s="47"/>
      <c r="B94" s="60" t="s">
        <v>401</v>
      </c>
      <c r="C94" s="61"/>
      <c r="D94" s="62"/>
      <c r="E94" s="233" t="s">
        <v>402</v>
      </c>
      <c r="F94" s="233"/>
      <c r="G94" s="233"/>
      <c r="H94" s="233"/>
      <c r="I94" s="63" t="s">
        <v>103</v>
      </c>
      <c r="J94" s="65">
        <v>24</v>
      </c>
      <c r="K94" s="234">
        <v>0</v>
      </c>
      <c r="L94" s="234"/>
      <c r="M94" s="235">
        <f t="shared" si="2"/>
        <v>0</v>
      </c>
      <c r="N94" s="235"/>
      <c r="O94" s="235"/>
      <c r="P94" s="236"/>
    </row>
    <row r="95" spans="1:16" ht="41.45" customHeight="1">
      <c r="A95" s="47"/>
      <c r="B95" s="60" t="s">
        <v>403</v>
      </c>
      <c r="C95" s="61"/>
      <c r="D95" s="62"/>
      <c r="E95" s="233" t="s">
        <v>404</v>
      </c>
      <c r="F95" s="233"/>
      <c r="G95" s="233"/>
      <c r="H95" s="233"/>
      <c r="I95" s="63" t="s">
        <v>5</v>
      </c>
      <c r="J95" s="65">
        <v>4</v>
      </c>
      <c r="K95" s="234">
        <v>0</v>
      </c>
      <c r="L95" s="234"/>
      <c r="M95" s="235">
        <f>K95*J95</f>
        <v>0</v>
      </c>
      <c r="N95" s="235"/>
      <c r="O95" s="235"/>
      <c r="P95" s="236"/>
    </row>
    <row r="96" spans="1:16" ht="27" customHeight="1">
      <c r="A96" s="47"/>
      <c r="B96" s="60" t="s">
        <v>405</v>
      </c>
      <c r="C96" s="61"/>
      <c r="D96" s="62"/>
      <c r="E96" s="233" t="s">
        <v>307</v>
      </c>
      <c r="F96" s="233"/>
      <c r="G96" s="233"/>
      <c r="H96" s="233"/>
      <c r="I96" s="63" t="s">
        <v>5</v>
      </c>
      <c r="J96" s="65">
        <v>230</v>
      </c>
      <c r="K96" s="234">
        <v>0</v>
      </c>
      <c r="L96" s="234"/>
      <c r="M96" s="235">
        <f t="shared" si="2"/>
        <v>0</v>
      </c>
      <c r="N96" s="235"/>
      <c r="O96" s="235"/>
      <c r="P96" s="236"/>
    </row>
    <row r="97" spans="1:16" ht="27" customHeight="1">
      <c r="A97" s="47"/>
      <c r="B97" s="60" t="s">
        <v>406</v>
      </c>
      <c r="C97" s="61"/>
      <c r="D97" s="62"/>
      <c r="E97" s="237" t="s">
        <v>407</v>
      </c>
      <c r="F97" s="238"/>
      <c r="G97" s="238"/>
      <c r="H97" s="238"/>
      <c r="I97" s="63"/>
      <c r="J97" s="65"/>
      <c r="K97" s="392"/>
      <c r="L97" s="392"/>
      <c r="M97" s="235"/>
      <c r="N97" s="235"/>
      <c r="O97" s="235"/>
      <c r="P97" s="236"/>
    </row>
    <row r="98" spans="1:16" ht="27" customHeight="1">
      <c r="A98" s="47"/>
      <c r="B98" s="60" t="s">
        <v>408</v>
      </c>
      <c r="C98" s="61"/>
      <c r="D98" s="62"/>
      <c r="E98" s="233" t="s">
        <v>409</v>
      </c>
      <c r="F98" s="233"/>
      <c r="G98" s="233"/>
      <c r="H98" s="233"/>
      <c r="I98" s="63" t="s">
        <v>103</v>
      </c>
      <c r="J98" s="65">
        <v>5</v>
      </c>
      <c r="K98" s="234">
        <v>0</v>
      </c>
      <c r="L98" s="234"/>
      <c r="M98" s="235">
        <f t="shared" si="2"/>
        <v>0</v>
      </c>
      <c r="N98" s="235"/>
      <c r="O98" s="235"/>
      <c r="P98" s="236"/>
    </row>
    <row r="99" spans="1:16" ht="27" customHeight="1">
      <c r="A99" s="47"/>
      <c r="B99" s="60" t="s">
        <v>410</v>
      </c>
      <c r="C99" s="61"/>
      <c r="D99" s="62"/>
      <c r="E99" s="233" t="s">
        <v>411</v>
      </c>
      <c r="F99" s="233"/>
      <c r="G99" s="233"/>
      <c r="H99" s="233"/>
      <c r="I99" s="63" t="s">
        <v>6</v>
      </c>
      <c r="J99" s="65">
        <f>J72+J73+J74+J75+J76+J77+J78</f>
        <v>120</v>
      </c>
      <c r="K99" s="234">
        <v>0</v>
      </c>
      <c r="L99" s="234"/>
      <c r="M99" s="235">
        <f t="shared" si="2"/>
        <v>0</v>
      </c>
      <c r="N99" s="235"/>
      <c r="O99" s="235"/>
      <c r="P99" s="236"/>
    </row>
    <row r="100" spans="1:16" ht="27" customHeight="1">
      <c r="A100" s="47"/>
      <c r="B100" s="60" t="s">
        <v>412</v>
      </c>
      <c r="C100" s="61"/>
      <c r="D100" s="62"/>
      <c r="E100" s="237" t="s">
        <v>413</v>
      </c>
      <c r="F100" s="238"/>
      <c r="G100" s="238"/>
      <c r="H100" s="238"/>
      <c r="I100" s="63"/>
      <c r="J100" s="65"/>
      <c r="K100" s="392"/>
      <c r="L100" s="392"/>
      <c r="M100" s="235"/>
      <c r="N100" s="235"/>
      <c r="O100" s="235"/>
      <c r="P100" s="236"/>
    </row>
    <row r="101" spans="1:16" ht="40.5" customHeight="1">
      <c r="A101" s="47"/>
      <c r="B101" s="60" t="s">
        <v>414</v>
      </c>
      <c r="C101" s="61"/>
      <c r="D101" s="62"/>
      <c r="E101" s="233" t="s">
        <v>415</v>
      </c>
      <c r="F101" s="233"/>
      <c r="G101" s="233"/>
      <c r="H101" s="233"/>
      <c r="I101" s="63" t="s">
        <v>5</v>
      </c>
      <c r="J101" s="65">
        <v>1</v>
      </c>
      <c r="K101" s="234">
        <v>0</v>
      </c>
      <c r="L101" s="234"/>
      <c r="M101" s="235">
        <f t="shared" si="2"/>
        <v>0</v>
      </c>
      <c r="N101" s="235"/>
      <c r="O101" s="235"/>
      <c r="P101" s="236"/>
    </row>
    <row r="102" spans="1:16" ht="43.5" customHeight="1">
      <c r="A102" s="47"/>
      <c r="B102" s="60" t="s">
        <v>416</v>
      </c>
      <c r="C102" s="61"/>
      <c r="D102" s="62"/>
      <c r="E102" s="233" t="s">
        <v>417</v>
      </c>
      <c r="F102" s="233"/>
      <c r="G102" s="233"/>
      <c r="H102" s="233"/>
      <c r="I102" s="63" t="s">
        <v>5</v>
      </c>
      <c r="J102" s="65">
        <v>1</v>
      </c>
      <c r="K102" s="234">
        <v>0</v>
      </c>
      <c r="L102" s="234"/>
      <c r="M102" s="235">
        <f t="shared" si="2"/>
        <v>0</v>
      </c>
      <c r="N102" s="235"/>
      <c r="O102" s="235"/>
      <c r="P102" s="236"/>
    </row>
    <row r="103" spans="1:16" ht="41.1" customHeight="1">
      <c r="A103" s="47"/>
      <c r="B103" s="60" t="s">
        <v>418</v>
      </c>
      <c r="C103" s="61"/>
      <c r="D103" s="62"/>
      <c r="E103" s="233" t="s">
        <v>419</v>
      </c>
      <c r="F103" s="233"/>
      <c r="G103" s="233"/>
      <c r="H103" s="233"/>
      <c r="I103" s="63" t="s">
        <v>5</v>
      </c>
      <c r="J103" s="65">
        <v>2</v>
      </c>
      <c r="K103" s="234">
        <v>0</v>
      </c>
      <c r="L103" s="234"/>
      <c r="M103" s="235">
        <f t="shared" si="2"/>
        <v>0</v>
      </c>
      <c r="N103" s="235"/>
      <c r="O103" s="235"/>
      <c r="P103" s="236"/>
    </row>
    <row r="104" spans="1:16" ht="52.5" customHeight="1">
      <c r="A104" s="47"/>
      <c r="B104" s="60" t="s">
        <v>420</v>
      </c>
      <c r="C104" s="61"/>
      <c r="D104" s="62"/>
      <c r="E104" s="233" t="s">
        <v>421</v>
      </c>
      <c r="F104" s="233"/>
      <c r="G104" s="233"/>
      <c r="H104" s="233"/>
      <c r="I104" s="63" t="s">
        <v>5</v>
      </c>
      <c r="J104" s="65">
        <v>1</v>
      </c>
      <c r="K104" s="234">
        <v>0</v>
      </c>
      <c r="L104" s="234"/>
      <c r="M104" s="235">
        <f t="shared" si="2"/>
        <v>0</v>
      </c>
      <c r="N104" s="235"/>
      <c r="O104" s="235"/>
      <c r="P104" s="236"/>
    </row>
    <row r="105" spans="1:16" ht="54.6" customHeight="1">
      <c r="A105" s="47"/>
      <c r="B105" s="60" t="s">
        <v>422</v>
      </c>
      <c r="C105" s="61"/>
      <c r="D105" s="62"/>
      <c r="E105" s="233" t="s">
        <v>423</v>
      </c>
      <c r="F105" s="233"/>
      <c r="G105" s="233"/>
      <c r="H105" s="233"/>
      <c r="I105" s="63" t="s">
        <v>5</v>
      </c>
      <c r="J105" s="65">
        <v>1</v>
      </c>
      <c r="K105" s="234">
        <v>0</v>
      </c>
      <c r="L105" s="234"/>
      <c r="M105" s="235">
        <f t="shared" si="2"/>
        <v>0</v>
      </c>
      <c r="N105" s="235"/>
      <c r="O105" s="235"/>
      <c r="P105" s="236"/>
    </row>
    <row r="106" spans="1:16" ht="23.1" customHeight="1">
      <c r="A106" s="47"/>
      <c r="B106" s="60" t="s">
        <v>424</v>
      </c>
      <c r="C106" s="61"/>
      <c r="D106" s="62"/>
      <c r="E106" s="233" t="s">
        <v>425</v>
      </c>
      <c r="F106" s="233"/>
      <c r="G106" s="233"/>
      <c r="H106" s="233"/>
      <c r="I106" s="63" t="s">
        <v>5</v>
      </c>
      <c r="J106" s="65">
        <v>1</v>
      </c>
      <c r="K106" s="234">
        <v>0</v>
      </c>
      <c r="L106" s="234"/>
      <c r="M106" s="235">
        <f t="shared" si="2"/>
        <v>0</v>
      </c>
      <c r="N106" s="235"/>
      <c r="O106" s="235"/>
      <c r="P106" s="236"/>
    </row>
    <row r="107" spans="1:16" ht="27" customHeight="1">
      <c r="A107" s="47"/>
      <c r="B107" s="60" t="s">
        <v>426</v>
      </c>
      <c r="C107" s="61"/>
      <c r="D107" s="62"/>
      <c r="E107" s="233" t="s">
        <v>427</v>
      </c>
      <c r="F107" s="233"/>
      <c r="G107" s="233"/>
      <c r="H107" s="233"/>
      <c r="I107" s="63" t="s">
        <v>5</v>
      </c>
      <c r="J107" s="65">
        <v>1</v>
      </c>
      <c r="K107" s="234">
        <v>0</v>
      </c>
      <c r="L107" s="234"/>
      <c r="M107" s="235">
        <f t="shared" si="2"/>
        <v>0</v>
      </c>
      <c r="N107" s="235"/>
      <c r="O107" s="235"/>
      <c r="P107" s="236"/>
    </row>
    <row r="108" spans="1:16" ht="27" customHeight="1">
      <c r="A108" s="47"/>
      <c r="B108" s="60" t="s">
        <v>428</v>
      </c>
      <c r="C108" s="61"/>
      <c r="D108" s="62"/>
      <c r="E108" s="233" t="s">
        <v>429</v>
      </c>
      <c r="F108" s="233"/>
      <c r="G108" s="233"/>
      <c r="H108" s="233"/>
      <c r="I108" s="63" t="s">
        <v>5</v>
      </c>
      <c r="J108" s="65">
        <v>1</v>
      </c>
      <c r="K108" s="234">
        <v>0</v>
      </c>
      <c r="L108" s="234"/>
      <c r="M108" s="235">
        <f t="shared" si="2"/>
        <v>0</v>
      </c>
      <c r="N108" s="235"/>
      <c r="O108" s="235"/>
      <c r="P108" s="236"/>
    </row>
    <row r="109" spans="1:16" ht="27" customHeight="1">
      <c r="A109" s="47"/>
      <c r="B109" s="60" t="s">
        <v>430</v>
      </c>
      <c r="C109" s="61"/>
      <c r="D109" s="62"/>
      <c r="E109" s="233" t="s">
        <v>431</v>
      </c>
      <c r="F109" s="233"/>
      <c r="G109" s="233"/>
      <c r="H109" s="233"/>
      <c r="I109" s="63" t="s">
        <v>432</v>
      </c>
      <c r="J109" s="65">
        <v>25</v>
      </c>
      <c r="K109" s="234">
        <v>0</v>
      </c>
      <c r="L109" s="234"/>
      <c r="M109" s="235">
        <f>K109*J109</f>
        <v>0</v>
      </c>
      <c r="N109" s="235"/>
      <c r="O109" s="235"/>
      <c r="P109" s="236"/>
    </row>
    <row r="110" spans="1:16" ht="27" customHeight="1">
      <c r="A110" s="47"/>
      <c r="B110" s="60" t="s">
        <v>433</v>
      </c>
      <c r="C110" s="61"/>
      <c r="D110" s="62"/>
      <c r="E110" s="233" t="s">
        <v>434</v>
      </c>
      <c r="F110" s="233"/>
      <c r="G110" s="233"/>
      <c r="H110" s="233"/>
      <c r="I110" s="63" t="s">
        <v>5</v>
      </c>
      <c r="J110" s="65">
        <v>1</v>
      </c>
      <c r="K110" s="234">
        <v>0</v>
      </c>
      <c r="L110" s="234"/>
      <c r="M110" s="235">
        <f>K110*J110</f>
        <v>0</v>
      </c>
      <c r="N110" s="235"/>
      <c r="O110" s="235"/>
      <c r="P110" s="236"/>
    </row>
    <row r="111" spans="1:16" ht="26.45" customHeight="1">
      <c r="A111" s="47"/>
      <c r="B111" s="60" t="s">
        <v>435</v>
      </c>
      <c r="C111" s="61"/>
      <c r="D111" s="62"/>
      <c r="E111" s="233" t="s">
        <v>437</v>
      </c>
      <c r="F111" s="233"/>
      <c r="G111" s="233"/>
      <c r="H111" s="233"/>
      <c r="I111" s="63" t="s">
        <v>438</v>
      </c>
      <c r="J111" s="65">
        <v>3</v>
      </c>
      <c r="K111" s="234">
        <v>0</v>
      </c>
      <c r="L111" s="234"/>
      <c r="M111" s="235">
        <f>K111*J111</f>
        <v>0</v>
      </c>
      <c r="N111" s="235"/>
      <c r="O111" s="235"/>
      <c r="P111" s="236"/>
    </row>
    <row r="112" spans="1:16" ht="27.6" customHeight="1">
      <c r="A112" s="47"/>
      <c r="B112" s="60" t="s">
        <v>436</v>
      </c>
      <c r="C112" s="61"/>
      <c r="D112" s="62"/>
      <c r="E112" s="233" t="s">
        <v>441</v>
      </c>
      <c r="F112" s="233"/>
      <c r="G112" s="233"/>
      <c r="H112" s="233"/>
      <c r="I112" s="63" t="s">
        <v>5</v>
      </c>
      <c r="J112" s="65">
        <v>1</v>
      </c>
      <c r="K112" s="234">
        <v>0</v>
      </c>
      <c r="L112" s="234"/>
      <c r="M112" s="235">
        <f aca="true" t="shared" si="5" ref="M112:M113">K112*J112</f>
        <v>0</v>
      </c>
      <c r="N112" s="235"/>
      <c r="O112" s="235"/>
      <c r="P112" s="236"/>
    </row>
    <row r="113" spans="1:16" ht="22.5" customHeight="1">
      <c r="A113" s="47"/>
      <c r="B113" s="60" t="s">
        <v>439</v>
      </c>
      <c r="C113" s="61"/>
      <c r="D113" s="62"/>
      <c r="E113" s="233" t="s">
        <v>442</v>
      </c>
      <c r="F113" s="233"/>
      <c r="G113" s="233"/>
      <c r="H113" s="233"/>
      <c r="I113" s="63" t="s">
        <v>5</v>
      </c>
      <c r="J113" s="65">
        <v>1</v>
      </c>
      <c r="K113" s="234">
        <v>0</v>
      </c>
      <c r="L113" s="234"/>
      <c r="M113" s="235">
        <f t="shared" si="5"/>
        <v>0</v>
      </c>
      <c r="N113" s="235"/>
      <c r="O113" s="235"/>
      <c r="P113" s="236"/>
    </row>
    <row r="114" spans="1:16" ht="27" customHeight="1">
      <c r="A114" s="47"/>
      <c r="B114" s="60" t="s">
        <v>440</v>
      </c>
      <c r="C114" s="61"/>
      <c r="D114" s="62"/>
      <c r="E114" s="233" t="s">
        <v>443</v>
      </c>
      <c r="F114" s="233"/>
      <c r="G114" s="233"/>
      <c r="H114" s="233"/>
      <c r="I114" s="63" t="s">
        <v>5</v>
      </c>
      <c r="J114" s="65">
        <v>1</v>
      </c>
      <c r="K114" s="234">
        <v>0</v>
      </c>
      <c r="L114" s="234"/>
      <c r="M114" s="235">
        <f>K114*J114</f>
        <v>0</v>
      </c>
      <c r="N114" s="235"/>
      <c r="O114" s="235"/>
      <c r="P114" s="236"/>
    </row>
    <row r="115" ht="13.5">
      <c r="B115" s="66"/>
    </row>
  </sheetData>
  <sheetProtection password="CC06" sheet="1" objects="1" scenarios="1"/>
  <mergeCells count="306">
    <mergeCell ref="E12:H12"/>
    <mergeCell ref="K12:L12"/>
    <mergeCell ref="M12:P12"/>
    <mergeCell ref="M13:P13"/>
    <mergeCell ref="E15:H15"/>
    <mergeCell ref="K15:L15"/>
    <mergeCell ref="M15:P15"/>
    <mergeCell ref="B3:P3"/>
    <mergeCell ref="E5:O5"/>
    <mergeCell ref="E6:O6"/>
    <mergeCell ref="L7:O7"/>
    <mergeCell ref="L9:P9"/>
    <mergeCell ref="L10:P10"/>
    <mergeCell ref="E18:H18"/>
    <mergeCell ref="K18:L18"/>
    <mergeCell ref="M18:P18"/>
    <mergeCell ref="E19:H19"/>
    <mergeCell ref="K19:L19"/>
    <mergeCell ref="M19:P19"/>
    <mergeCell ref="E16:H16"/>
    <mergeCell ref="K16:L16"/>
    <mergeCell ref="M16:P16"/>
    <mergeCell ref="E17:H17"/>
    <mergeCell ref="K17:L17"/>
    <mergeCell ref="M17:P17"/>
    <mergeCell ref="E22:H22"/>
    <mergeCell ref="K22:L22"/>
    <mergeCell ref="M22:P22"/>
    <mergeCell ref="E23:H23"/>
    <mergeCell ref="K23:L23"/>
    <mergeCell ref="M23:P23"/>
    <mergeCell ref="E20:H20"/>
    <mergeCell ref="K20:L20"/>
    <mergeCell ref="M20:P20"/>
    <mergeCell ref="E21:H21"/>
    <mergeCell ref="K21:L21"/>
    <mergeCell ref="M21:P21"/>
    <mergeCell ref="E27:H27"/>
    <mergeCell ref="K27:L27"/>
    <mergeCell ref="M27:P27"/>
    <mergeCell ref="E28:H28"/>
    <mergeCell ref="K28:L28"/>
    <mergeCell ref="M28:P28"/>
    <mergeCell ref="E24:H24"/>
    <mergeCell ref="K24:L24"/>
    <mergeCell ref="M24:P24"/>
    <mergeCell ref="E26:H26"/>
    <mergeCell ref="K26:L26"/>
    <mergeCell ref="M26:P26"/>
    <mergeCell ref="E32:H32"/>
    <mergeCell ref="K32:L32"/>
    <mergeCell ref="M32:P32"/>
    <mergeCell ref="E33:H33"/>
    <mergeCell ref="K33:L33"/>
    <mergeCell ref="M33:P33"/>
    <mergeCell ref="K29:L29"/>
    <mergeCell ref="M29:P29"/>
    <mergeCell ref="E30:H30"/>
    <mergeCell ref="K30:L30"/>
    <mergeCell ref="M30:P30"/>
    <mergeCell ref="E31:H31"/>
    <mergeCell ref="K31:L31"/>
    <mergeCell ref="M31:P31"/>
    <mergeCell ref="E36:H36"/>
    <mergeCell ref="K36:L36"/>
    <mergeCell ref="M36:P36"/>
    <mergeCell ref="E37:H37"/>
    <mergeCell ref="K37:L37"/>
    <mergeCell ref="M37:P37"/>
    <mergeCell ref="E34:H34"/>
    <mergeCell ref="K34:L34"/>
    <mergeCell ref="M34:P34"/>
    <mergeCell ref="E35:H35"/>
    <mergeCell ref="K35:L35"/>
    <mergeCell ref="M35:P35"/>
    <mergeCell ref="E40:H40"/>
    <mergeCell ref="K40:L40"/>
    <mergeCell ref="M40:P40"/>
    <mergeCell ref="E41:H41"/>
    <mergeCell ref="K41:L41"/>
    <mergeCell ref="M41:P41"/>
    <mergeCell ref="E38:H38"/>
    <mergeCell ref="K38:L38"/>
    <mergeCell ref="M38:P38"/>
    <mergeCell ref="E39:H39"/>
    <mergeCell ref="K39:L39"/>
    <mergeCell ref="M39:P39"/>
    <mergeCell ref="E44:H44"/>
    <mergeCell ref="K44:L44"/>
    <mergeCell ref="M44:P44"/>
    <mergeCell ref="E45:H45"/>
    <mergeCell ref="K45:L45"/>
    <mergeCell ref="M45:P45"/>
    <mergeCell ref="E42:H42"/>
    <mergeCell ref="K42:L42"/>
    <mergeCell ref="M42:P42"/>
    <mergeCell ref="E43:H43"/>
    <mergeCell ref="K43:L43"/>
    <mergeCell ref="M43:P43"/>
    <mergeCell ref="E49:H49"/>
    <mergeCell ref="K49:L49"/>
    <mergeCell ref="M49:P49"/>
    <mergeCell ref="E50:H50"/>
    <mergeCell ref="K50:L50"/>
    <mergeCell ref="M50:P50"/>
    <mergeCell ref="E46:H46"/>
    <mergeCell ref="K46:L46"/>
    <mergeCell ref="M46:P46"/>
    <mergeCell ref="E47:H47"/>
    <mergeCell ref="K47:L47"/>
    <mergeCell ref="M47:P47"/>
    <mergeCell ref="E48:H48"/>
    <mergeCell ref="K48:L48"/>
    <mergeCell ref="M48:P48"/>
    <mergeCell ref="E53:H53"/>
    <mergeCell ref="K53:L53"/>
    <mergeCell ref="M53:P53"/>
    <mergeCell ref="E54:H54"/>
    <mergeCell ref="K54:L54"/>
    <mergeCell ref="M54:P54"/>
    <mergeCell ref="E51:H51"/>
    <mergeCell ref="K51:L51"/>
    <mergeCell ref="M51:P51"/>
    <mergeCell ref="E52:H52"/>
    <mergeCell ref="K52:L52"/>
    <mergeCell ref="M52:P52"/>
    <mergeCell ref="E57:H57"/>
    <mergeCell ref="K57:L57"/>
    <mergeCell ref="M57:P57"/>
    <mergeCell ref="E58:H58"/>
    <mergeCell ref="K58:L58"/>
    <mergeCell ref="M58:P58"/>
    <mergeCell ref="E55:H55"/>
    <mergeCell ref="K55:L55"/>
    <mergeCell ref="M55:P55"/>
    <mergeCell ref="E56:H56"/>
    <mergeCell ref="K56:L56"/>
    <mergeCell ref="M56:P56"/>
    <mergeCell ref="E61:H61"/>
    <mergeCell ref="K61:L61"/>
    <mergeCell ref="M61:P61"/>
    <mergeCell ref="E62:H62"/>
    <mergeCell ref="K62:L62"/>
    <mergeCell ref="M62:P62"/>
    <mergeCell ref="E59:H59"/>
    <mergeCell ref="K59:L59"/>
    <mergeCell ref="M59:P59"/>
    <mergeCell ref="E60:H60"/>
    <mergeCell ref="K60:L60"/>
    <mergeCell ref="M60:P60"/>
    <mergeCell ref="E65:H65"/>
    <mergeCell ref="K65:L65"/>
    <mergeCell ref="M65:P65"/>
    <mergeCell ref="E66:H66"/>
    <mergeCell ref="K66:L66"/>
    <mergeCell ref="M66:P66"/>
    <mergeCell ref="E63:H63"/>
    <mergeCell ref="K63:L63"/>
    <mergeCell ref="M63:P63"/>
    <mergeCell ref="E64:H64"/>
    <mergeCell ref="K64:L64"/>
    <mergeCell ref="M64:P64"/>
    <mergeCell ref="E69:H69"/>
    <mergeCell ref="K69:L69"/>
    <mergeCell ref="M69:P69"/>
    <mergeCell ref="E70:H70"/>
    <mergeCell ref="K70:L70"/>
    <mergeCell ref="M70:P70"/>
    <mergeCell ref="E67:H67"/>
    <mergeCell ref="K67:L67"/>
    <mergeCell ref="M67:P67"/>
    <mergeCell ref="E68:H68"/>
    <mergeCell ref="K68:L68"/>
    <mergeCell ref="M68:P68"/>
    <mergeCell ref="E73:H73"/>
    <mergeCell ref="K73:L73"/>
    <mergeCell ref="M73:P73"/>
    <mergeCell ref="E74:H74"/>
    <mergeCell ref="K74:L74"/>
    <mergeCell ref="M74:P74"/>
    <mergeCell ref="E71:H71"/>
    <mergeCell ref="K71:L71"/>
    <mergeCell ref="M71:P71"/>
    <mergeCell ref="E72:H72"/>
    <mergeCell ref="K72:L72"/>
    <mergeCell ref="M72:P72"/>
    <mergeCell ref="E77:H77"/>
    <mergeCell ref="K77:L77"/>
    <mergeCell ref="M77:P77"/>
    <mergeCell ref="E78:H78"/>
    <mergeCell ref="K78:L78"/>
    <mergeCell ref="M78:P78"/>
    <mergeCell ref="E75:H75"/>
    <mergeCell ref="K75:L75"/>
    <mergeCell ref="M75:P75"/>
    <mergeCell ref="E76:H76"/>
    <mergeCell ref="K76:L76"/>
    <mergeCell ref="M76:P76"/>
    <mergeCell ref="E81:H81"/>
    <mergeCell ref="K81:L81"/>
    <mergeCell ref="M81:P81"/>
    <mergeCell ref="E82:H82"/>
    <mergeCell ref="K82:L82"/>
    <mergeCell ref="M82:P82"/>
    <mergeCell ref="E79:H79"/>
    <mergeCell ref="K79:L79"/>
    <mergeCell ref="M79:P79"/>
    <mergeCell ref="E80:H80"/>
    <mergeCell ref="K80:L80"/>
    <mergeCell ref="M80:P80"/>
    <mergeCell ref="E85:H85"/>
    <mergeCell ref="K85:L85"/>
    <mergeCell ref="M85:P85"/>
    <mergeCell ref="E86:H86"/>
    <mergeCell ref="K86:L86"/>
    <mergeCell ref="M86:P86"/>
    <mergeCell ref="E83:H83"/>
    <mergeCell ref="K83:L83"/>
    <mergeCell ref="M83:P83"/>
    <mergeCell ref="E84:H84"/>
    <mergeCell ref="K84:L84"/>
    <mergeCell ref="M84:P84"/>
    <mergeCell ref="E89:H89"/>
    <mergeCell ref="K89:L89"/>
    <mergeCell ref="M89:P89"/>
    <mergeCell ref="E90:H90"/>
    <mergeCell ref="K90:L90"/>
    <mergeCell ref="M90:P90"/>
    <mergeCell ref="E87:H87"/>
    <mergeCell ref="K87:L87"/>
    <mergeCell ref="M87:P87"/>
    <mergeCell ref="E88:H88"/>
    <mergeCell ref="K88:L88"/>
    <mergeCell ref="M88:P88"/>
    <mergeCell ref="E93:H93"/>
    <mergeCell ref="K93:L93"/>
    <mergeCell ref="M93:P93"/>
    <mergeCell ref="E94:H94"/>
    <mergeCell ref="K94:L94"/>
    <mergeCell ref="M94:P94"/>
    <mergeCell ref="E91:H91"/>
    <mergeCell ref="K91:L91"/>
    <mergeCell ref="M91:P91"/>
    <mergeCell ref="E92:H92"/>
    <mergeCell ref="K92:L92"/>
    <mergeCell ref="M92:P92"/>
    <mergeCell ref="E97:H97"/>
    <mergeCell ref="K97:L97"/>
    <mergeCell ref="M97:P97"/>
    <mergeCell ref="E98:H98"/>
    <mergeCell ref="K98:L98"/>
    <mergeCell ref="M98:P98"/>
    <mergeCell ref="E95:H95"/>
    <mergeCell ref="K95:L95"/>
    <mergeCell ref="M95:P95"/>
    <mergeCell ref="E96:H96"/>
    <mergeCell ref="K96:L96"/>
    <mergeCell ref="M96:P96"/>
    <mergeCell ref="E101:H101"/>
    <mergeCell ref="K101:L101"/>
    <mergeCell ref="M101:P101"/>
    <mergeCell ref="E102:H102"/>
    <mergeCell ref="K102:L102"/>
    <mergeCell ref="M102:P102"/>
    <mergeCell ref="E99:H99"/>
    <mergeCell ref="K99:L99"/>
    <mergeCell ref="M99:P99"/>
    <mergeCell ref="E100:H100"/>
    <mergeCell ref="K100:L100"/>
    <mergeCell ref="M100:P100"/>
    <mergeCell ref="E105:H105"/>
    <mergeCell ref="K105:L105"/>
    <mergeCell ref="M105:P105"/>
    <mergeCell ref="E106:H106"/>
    <mergeCell ref="K106:L106"/>
    <mergeCell ref="M106:P106"/>
    <mergeCell ref="E103:H103"/>
    <mergeCell ref="K103:L103"/>
    <mergeCell ref="M103:P103"/>
    <mergeCell ref="E104:H104"/>
    <mergeCell ref="K104:L104"/>
    <mergeCell ref="M104:P104"/>
    <mergeCell ref="E109:H109"/>
    <mergeCell ref="K109:L109"/>
    <mergeCell ref="M109:P109"/>
    <mergeCell ref="E110:H110"/>
    <mergeCell ref="K110:L110"/>
    <mergeCell ref="M110:P110"/>
    <mergeCell ref="E107:H107"/>
    <mergeCell ref="K107:L107"/>
    <mergeCell ref="M107:P107"/>
    <mergeCell ref="E108:H108"/>
    <mergeCell ref="K108:L108"/>
    <mergeCell ref="M108:P108"/>
    <mergeCell ref="E114:H114"/>
    <mergeCell ref="K114:L114"/>
    <mergeCell ref="M114:P114"/>
    <mergeCell ref="E111:H111"/>
    <mergeCell ref="K111:L111"/>
    <mergeCell ref="M111:P111"/>
    <mergeCell ref="E113:H113"/>
    <mergeCell ref="K113:L113"/>
    <mergeCell ref="M113:P113"/>
    <mergeCell ref="E112:H112"/>
    <mergeCell ref="K112:L112"/>
    <mergeCell ref="M112:P112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  <rowBreaks count="2" manualBreakCount="2">
    <brk id="28" max="16383" man="1"/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6"/>
  <sheetViews>
    <sheetView workbookViewId="0" topLeftCell="A1">
      <selection activeCell="M59" sqref="M59:P59"/>
    </sheetView>
  </sheetViews>
  <sheetFormatPr defaultColWidth="7.00390625" defaultRowHeight="15"/>
  <cols>
    <col min="1" max="1" width="2.421875" style="2" customWidth="1"/>
    <col min="2" max="2" width="7.00390625" style="2" customWidth="1"/>
    <col min="3" max="3" width="4.7109375" style="2" customWidth="1"/>
    <col min="4" max="4" width="7.00390625" style="2" hidden="1" customWidth="1"/>
    <col min="5" max="7" width="7.00390625" style="2" customWidth="1"/>
    <col min="8" max="8" width="35.140625" style="2" customWidth="1"/>
    <col min="9" max="9" width="7.00390625" style="2" customWidth="1"/>
    <col min="10" max="10" width="8.421875" style="2" customWidth="1"/>
    <col min="11" max="14" width="7.00390625" style="2" customWidth="1"/>
    <col min="15" max="15" width="1.28515625" style="2" customWidth="1"/>
    <col min="16" max="16" width="1.7109375" style="2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22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"/>
    </row>
    <row r="3" spans="1:18" ht="21">
      <c r="A3" s="8"/>
      <c r="B3" s="180" t="s">
        <v>927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"/>
      <c r="R3" s="3"/>
    </row>
    <row r="4" spans="1:18" ht="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  <c r="R4" s="3"/>
    </row>
    <row r="5" spans="1:18" ht="12.75" customHeight="1">
      <c r="A5" s="8"/>
      <c r="B5" s="166" t="s">
        <v>7</v>
      </c>
      <c r="C5" s="4"/>
      <c r="D5" s="4"/>
      <c r="E5" s="255" t="s">
        <v>58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4"/>
      <c r="Q5" s="9"/>
      <c r="R5" s="3"/>
    </row>
    <row r="6" spans="1:18" ht="12.75" customHeight="1">
      <c r="A6" s="8"/>
      <c r="B6" s="4"/>
      <c r="C6" s="4"/>
      <c r="D6" s="4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4"/>
      <c r="Q6" s="9"/>
      <c r="R6" s="3"/>
    </row>
    <row r="7" spans="1:18" ht="15">
      <c r="A7" s="8"/>
      <c r="B7" s="5" t="s">
        <v>8</v>
      </c>
      <c r="C7" s="4"/>
      <c r="D7" s="4"/>
      <c r="E7" s="132" t="s">
        <v>59</v>
      </c>
      <c r="F7" s="4"/>
      <c r="G7" s="4"/>
      <c r="H7" s="4"/>
      <c r="I7" s="4"/>
      <c r="J7" s="5" t="s">
        <v>9</v>
      </c>
      <c r="K7" s="4"/>
      <c r="L7" s="182" t="s">
        <v>60</v>
      </c>
      <c r="M7" s="182"/>
      <c r="N7" s="182"/>
      <c r="O7" s="182"/>
      <c r="P7" s="4"/>
      <c r="Q7" s="9"/>
      <c r="R7" s="3"/>
    </row>
    <row r="8" spans="1:18" ht="1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3"/>
    </row>
    <row r="9" spans="1:18" ht="15">
      <c r="A9" s="8"/>
      <c r="B9" s="5" t="s">
        <v>10</v>
      </c>
      <c r="C9" s="4"/>
      <c r="D9" s="4"/>
      <c r="E9" s="132" t="s">
        <v>11</v>
      </c>
      <c r="F9" s="4"/>
      <c r="G9" s="4"/>
      <c r="H9" s="4"/>
      <c r="I9" s="4"/>
      <c r="J9" s="5" t="s">
        <v>12</v>
      </c>
      <c r="K9" s="4"/>
      <c r="L9" s="278" t="s">
        <v>61</v>
      </c>
      <c r="M9" s="287"/>
      <c r="N9" s="287"/>
      <c r="O9" s="287"/>
      <c r="P9" s="287"/>
      <c r="Q9" s="9"/>
      <c r="R9" s="3"/>
    </row>
    <row r="10" spans="1:18" ht="15">
      <c r="A10" s="8"/>
      <c r="B10" s="5" t="s">
        <v>13</v>
      </c>
      <c r="C10" s="4"/>
      <c r="D10" s="4"/>
      <c r="E10" s="103"/>
      <c r="F10" s="104"/>
      <c r="G10" s="104"/>
      <c r="H10" s="104"/>
      <c r="I10" s="4"/>
      <c r="J10" s="5" t="s">
        <v>14</v>
      </c>
      <c r="K10" s="4"/>
      <c r="L10" s="285"/>
      <c r="M10" s="285"/>
      <c r="N10" s="285"/>
      <c r="O10" s="285"/>
      <c r="P10" s="285"/>
      <c r="Q10" s="9"/>
      <c r="R10" s="3"/>
    </row>
    <row r="11" spans="1:18" ht="1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3"/>
    </row>
    <row r="12" spans="1:18" ht="27" customHeight="1">
      <c r="A12" s="8"/>
      <c r="B12" s="173" t="s">
        <v>15</v>
      </c>
      <c r="C12" s="173"/>
      <c r="D12" s="173"/>
      <c r="E12" s="229" t="s">
        <v>0</v>
      </c>
      <c r="F12" s="229"/>
      <c r="G12" s="229"/>
      <c r="H12" s="229"/>
      <c r="I12" s="173" t="s">
        <v>1</v>
      </c>
      <c r="J12" s="173" t="s">
        <v>2</v>
      </c>
      <c r="K12" s="229" t="s">
        <v>16</v>
      </c>
      <c r="L12" s="229"/>
      <c r="M12" s="229" t="s">
        <v>17</v>
      </c>
      <c r="N12" s="229"/>
      <c r="O12" s="229"/>
      <c r="P12" s="229"/>
      <c r="Q12" s="33"/>
      <c r="R12" s="6"/>
    </row>
    <row r="13" spans="1:18" ht="16.5">
      <c r="A13" s="8"/>
      <c r="B13" s="87"/>
      <c r="C13" s="167" t="s">
        <v>21</v>
      </c>
      <c r="D13" s="91"/>
      <c r="E13" s="91"/>
      <c r="F13" s="91"/>
      <c r="G13" s="91"/>
      <c r="H13" s="91"/>
      <c r="I13" s="91"/>
      <c r="J13" s="91"/>
      <c r="K13" s="91"/>
      <c r="L13" s="91"/>
      <c r="M13" s="205">
        <f>SUM(M15:O85)</f>
        <v>0</v>
      </c>
      <c r="N13" s="205"/>
      <c r="O13" s="205"/>
      <c r="P13" s="205"/>
      <c r="Q13" s="42"/>
      <c r="R13" s="7"/>
    </row>
    <row r="14" spans="1:18" ht="16.5">
      <c r="A14" s="8"/>
      <c r="B14" s="87"/>
      <c r="C14" s="167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168"/>
      <c r="P14" s="168"/>
      <c r="Q14" s="42"/>
      <c r="R14" s="7"/>
    </row>
    <row r="15" spans="1:18" s="143" customFormat="1" ht="13.5" customHeight="1">
      <c r="A15" s="141"/>
      <c r="B15" s="119" t="s">
        <v>19</v>
      </c>
      <c r="C15" s="119"/>
      <c r="D15" s="120"/>
      <c r="E15" s="254" t="s">
        <v>62</v>
      </c>
      <c r="F15" s="254"/>
      <c r="G15" s="254"/>
      <c r="H15" s="254"/>
      <c r="I15" s="121" t="s">
        <v>5</v>
      </c>
      <c r="J15" s="122">
        <v>268</v>
      </c>
      <c r="K15" s="251">
        <v>0</v>
      </c>
      <c r="L15" s="251"/>
      <c r="M15" s="252">
        <f>K15*J15</f>
        <v>0</v>
      </c>
      <c r="N15" s="252"/>
      <c r="O15" s="252"/>
      <c r="P15" s="252"/>
      <c r="Q15" s="142"/>
      <c r="R15" s="3"/>
    </row>
    <row r="16" spans="1:18" s="143" customFormat="1" ht="13.5">
      <c r="A16" s="141"/>
      <c r="B16" s="119"/>
      <c r="C16" s="119"/>
      <c r="D16" s="120"/>
      <c r="E16" s="123" t="s">
        <v>63</v>
      </c>
      <c r="F16" s="144"/>
      <c r="G16" s="144"/>
      <c r="H16" s="144"/>
      <c r="I16" s="121"/>
      <c r="J16" s="122"/>
      <c r="K16" s="178"/>
      <c r="L16" s="145"/>
      <c r="M16" s="177"/>
      <c r="N16" s="144"/>
      <c r="O16" s="144"/>
      <c r="P16" s="144"/>
      <c r="Q16" s="142"/>
      <c r="R16" s="3"/>
    </row>
    <row r="17" spans="1:18" s="143" customFormat="1" ht="13.5" customHeight="1">
      <c r="A17" s="141"/>
      <c r="B17" s="119" t="s">
        <v>20</v>
      </c>
      <c r="C17" s="119"/>
      <c r="D17" s="120"/>
      <c r="E17" s="254" t="s">
        <v>64</v>
      </c>
      <c r="F17" s="254"/>
      <c r="G17" s="254"/>
      <c r="H17" s="254"/>
      <c r="I17" s="121" t="s">
        <v>5</v>
      </c>
      <c r="J17" s="122">
        <v>11</v>
      </c>
      <c r="K17" s="251">
        <v>0</v>
      </c>
      <c r="L17" s="251"/>
      <c r="M17" s="252">
        <f>K17*J17</f>
        <v>0</v>
      </c>
      <c r="N17" s="252"/>
      <c r="O17" s="252"/>
      <c r="P17" s="252"/>
      <c r="Q17" s="142"/>
      <c r="R17" s="3"/>
    </row>
    <row r="18" spans="1:18" s="143" customFormat="1" ht="13.5">
      <c r="A18" s="141"/>
      <c r="B18" s="119"/>
      <c r="C18" s="119"/>
      <c r="D18" s="120"/>
      <c r="E18" s="123" t="s">
        <v>63</v>
      </c>
      <c r="F18" s="144"/>
      <c r="G18" s="144"/>
      <c r="H18" s="144"/>
      <c r="I18" s="121"/>
      <c r="J18" s="122"/>
      <c r="K18" s="178"/>
      <c r="L18" s="145"/>
      <c r="M18" s="177"/>
      <c r="N18" s="144"/>
      <c r="O18" s="144"/>
      <c r="P18" s="144"/>
      <c r="Q18" s="142"/>
      <c r="R18" s="3"/>
    </row>
    <row r="19" spans="1:18" s="148" customFormat="1" ht="28.5" customHeight="1">
      <c r="A19" s="146"/>
      <c r="B19" s="121" t="s">
        <v>23</v>
      </c>
      <c r="C19" s="121"/>
      <c r="D19" s="120"/>
      <c r="E19" s="254" t="s">
        <v>66</v>
      </c>
      <c r="F19" s="254"/>
      <c r="G19" s="254"/>
      <c r="H19" s="254"/>
      <c r="I19" s="121" t="s">
        <v>5</v>
      </c>
      <c r="J19" s="124">
        <v>9</v>
      </c>
      <c r="K19" s="251">
        <v>0</v>
      </c>
      <c r="L19" s="251"/>
      <c r="M19" s="252">
        <f>K19*J19</f>
        <v>0</v>
      </c>
      <c r="N19" s="252"/>
      <c r="O19" s="252"/>
      <c r="P19" s="252"/>
      <c r="Q19" s="147"/>
      <c r="R19" s="22"/>
    </row>
    <row r="20" spans="1:18" s="143" customFormat="1" ht="13.5">
      <c r="A20" s="141"/>
      <c r="B20" s="119"/>
      <c r="C20" s="119"/>
      <c r="D20" s="120"/>
      <c r="E20" s="123" t="s">
        <v>65</v>
      </c>
      <c r="F20" s="144"/>
      <c r="G20" s="144"/>
      <c r="H20" s="144"/>
      <c r="I20" s="121"/>
      <c r="J20" s="122"/>
      <c r="K20" s="178"/>
      <c r="L20" s="145"/>
      <c r="M20" s="177"/>
      <c r="N20" s="144"/>
      <c r="O20" s="144"/>
      <c r="P20" s="144"/>
      <c r="Q20" s="142"/>
      <c r="R20" s="3"/>
    </row>
    <row r="21" spans="1:18" s="143" customFormat="1" ht="28.5" customHeight="1">
      <c r="A21" s="146"/>
      <c r="B21" s="121" t="s">
        <v>24</v>
      </c>
      <c r="C21" s="121"/>
      <c r="D21" s="120"/>
      <c r="E21" s="254" t="s">
        <v>67</v>
      </c>
      <c r="F21" s="254"/>
      <c r="G21" s="254"/>
      <c r="H21" s="254"/>
      <c r="I21" s="121" t="s">
        <v>5</v>
      </c>
      <c r="J21" s="124">
        <v>39</v>
      </c>
      <c r="K21" s="251">
        <v>0</v>
      </c>
      <c r="L21" s="251"/>
      <c r="M21" s="252">
        <f>K21*J21</f>
        <v>0</v>
      </c>
      <c r="N21" s="252"/>
      <c r="O21" s="252"/>
      <c r="P21" s="252"/>
      <c r="Q21" s="142"/>
      <c r="R21" s="3"/>
    </row>
    <row r="22" spans="1:18" s="143" customFormat="1" ht="13.5">
      <c r="A22" s="141"/>
      <c r="B22" s="119"/>
      <c r="C22" s="119"/>
      <c r="D22" s="120"/>
      <c r="E22" s="123" t="s">
        <v>65</v>
      </c>
      <c r="F22" s="144"/>
      <c r="G22" s="144"/>
      <c r="H22" s="144"/>
      <c r="I22" s="121"/>
      <c r="J22" s="122"/>
      <c r="K22" s="178"/>
      <c r="L22" s="145"/>
      <c r="M22" s="177"/>
      <c r="N22" s="144"/>
      <c r="O22" s="144"/>
      <c r="P22" s="144"/>
      <c r="Q22" s="142"/>
      <c r="R22" s="3"/>
    </row>
    <row r="23" spans="1:18" s="143" customFormat="1" ht="41.25" customHeight="1">
      <c r="A23" s="146"/>
      <c r="B23" s="121" t="s">
        <v>25</v>
      </c>
      <c r="C23" s="121"/>
      <c r="D23" s="120"/>
      <c r="E23" s="254" t="s">
        <v>68</v>
      </c>
      <c r="F23" s="254"/>
      <c r="G23" s="254"/>
      <c r="H23" s="254"/>
      <c r="I23" s="121" t="s">
        <v>5</v>
      </c>
      <c r="J23" s="124">
        <v>223</v>
      </c>
      <c r="K23" s="251">
        <v>0</v>
      </c>
      <c r="L23" s="251"/>
      <c r="M23" s="252">
        <f>K23*J23</f>
        <v>0</v>
      </c>
      <c r="N23" s="252"/>
      <c r="O23" s="252"/>
      <c r="P23" s="252"/>
      <c r="Q23" s="142"/>
      <c r="R23" s="3"/>
    </row>
    <row r="24" spans="1:18" s="143" customFormat="1" ht="13.5">
      <c r="A24" s="141"/>
      <c r="B24" s="119"/>
      <c r="C24" s="119"/>
      <c r="D24" s="120"/>
      <c r="E24" s="123" t="s">
        <v>65</v>
      </c>
      <c r="F24" s="144"/>
      <c r="G24" s="144"/>
      <c r="H24" s="144"/>
      <c r="I24" s="121"/>
      <c r="J24" s="122"/>
      <c r="K24" s="178"/>
      <c r="L24" s="145"/>
      <c r="M24" s="177"/>
      <c r="N24" s="144"/>
      <c r="O24" s="144"/>
      <c r="P24" s="144"/>
      <c r="Q24" s="142"/>
      <c r="R24" s="3"/>
    </row>
    <row r="25" spans="1:18" s="143" customFormat="1" ht="26.25" customHeight="1">
      <c r="A25" s="146"/>
      <c r="B25" s="121" t="s">
        <v>26</v>
      </c>
      <c r="C25" s="121"/>
      <c r="D25" s="120"/>
      <c r="E25" s="254" t="s">
        <v>73</v>
      </c>
      <c r="F25" s="254"/>
      <c r="G25" s="254"/>
      <c r="H25" s="254"/>
      <c r="I25" s="121" t="s">
        <v>5</v>
      </c>
      <c r="J25" s="124">
        <v>30</v>
      </c>
      <c r="K25" s="251">
        <v>0</v>
      </c>
      <c r="L25" s="251"/>
      <c r="M25" s="252">
        <f>K25*J25</f>
        <v>0</v>
      </c>
      <c r="N25" s="252"/>
      <c r="O25" s="252"/>
      <c r="P25" s="252"/>
      <c r="Q25" s="142"/>
      <c r="R25" s="3"/>
    </row>
    <row r="26" spans="1:18" s="143" customFormat="1" ht="13.5">
      <c r="A26" s="141"/>
      <c r="B26" s="119"/>
      <c r="C26" s="119"/>
      <c r="D26" s="120"/>
      <c r="E26" s="123" t="s">
        <v>65</v>
      </c>
      <c r="F26" s="144"/>
      <c r="G26" s="144"/>
      <c r="H26" s="144"/>
      <c r="I26" s="121"/>
      <c r="J26" s="122"/>
      <c r="K26" s="178"/>
      <c r="L26" s="145"/>
      <c r="M26" s="177"/>
      <c r="N26" s="144"/>
      <c r="O26" s="144"/>
      <c r="P26" s="144"/>
      <c r="Q26" s="142"/>
      <c r="R26" s="3"/>
    </row>
    <row r="27" spans="1:18" s="143" customFormat="1" ht="18" customHeight="1">
      <c r="A27" s="146"/>
      <c r="B27" s="121" t="s">
        <v>27</v>
      </c>
      <c r="C27" s="121"/>
      <c r="D27" s="120"/>
      <c r="E27" s="254" t="s">
        <v>69</v>
      </c>
      <c r="F27" s="254"/>
      <c r="G27" s="254"/>
      <c r="H27" s="254"/>
      <c r="I27" s="121" t="s">
        <v>5</v>
      </c>
      <c r="J27" s="124">
        <v>5</v>
      </c>
      <c r="K27" s="251">
        <v>0</v>
      </c>
      <c r="L27" s="251"/>
      <c r="M27" s="252">
        <f>K27*J27</f>
        <v>0</v>
      </c>
      <c r="N27" s="252"/>
      <c r="O27" s="252"/>
      <c r="P27" s="252"/>
      <c r="Q27" s="142"/>
      <c r="R27" s="3"/>
    </row>
    <row r="28" spans="1:18" s="143" customFormat="1" ht="13.5">
      <c r="A28" s="141"/>
      <c r="B28" s="119"/>
      <c r="C28" s="119"/>
      <c r="D28" s="120"/>
      <c r="E28" s="123" t="s">
        <v>65</v>
      </c>
      <c r="F28" s="144"/>
      <c r="G28" s="144"/>
      <c r="H28" s="144"/>
      <c r="I28" s="121"/>
      <c r="J28" s="122"/>
      <c r="K28" s="178"/>
      <c r="L28" s="145"/>
      <c r="M28" s="177"/>
      <c r="N28" s="144"/>
      <c r="O28" s="144"/>
      <c r="P28" s="144"/>
      <c r="Q28" s="142"/>
      <c r="R28" s="3"/>
    </row>
    <row r="29" spans="1:18" s="143" customFormat="1" ht="13.5">
      <c r="A29" s="146"/>
      <c r="B29" s="121" t="s">
        <v>28</v>
      </c>
      <c r="C29" s="121"/>
      <c r="D29" s="120"/>
      <c r="E29" s="254" t="s">
        <v>81</v>
      </c>
      <c r="F29" s="254"/>
      <c r="G29" s="254"/>
      <c r="H29" s="254"/>
      <c r="I29" s="121" t="s">
        <v>5</v>
      </c>
      <c r="J29" s="124">
        <v>7</v>
      </c>
      <c r="K29" s="251">
        <v>0</v>
      </c>
      <c r="L29" s="251"/>
      <c r="M29" s="252">
        <f>K29*J29</f>
        <v>0</v>
      </c>
      <c r="N29" s="252"/>
      <c r="O29" s="252"/>
      <c r="P29" s="252"/>
      <c r="Q29" s="142"/>
      <c r="R29" s="3"/>
    </row>
    <row r="30" spans="1:18" s="143" customFormat="1" ht="13.5">
      <c r="A30" s="141"/>
      <c r="B30" s="119"/>
      <c r="C30" s="119"/>
      <c r="D30" s="120"/>
      <c r="E30" s="123" t="s">
        <v>65</v>
      </c>
      <c r="F30" s="144"/>
      <c r="G30" s="144"/>
      <c r="H30" s="144"/>
      <c r="I30" s="121"/>
      <c r="J30" s="122"/>
      <c r="K30" s="178"/>
      <c r="L30" s="145"/>
      <c r="M30" s="177"/>
      <c r="N30" s="144"/>
      <c r="O30" s="144"/>
      <c r="P30" s="144"/>
      <c r="Q30" s="142"/>
      <c r="R30" s="3"/>
    </row>
    <row r="31" spans="1:18" s="143" customFormat="1" ht="13.5">
      <c r="A31" s="146"/>
      <c r="B31" s="121" t="s">
        <v>29</v>
      </c>
      <c r="C31" s="121"/>
      <c r="D31" s="120"/>
      <c r="E31" s="254" t="s">
        <v>70</v>
      </c>
      <c r="F31" s="254"/>
      <c r="G31" s="254"/>
      <c r="H31" s="254"/>
      <c r="I31" s="121" t="s">
        <v>4</v>
      </c>
      <c r="J31" s="124">
        <v>1</v>
      </c>
      <c r="K31" s="251">
        <v>0</v>
      </c>
      <c r="L31" s="251"/>
      <c r="M31" s="252">
        <f>K31*J31</f>
        <v>0</v>
      </c>
      <c r="N31" s="252"/>
      <c r="O31" s="252"/>
      <c r="P31" s="252"/>
      <c r="Q31" s="142"/>
      <c r="R31" s="3"/>
    </row>
    <row r="32" spans="1:18" s="143" customFormat="1" ht="13.5">
      <c r="A32" s="141"/>
      <c r="B32" s="119"/>
      <c r="C32" s="119"/>
      <c r="D32" s="120"/>
      <c r="E32" s="123" t="s">
        <v>65</v>
      </c>
      <c r="F32" s="144"/>
      <c r="G32" s="144"/>
      <c r="H32" s="144"/>
      <c r="I32" s="121"/>
      <c r="J32" s="122"/>
      <c r="K32" s="178"/>
      <c r="L32" s="145"/>
      <c r="M32" s="177"/>
      <c r="N32" s="144"/>
      <c r="O32" s="144"/>
      <c r="P32" s="144"/>
      <c r="Q32" s="142"/>
      <c r="R32" s="3"/>
    </row>
    <row r="33" spans="1:18" s="143" customFormat="1" ht="30" customHeight="1">
      <c r="A33" s="141"/>
      <c r="B33" s="119" t="s">
        <v>30</v>
      </c>
      <c r="C33" s="119"/>
      <c r="D33" s="120"/>
      <c r="E33" s="254" t="s">
        <v>835</v>
      </c>
      <c r="F33" s="254"/>
      <c r="G33" s="254"/>
      <c r="H33" s="254"/>
      <c r="I33" s="121" t="s">
        <v>5</v>
      </c>
      <c r="J33" s="122">
        <v>5</v>
      </c>
      <c r="K33" s="251">
        <v>0</v>
      </c>
      <c r="L33" s="251"/>
      <c r="M33" s="252">
        <f>K33*J33</f>
        <v>0</v>
      </c>
      <c r="N33" s="252"/>
      <c r="O33" s="252"/>
      <c r="P33" s="252"/>
      <c r="Q33" s="142"/>
      <c r="R33" s="3"/>
    </row>
    <row r="34" spans="1:18" s="143" customFormat="1" ht="13.5">
      <c r="A34" s="141"/>
      <c r="B34" s="119"/>
      <c r="C34" s="119"/>
      <c r="D34" s="120"/>
      <c r="E34" s="123" t="s">
        <v>22</v>
      </c>
      <c r="F34" s="144"/>
      <c r="G34" s="144"/>
      <c r="H34" s="144"/>
      <c r="I34" s="121"/>
      <c r="J34" s="122"/>
      <c r="K34" s="178"/>
      <c r="L34" s="145"/>
      <c r="M34" s="177"/>
      <c r="N34" s="144"/>
      <c r="O34" s="144"/>
      <c r="P34" s="144"/>
      <c r="Q34" s="142"/>
      <c r="R34" s="3"/>
    </row>
    <row r="35" spans="1:18" s="143" customFormat="1" ht="13.5">
      <c r="A35" s="141"/>
      <c r="B35" s="119" t="s">
        <v>31</v>
      </c>
      <c r="C35" s="119"/>
      <c r="D35" s="120"/>
      <c r="E35" s="254" t="s">
        <v>71</v>
      </c>
      <c r="F35" s="254"/>
      <c r="G35" s="254"/>
      <c r="H35" s="254"/>
      <c r="I35" s="121" t="s">
        <v>5</v>
      </c>
      <c r="J35" s="122">
        <v>5</v>
      </c>
      <c r="K35" s="251">
        <v>0</v>
      </c>
      <c r="L35" s="251"/>
      <c r="M35" s="252">
        <f>K35*J35</f>
        <v>0</v>
      </c>
      <c r="N35" s="252"/>
      <c r="O35" s="252"/>
      <c r="P35" s="252"/>
      <c r="Q35" s="142"/>
      <c r="R35" s="3"/>
    </row>
    <row r="36" spans="1:18" s="143" customFormat="1" ht="13.5">
      <c r="A36" s="141"/>
      <c r="B36" s="119"/>
      <c r="C36" s="119"/>
      <c r="D36" s="120"/>
      <c r="E36" s="123" t="s">
        <v>22</v>
      </c>
      <c r="F36" s="144"/>
      <c r="G36" s="144"/>
      <c r="H36" s="144"/>
      <c r="I36" s="121"/>
      <c r="J36" s="122"/>
      <c r="K36" s="178"/>
      <c r="L36" s="145"/>
      <c r="M36" s="177"/>
      <c r="N36" s="144"/>
      <c r="O36" s="144"/>
      <c r="P36" s="144"/>
      <c r="Q36" s="142"/>
      <c r="R36" s="3"/>
    </row>
    <row r="37" spans="1:18" s="143" customFormat="1" ht="13.5">
      <c r="A37" s="141"/>
      <c r="B37" s="119" t="s">
        <v>32</v>
      </c>
      <c r="C37" s="119"/>
      <c r="D37" s="120"/>
      <c r="E37" s="254" t="s">
        <v>72</v>
      </c>
      <c r="F37" s="254"/>
      <c r="G37" s="254"/>
      <c r="H37" s="254"/>
      <c r="I37" s="121" t="s">
        <v>5</v>
      </c>
      <c r="J37" s="122">
        <v>5</v>
      </c>
      <c r="K37" s="251">
        <v>0</v>
      </c>
      <c r="L37" s="251"/>
      <c r="M37" s="252">
        <f>K37*J37</f>
        <v>0</v>
      </c>
      <c r="N37" s="252"/>
      <c r="O37" s="252"/>
      <c r="P37" s="252"/>
      <c r="Q37" s="142"/>
      <c r="R37" s="3"/>
    </row>
    <row r="38" spans="1:18" s="143" customFormat="1" ht="13.5">
      <c r="A38" s="141"/>
      <c r="B38" s="119" t="s">
        <v>3</v>
      </c>
      <c r="C38" s="119"/>
      <c r="D38" s="120"/>
      <c r="E38" s="123" t="s">
        <v>22</v>
      </c>
      <c r="F38" s="144"/>
      <c r="G38" s="144"/>
      <c r="H38" s="144"/>
      <c r="I38" s="121"/>
      <c r="J38" s="122"/>
      <c r="K38" s="178"/>
      <c r="L38" s="145"/>
      <c r="M38" s="177"/>
      <c r="N38" s="144"/>
      <c r="O38" s="144"/>
      <c r="P38" s="144"/>
      <c r="Q38" s="142"/>
      <c r="R38" s="3"/>
    </row>
    <row r="39" spans="1:18" s="143" customFormat="1" ht="13.5">
      <c r="A39" s="141"/>
      <c r="B39" s="119" t="s">
        <v>33</v>
      </c>
      <c r="C39" s="119"/>
      <c r="D39" s="120"/>
      <c r="E39" s="254" t="s">
        <v>79</v>
      </c>
      <c r="F39" s="254"/>
      <c r="G39" s="254"/>
      <c r="H39" s="254"/>
      <c r="I39" s="121" t="s">
        <v>5</v>
      </c>
      <c r="J39" s="122">
        <v>8</v>
      </c>
      <c r="K39" s="251">
        <v>0</v>
      </c>
      <c r="L39" s="251"/>
      <c r="M39" s="252">
        <f>K39*J39</f>
        <v>0</v>
      </c>
      <c r="N39" s="252"/>
      <c r="O39" s="252"/>
      <c r="P39" s="252"/>
      <c r="Q39" s="142"/>
      <c r="R39" s="3"/>
    </row>
    <row r="40" spans="1:18" s="143" customFormat="1" ht="13.5">
      <c r="A40" s="141"/>
      <c r="B40" s="119" t="s">
        <v>3</v>
      </c>
      <c r="C40" s="119"/>
      <c r="D40" s="120"/>
      <c r="E40" s="123" t="s">
        <v>22</v>
      </c>
      <c r="F40" s="144"/>
      <c r="G40" s="144"/>
      <c r="H40" s="144"/>
      <c r="I40" s="121"/>
      <c r="J40" s="122"/>
      <c r="K40" s="178"/>
      <c r="L40" s="145"/>
      <c r="M40" s="177"/>
      <c r="N40" s="144"/>
      <c r="O40" s="144"/>
      <c r="P40" s="144"/>
      <c r="Q40" s="142"/>
      <c r="R40" s="3"/>
    </row>
    <row r="41" spans="1:18" s="143" customFormat="1" ht="13.5">
      <c r="A41" s="141"/>
      <c r="B41" s="119" t="s">
        <v>34</v>
      </c>
      <c r="C41" s="119"/>
      <c r="D41" s="120"/>
      <c r="E41" s="254" t="s">
        <v>74</v>
      </c>
      <c r="F41" s="254"/>
      <c r="G41" s="254"/>
      <c r="H41" s="254"/>
      <c r="I41" s="121" t="s">
        <v>6</v>
      </c>
      <c r="J41" s="122">
        <v>2310</v>
      </c>
      <c r="K41" s="251">
        <v>0</v>
      </c>
      <c r="L41" s="251"/>
      <c r="M41" s="252">
        <f>K41*J41</f>
        <v>0</v>
      </c>
      <c r="N41" s="252"/>
      <c r="O41" s="252"/>
      <c r="P41" s="252"/>
      <c r="Q41" s="142"/>
      <c r="R41" s="3"/>
    </row>
    <row r="42" spans="1:18" s="143" customFormat="1" ht="13.5">
      <c r="A42" s="141"/>
      <c r="B42" s="119" t="s">
        <v>3</v>
      </c>
      <c r="C42" s="119"/>
      <c r="D42" s="120"/>
      <c r="E42" s="123" t="s">
        <v>22</v>
      </c>
      <c r="F42" s="144"/>
      <c r="G42" s="144"/>
      <c r="H42" s="144"/>
      <c r="I42" s="121"/>
      <c r="J42" s="122"/>
      <c r="K42" s="178"/>
      <c r="L42" s="145"/>
      <c r="M42" s="177"/>
      <c r="N42" s="144"/>
      <c r="O42" s="144"/>
      <c r="P42" s="144"/>
      <c r="Q42" s="142"/>
      <c r="R42" s="3"/>
    </row>
    <row r="43" spans="1:18" s="143" customFormat="1" ht="12.75" customHeight="1">
      <c r="A43" s="141"/>
      <c r="B43" s="119" t="s">
        <v>35</v>
      </c>
      <c r="C43" s="119"/>
      <c r="D43" s="120"/>
      <c r="E43" s="254" t="s">
        <v>77</v>
      </c>
      <c r="F43" s="254"/>
      <c r="G43" s="254"/>
      <c r="H43" s="254"/>
      <c r="I43" s="121" t="s">
        <v>5</v>
      </c>
      <c r="J43" s="122">
        <v>10</v>
      </c>
      <c r="K43" s="251">
        <v>0</v>
      </c>
      <c r="L43" s="251"/>
      <c r="M43" s="252">
        <f>K43*J43</f>
        <v>0</v>
      </c>
      <c r="N43" s="252"/>
      <c r="O43" s="252"/>
      <c r="P43" s="252"/>
      <c r="Q43" s="142"/>
      <c r="R43" s="3"/>
    </row>
    <row r="44" spans="1:18" s="143" customFormat="1" ht="13.5">
      <c r="A44" s="141"/>
      <c r="B44" s="119" t="s">
        <v>3</v>
      </c>
      <c r="C44" s="119"/>
      <c r="D44" s="120"/>
      <c r="E44" s="123" t="s">
        <v>22</v>
      </c>
      <c r="F44" s="144"/>
      <c r="G44" s="144"/>
      <c r="H44" s="144"/>
      <c r="I44" s="121"/>
      <c r="J44" s="122"/>
      <c r="K44" s="178"/>
      <c r="L44" s="145"/>
      <c r="M44" s="177"/>
      <c r="N44" s="144"/>
      <c r="O44" s="144"/>
      <c r="P44" s="144"/>
      <c r="Q44" s="142"/>
      <c r="R44" s="3"/>
    </row>
    <row r="45" spans="1:18" s="143" customFormat="1" ht="13.5">
      <c r="A45" s="141"/>
      <c r="B45" s="119" t="s">
        <v>36</v>
      </c>
      <c r="C45" s="119"/>
      <c r="D45" s="120"/>
      <c r="E45" s="254" t="s">
        <v>80</v>
      </c>
      <c r="F45" s="254"/>
      <c r="G45" s="254"/>
      <c r="H45" s="254"/>
      <c r="I45" s="121" t="s">
        <v>5</v>
      </c>
      <c r="J45" s="122">
        <v>103</v>
      </c>
      <c r="K45" s="251">
        <v>0</v>
      </c>
      <c r="L45" s="251"/>
      <c r="M45" s="252">
        <f>K45*J45</f>
        <v>0</v>
      </c>
      <c r="N45" s="252"/>
      <c r="O45" s="252"/>
      <c r="P45" s="252"/>
      <c r="Q45" s="142"/>
      <c r="R45" s="3"/>
    </row>
    <row r="46" spans="1:18" s="143" customFormat="1" ht="13.5">
      <c r="A46" s="141"/>
      <c r="B46" s="119" t="s">
        <v>3</v>
      </c>
      <c r="C46" s="119"/>
      <c r="D46" s="120"/>
      <c r="E46" s="123" t="s">
        <v>22</v>
      </c>
      <c r="F46" s="144"/>
      <c r="G46" s="144"/>
      <c r="H46" s="144"/>
      <c r="I46" s="121"/>
      <c r="J46" s="122"/>
      <c r="K46" s="178"/>
      <c r="L46" s="145"/>
      <c r="M46" s="177"/>
      <c r="N46" s="144"/>
      <c r="O46" s="144"/>
      <c r="P46" s="144"/>
      <c r="Q46" s="142"/>
      <c r="R46" s="3"/>
    </row>
    <row r="47" spans="1:18" s="143" customFormat="1" ht="12.75" customHeight="1">
      <c r="A47" s="141"/>
      <c r="B47" s="119" t="s">
        <v>37</v>
      </c>
      <c r="C47" s="119"/>
      <c r="D47" s="120"/>
      <c r="E47" s="254" t="s">
        <v>89</v>
      </c>
      <c r="F47" s="254"/>
      <c r="G47" s="254"/>
      <c r="H47" s="254"/>
      <c r="I47" s="121" t="s">
        <v>5</v>
      </c>
      <c r="J47" s="122">
        <v>45</v>
      </c>
      <c r="K47" s="251">
        <v>0</v>
      </c>
      <c r="L47" s="251"/>
      <c r="M47" s="252">
        <f>K47*J47</f>
        <v>0</v>
      </c>
      <c r="N47" s="252"/>
      <c r="O47" s="252"/>
      <c r="P47" s="252"/>
      <c r="Q47" s="142"/>
      <c r="R47" s="3"/>
    </row>
    <row r="48" spans="1:18" s="143" customFormat="1" ht="13.5">
      <c r="A48" s="141"/>
      <c r="B48" s="119" t="s">
        <v>3</v>
      </c>
      <c r="C48" s="119"/>
      <c r="D48" s="120"/>
      <c r="E48" s="123" t="s">
        <v>22</v>
      </c>
      <c r="F48" s="144"/>
      <c r="G48" s="144"/>
      <c r="H48" s="144"/>
      <c r="I48" s="121"/>
      <c r="J48" s="122"/>
      <c r="K48" s="178"/>
      <c r="L48" s="145"/>
      <c r="M48" s="177"/>
      <c r="N48" s="144"/>
      <c r="O48" s="144"/>
      <c r="P48" s="144"/>
      <c r="Q48" s="142"/>
      <c r="R48" s="3"/>
    </row>
    <row r="49" spans="1:18" s="143" customFormat="1" ht="13.5">
      <c r="A49" s="141"/>
      <c r="B49" s="119" t="s">
        <v>38</v>
      </c>
      <c r="C49" s="119"/>
      <c r="D49" s="120"/>
      <c r="E49" s="254" t="s">
        <v>82</v>
      </c>
      <c r="F49" s="254"/>
      <c r="G49" s="254"/>
      <c r="H49" s="254"/>
      <c r="I49" s="121" t="s">
        <v>5</v>
      </c>
      <c r="J49" s="122">
        <v>32</v>
      </c>
      <c r="K49" s="251">
        <v>0</v>
      </c>
      <c r="L49" s="251"/>
      <c r="M49" s="252">
        <f>K49*J49</f>
        <v>0</v>
      </c>
      <c r="N49" s="252"/>
      <c r="O49" s="252"/>
      <c r="P49" s="252"/>
      <c r="Q49" s="142"/>
      <c r="R49" s="3"/>
    </row>
    <row r="50" spans="1:18" s="143" customFormat="1" ht="13.5">
      <c r="A50" s="141"/>
      <c r="B50" s="119" t="s">
        <v>3</v>
      </c>
      <c r="C50" s="119"/>
      <c r="D50" s="120"/>
      <c r="E50" s="123" t="s">
        <v>22</v>
      </c>
      <c r="F50" s="144"/>
      <c r="G50" s="144"/>
      <c r="H50" s="144"/>
      <c r="I50" s="121"/>
      <c r="J50" s="122"/>
      <c r="K50" s="178"/>
      <c r="L50" s="145"/>
      <c r="M50" s="177"/>
      <c r="N50" s="144"/>
      <c r="O50" s="144"/>
      <c r="P50" s="144"/>
      <c r="Q50" s="142"/>
      <c r="R50" s="3"/>
    </row>
    <row r="51" spans="1:18" s="143" customFormat="1" ht="12.75" customHeight="1">
      <c r="A51" s="141"/>
      <c r="B51" s="119" t="s">
        <v>40</v>
      </c>
      <c r="C51" s="119"/>
      <c r="D51" s="120"/>
      <c r="E51" s="254" t="s">
        <v>75</v>
      </c>
      <c r="F51" s="254"/>
      <c r="G51" s="254"/>
      <c r="H51" s="254"/>
      <c r="I51" s="121" t="s">
        <v>5</v>
      </c>
      <c r="J51" s="122">
        <v>15</v>
      </c>
      <c r="K51" s="251">
        <v>0</v>
      </c>
      <c r="L51" s="251"/>
      <c r="M51" s="252">
        <f>K51*J51</f>
        <v>0</v>
      </c>
      <c r="N51" s="252"/>
      <c r="O51" s="252"/>
      <c r="P51" s="252"/>
      <c r="Q51" s="142"/>
      <c r="R51" s="3"/>
    </row>
    <row r="52" spans="1:18" s="143" customFormat="1" ht="13.5">
      <c r="A52" s="141"/>
      <c r="B52" s="119"/>
      <c r="C52" s="119"/>
      <c r="D52" s="120"/>
      <c r="E52" s="123" t="s">
        <v>22</v>
      </c>
      <c r="F52" s="144"/>
      <c r="G52" s="144"/>
      <c r="H52" s="144"/>
      <c r="I52" s="121"/>
      <c r="J52" s="122"/>
      <c r="K52" s="178"/>
      <c r="L52" s="145"/>
      <c r="M52" s="177"/>
      <c r="N52" s="144"/>
      <c r="O52" s="144"/>
      <c r="P52" s="144"/>
      <c r="Q52" s="142"/>
      <c r="R52" s="3"/>
    </row>
    <row r="53" spans="1:18" s="143" customFormat="1" ht="12.75" customHeight="1">
      <c r="A53" s="141"/>
      <c r="B53" s="119" t="s">
        <v>41</v>
      </c>
      <c r="C53" s="119"/>
      <c r="D53" s="120"/>
      <c r="E53" s="254" t="s">
        <v>76</v>
      </c>
      <c r="F53" s="254"/>
      <c r="G53" s="254"/>
      <c r="H53" s="254"/>
      <c r="I53" s="121" t="s">
        <v>5</v>
      </c>
      <c r="J53" s="122">
        <v>25</v>
      </c>
      <c r="K53" s="251">
        <v>0</v>
      </c>
      <c r="L53" s="251"/>
      <c r="M53" s="252">
        <f>K53*J53</f>
        <v>0</v>
      </c>
      <c r="N53" s="252"/>
      <c r="O53" s="252"/>
      <c r="P53" s="252"/>
      <c r="Q53" s="142"/>
      <c r="R53" s="3"/>
    </row>
    <row r="54" spans="1:18" s="143" customFormat="1" ht="13.5">
      <c r="A54" s="141"/>
      <c r="B54" s="119"/>
      <c r="C54" s="119"/>
      <c r="D54" s="120"/>
      <c r="E54" s="123" t="s">
        <v>22</v>
      </c>
      <c r="F54" s="144"/>
      <c r="G54" s="144"/>
      <c r="H54" s="144"/>
      <c r="I54" s="121"/>
      <c r="J54" s="122"/>
      <c r="K54" s="178"/>
      <c r="L54" s="145"/>
      <c r="M54" s="177"/>
      <c r="N54" s="144"/>
      <c r="O54" s="144"/>
      <c r="P54" s="144"/>
      <c r="Q54" s="142"/>
      <c r="R54" s="3"/>
    </row>
    <row r="55" spans="1:18" s="143" customFormat="1" ht="12.75" customHeight="1">
      <c r="A55" s="141"/>
      <c r="B55" s="119" t="s">
        <v>42</v>
      </c>
      <c r="C55" s="119"/>
      <c r="D55" s="120"/>
      <c r="E55" s="254" t="s">
        <v>78</v>
      </c>
      <c r="F55" s="254"/>
      <c r="G55" s="254"/>
      <c r="H55" s="254"/>
      <c r="I55" s="121" t="s">
        <v>5</v>
      </c>
      <c r="J55" s="122">
        <v>28</v>
      </c>
      <c r="K55" s="251">
        <v>0</v>
      </c>
      <c r="L55" s="251"/>
      <c r="M55" s="252">
        <f>K55*J55</f>
        <v>0</v>
      </c>
      <c r="N55" s="252"/>
      <c r="O55" s="252"/>
      <c r="P55" s="252"/>
      <c r="Q55" s="142"/>
      <c r="R55" s="3"/>
    </row>
    <row r="56" spans="1:18" s="143" customFormat="1" ht="13.5">
      <c r="A56" s="141"/>
      <c r="B56" s="119"/>
      <c r="C56" s="119"/>
      <c r="D56" s="120"/>
      <c r="E56" s="123" t="s">
        <v>22</v>
      </c>
      <c r="F56" s="144"/>
      <c r="G56" s="144"/>
      <c r="H56" s="144"/>
      <c r="I56" s="121"/>
      <c r="J56" s="122"/>
      <c r="K56" s="178"/>
      <c r="L56" s="145"/>
      <c r="M56" s="177"/>
      <c r="N56" s="144"/>
      <c r="O56" s="144"/>
      <c r="P56" s="144"/>
      <c r="Q56" s="142"/>
      <c r="R56" s="3"/>
    </row>
    <row r="57" spans="1:18" s="143" customFormat="1" ht="26.25" customHeight="1">
      <c r="A57" s="141"/>
      <c r="B57" s="119" t="s">
        <v>43</v>
      </c>
      <c r="C57" s="119"/>
      <c r="D57" s="120"/>
      <c r="E57" s="254" t="s">
        <v>84</v>
      </c>
      <c r="F57" s="254"/>
      <c r="G57" s="254"/>
      <c r="H57" s="254"/>
      <c r="I57" s="121" t="s">
        <v>5</v>
      </c>
      <c r="J57" s="122">
        <v>22</v>
      </c>
      <c r="K57" s="251">
        <v>0</v>
      </c>
      <c r="L57" s="251"/>
      <c r="M57" s="252">
        <f>K57*J57</f>
        <v>0</v>
      </c>
      <c r="N57" s="252"/>
      <c r="O57" s="252"/>
      <c r="P57" s="252"/>
      <c r="Q57" s="142"/>
      <c r="R57" s="3"/>
    </row>
    <row r="58" spans="1:18" s="143" customFormat="1" ht="13.5">
      <c r="A58" s="141"/>
      <c r="B58" s="119" t="s">
        <v>3</v>
      </c>
      <c r="C58" s="119"/>
      <c r="D58" s="120"/>
      <c r="E58" s="123" t="s">
        <v>22</v>
      </c>
      <c r="F58" s="144"/>
      <c r="G58" s="144"/>
      <c r="H58" s="144"/>
      <c r="I58" s="121"/>
      <c r="J58" s="122"/>
      <c r="K58" s="178"/>
      <c r="L58" s="145"/>
      <c r="M58" s="177"/>
      <c r="N58" s="144"/>
      <c r="O58" s="144"/>
      <c r="P58" s="144"/>
      <c r="Q58" s="142"/>
      <c r="R58" s="3"/>
    </row>
    <row r="59" spans="1:18" s="143" customFormat="1" ht="13.5" customHeight="1">
      <c r="A59" s="141"/>
      <c r="B59" s="119" t="s">
        <v>44</v>
      </c>
      <c r="C59" s="119"/>
      <c r="D59" s="120"/>
      <c r="E59" s="254" t="s">
        <v>83</v>
      </c>
      <c r="F59" s="254"/>
      <c r="G59" s="254"/>
      <c r="H59" s="254"/>
      <c r="I59" s="121" t="s">
        <v>5</v>
      </c>
      <c r="J59" s="122">
        <v>44</v>
      </c>
      <c r="K59" s="251">
        <v>0</v>
      </c>
      <c r="L59" s="251"/>
      <c r="M59" s="252">
        <f>K59*J59</f>
        <v>0</v>
      </c>
      <c r="N59" s="252"/>
      <c r="O59" s="252"/>
      <c r="P59" s="252"/>
      <c r="Q59" s="142"/>
      <c r="R59" s="3"/>
    </row>
    <row r="60" spans="1:18" s="143" customFormat="1" ht="13.5">
      <c r="A60" s="141"/>
      <c r="B60" s="119" t="s">
        <v>3</v>
      </c>
      <c r="C60" s="119"/>
      <c r="D60" s="120"/>
      <c r="E60" s="123" t="s">
        <v>22</v>
      </c>
      <c r="F60" s="144"/>
      <c r="G60" s="144"/>
      <c r="H60" s="144"/>
      <c r="I60" s="121"/>
      <c r="J60" s="122"/>
      <c r="K60" s="178"/>
      <c r="L60" s="145"/>
      <c r="M60" s="177"/>
      <c r="N60" s="144"/>
      <c r="O60" s="144"/>
      <c r="P60" s="144"/>
      <c r="Q60" s="142"/>
      <c r="R60" s="3"/>
    </row>
    <row r="61" spans="1:18" s="143" customFormat="1" ht="13.5" customHeight="1">
      <c r="A61" s="141"/>
      <c r="B61" s="119" t="s">
        <v>45</v>
      </c>
      <c r="C61" s="119"/>
      <c r="D61" s="120"/>
      <c r="E61" s="254" t="s">
        <v>85</v>
      </c>
      <c r="F61" s="254"/>
      <c r="G61" s="254"/>
      <c r="H61" s="254"/>
      <c r="I61" s="121" t="s">
        <v>5</v>
      </c>
      <c r="J61" s="122">
        <v>148</v>
      </c>
      <c r="K61" s="251">
        <v>0</v>
      </c>
      <c r="L61" s="251"/>
      <c r="M61" s="252">
        <f>K61*J61</f>
        <v>0</v>
      </c>
      <c r="N61" s="252"/>
      <c r="O61" s="252"/>
      <c r="P61" s="252"/>
      <c r="Q61" s="142"/>
      <c r="R61" s="3"/>
    </row>
    <row r="62" spans="1:18" s="143" customFormat="1" ht="13.5">
      <c r="A62" s="141"/>
      <c r="B62" s="119"/>
      <c r="C62" s="119"/>
      <c r="D62" s="120"/>
      <c r="E62" s="123" t="s">
        <v>22</v>
      </c>
      <c r="F62" s="144"/>
      <c r="G62" s="144"/>
      <c r="H62" s="144"/>
      <c r="I62" s="121"/>
      <c r="J62" s="122"/>
      <c r="K62" s="178"/>
      <c r="L62" s="145"/>
      <c r="M62" s="177"/>
      <c r="N62" s="144"/>
      <c r="O62" s="144"/>
      <c r="P62" s="144"/>
      <c r="Q62" s="142"/>
      <c r="R62" s="3"/>
    </row>
    <row r="63" spans="1:18" s="143" customFormat="1" ht="13.5" customHeight="1">
      <c r="A63" s="141"/>
      <c r="B63" s="119" t="s">
        <v>46</v>
      </c>
      <c r="C63" s="119"/>
      <c r="D63" s="120"/>
      <c r="E63" s="254" t="s">
        <v>836</v>
      </c>
      <c r="F63" s="254"/>
      <c r="G63" s="254"/>
      <c r="H63" s="254"/>
      <c r="I63" s="121" t="s">
        <v>5</v>
      </c>
      <c r="J63" s="122">
        <v>28</v>
      </c>
      <c r="K63" s="251">
        <v>0</v>
      </c>
      <c r="L63" s="251"/>
      <c r="M63" s="252">
        <f>K63*J63</f>
        <v>0</v>
      </c>
      <c r="N63" s="252"/>
      <c r="O63" s="252"/>
      <c r="P63" s="252"/>
      <c r="Q63" s="142"/>
      <c r="R63" s="3"/>
    </row>
    <row r="64" spans="1:18" s="143" customFormat="1" ht="13.5">
      <c r="A64" s="141"/>
      <c r="B64" s="119"/>
      <c r="C64" s="119"/>
      <c r="D64" s="120"/>
      <c r="E64" s="123" t="s">
        <v>22</v>
      </c>
      <c r="F64" s="144"/>
      <c r="G64" s="144"/>
      <c r="H64" s="144"/>
      <c r="I64" s="121"/>
      <c r="J64" s="122"/>
      <c r="K64" s="178"/>
      <c r="L64" s="145"/>
      <c r="M64" s="177"/>
      <c r="N64" s="144"/>
      <c r="O64" s="144"/>
      <c r="P64" s="144"/>
      <c r="Q64" s="142"/>
      <c r="R64" s="3"/>
    </row>
    <row r="65" spans="1:17" s="143" customFormat="1" ht="13.5">
      <c r="A65" s="141"/>
      <c r="B65" s="119" t="s">
        <v>47</v>
      </c>
      <c r="C65" s="149"/>
      <c r="D65" s="149"/>
      <c r="E65" s="125" t="s">
        <v>86</v>
      </c>
      <c r="F65" s="149"/>
      <c r="G65" s="149"/>
      <c r="H65" s="149"/>
      <c r="I65" s="121" t="s">
        <v>5</v>
      </c>
      <c r="J65" s="122">
        <v>130</v>
      </c>
      <c r="K65" s="251">
        <v>0</v>
      </c>
      <c r="L65" s="251"/>
      <c r="M65" s="252">
        <f>K65*J65</f>
        <v>0</v>
      </c>
      <c r="N65" s="252"/>
      <c r="O65" s="252"/>
      <c r="P65" s="252"/>
      <c r="Q65" s="150"/>
    </row>
    <row r="66" spans="1:17" s="143" customFormat="1" ht="13.5">
      <c r="A66" s="141"/>
      <c r="B66" s="119" t="s">
        <v>3</v>
      </c>
      <c r="C66" s="149"/>
      <c r="D66" s="149"/>
      <c r="E66" s="123" t="s">
        <v>87</v>
      </c>
      <c r="F66" s="149"/>
      <c r="G66" s="149"/>
      <c r="H66" s="149"/>
      <c r="I66" s="121"/>
      <c r="J66" s="122"/>
      <c r="K66" s="178"/>
      <c r="L66" s="145"/>
      <c r="M66" s="177"/>
      <c r="N66" s="144"/>
      <c r="O66" s="144"/>
      <c r="P66" s="144"/>
      <c r="Q66" s="150"/>
    </row>
    <row r="67" spans="1:17" s="143" customFormat="1" ht="13.5">
      <c r="A67" s="141"/>
      <c r="B67" s="119" t="s">
        <v>48</v>
      </c>
      <c r="C67" s="149"/>
      <c r="D67" s="149"/>
      <c r="E67" s="125" t="s">
        <v>88</v>
      </c>
      <c r="F67" s="149"/>
      <c r="G67" s="149"/>
      <c r="H67" s="149"/>
      <c r="I67" s="121" t="s">
        <v>39</v>
      </c>
      <c r="J67" s="122">
        <v>2820</v>
      </c>
      <c r="K67" s="251">
        <v>0</v>
      </c>
      <c r="L67" s="251"/>
      <c r="M67" s="252">
        <f>K67*J67</f>
        <v>0</v>
      </c>
      <c r="N67" s="252"/>
      <c r="O67" s="252"/>
      <c r="P67" s="252"/>
      <c r="Q67" s="150"/>
    </row>
    <row r="68" spans="1:17" s="143" customFormat="1" ht="13.5">
      <c r="A68" s="141"/>
      <c r="B68" s="119" t="s">
        <v>3</v>
      </c>
      <c r="C68" s="149"/>
      <c r="D68" s="149"/>
      <c r="E68" s="123" t="s">
        <v>22</v>
      </c>
      <c r="F68" s="149"/>
      <c r="G68" s="149"/>
      <c r="H68" s="149"/>
      <c r="I68" s="121"/>
      <c r="J68" s="122"/>
      <c r="K68" s="178"/>
      <c r="L68" s="145"/>
      <c r="M68" s="177"/>
      <c r="N68" s="144"/>
      <c r="O68" s="144"/>
      <c r="P68" s="144"/>
      <c r="Q68" s="150"/>
    </row>
    <row r="69" spans="1:17" s="143" customFormat="1" ht="13.5">
      <c r="A69" s="141"/>
      <c r="B69" s="119" t="s">
        <v>49</v>
      </c>
      <c r="C69" s="149"/>
      <c r="D69" s="149"/>
      <c r="E69" s="125" t="s">
        <v>90</v>
      </c>
      <c r="F69" s="149"/>
      <c r="G69" s="149"/>
      <c r="H69" s="149"/>
      <c r="I69" s="121" t="s">
        <v>5</v>
      </c>
      <c r="J69" s="122">
        <v>96</v>
      </c>
      <c r="K69" s="251">
        <v>0</v>
      </c>
      <c r="L69" s="251"/>
      <c r="M69" s="252">
        <f>K69*J69</f>
        <v>0</v>
      </c>
      <c r="N69" s="252"/>
      <c r="O69" s="252"/>
      <c r="P69" s="252"/>
      <c r="Q69" s="150"/>
    </row>
    <row r="70" spans="1:17" s="143" customFormat="1" ht="13.5">
      <c r="A70" s="141"/>
      <c r="B70" s="119"/>
      <c r="C70" s="149"/>
      <c r="D70" s="149"/>
      <c r="E70" s="123" t="s">
        <v>22</v>
      </c>
      <c r="F70" s="149"/>
      <c r="G70" s="149"/>
      <c r="H70" s="149"/>
      <c r="I70" s="121"/>
      <c r="J70" s="122"/>
      <c r="K70" s="178"/>
      <c r="L70" s="145"/>
      <c r="M70" s="177"/>
      <c r="N70" s="144"/>
      <c r="O70" s="144"/>
      <c r="P70" s="144"/>
      <c r="Q70" s="150"/>
    </row>
    <row r="71" spans="1:17" s="143" customFormat="1" ht="13.5">
      <c r="A71" s="141"/>
      <c r="B71" s="119" t="s">
        <v>50</v>
      </c>
      <c r="C71" s="149"/>
      <c r="D71" s="149"/>
      <c r="E71" s="125" t="s">
        <v>91</v>
      </c>
      <c r="F71" s="149"/>
      <c r="G71" s="149"/>
      <c r="H71" s="149"/>
      <c r="I71" s="121" t="s">
        <v>5</v>
      </c>
      <c r="J71" s="122">
        <v>100</v>
      </c>
      <c r="K71" s="251">
        <v>0</v>
      </c>
      <c r="L71" s="251"/>
      <c r="M71" s="252">
        <f>K71*J71</f>
        <v>0</v>
      </c>
      <c r="N71" s="252"/>
      <c r="O71" s="252"/>
      <c r="P71" s="252"/>
      <c r="Q71" s="150"/>
    </row>
    <row r="72" spans="1:17" s="143" customFormat="1" ht="13.5">
      <c r="A72" s="141"/>
      <c r="B72" s="119" t="s">
        <v>3</v>
      </c>
      <c r="C72" s="149"/>
      <c r="D72" s="149"/>
      <c r="E72" s="123" t="s">
        <v>22</v>
      </c>
      <c r="F72" s="149"/>
      <c r="G72" s="149"/>
      <c r="H72" s="149"/>
      <c r="I72" s="121"/>
      <c r="J72" s="122"/>
      <c r="K72" s="178"/>
      <c r="L72" s="145"/>
      <c r="M72" s="177"/>
      <c r="N72" s="144"/>
      <c r="O72" s="144"/>
      <c r="P72" s="144"/>
      <c r="Q72" s="150"/>
    </row>
    <row r="73" spans="1:17" s="143" customFormat="1" ht="13.5">
      <c r="A73" s="141"/>
      <c r="B73" s="119" t="s">
        <v>51</v>
      </c>
      <c r="C73" s="149"/>
      <c r="D73" s="149"/>
      <c r="E73" s="125" t="s">
        <v>92</v>
      </c>
      <c r="F73" s="149"/>
      <c r="G73" s="149"/>
      <c r="H73" s="149"/>
      <c r="I73" s="121" t="s">
        <v>4</v>
      </c>
      <c r="J73" s="122">
        <v>8</v>
      </c>
      <c r="K73" s="251">
        <v>0</v>
      </c>
      <c r="L73" s="251"/>
      <c r="M73" s="252">
        <f>K73*J73</f>
        <v>0</v>
      </c>
      <c r="N73" s="252"/>
      <c r="O73" s="252"/>
      <c r="P73" s="252"/>
      <c r="Q73" s="150"/>
    </row>
    <row r="74" spans="1:17" s="143" customFormat="1" ht="13.5">
      <c r="A74" s="141"/>
      <c r="B74" s="119" t="s">
        <v>3</v>
      </c>
      <c r="C74" s="149"/>
      <c r="D74" s="149"/>
      <c r="E74" s="123" t="s">
        <v>22</v>
      </c>
      <c r="F74" s="149"/>
      <c r="G74" s="149"/>
      <c r="H74" s="149"/>
      <c r="I74" s="121"/>
      <c r="J74" s="122"/>
      <c r="K74" s="178"/>
      <c r="L74" s="145"/>
      <c r="M74" s="177"/>
      <c r="N74" s="144"/>
      <c r="O74" s="144"/>
      <c r="P74" s="144"/>
      <c r="Q74" s="150"/>
    </row>
    <row r="75" spans="1:17" s="143" customFormat="1" ht="13.5">
      <c r="A75" s="141"/>
      <c r="B75" s="119" t="s">
        <v>52</v>
      </c>
      <c r="C75" s="149"/>
      <c r="D75" s="149"/>
      <c r="E75" s="125" t="s">
        <v>95</v>
      </c>
      <c r="F75" s="149"/>
      <c r="G75" s="149"/>
      <c r="H75" s="149"/>
      <c r="I75" s="121" t="s">
        <v>4</v>
      </c>
      <c r="J75" s="122">
        <v>19</v>
      </c>
      <c r="K75" s="251">
        <v>0</v>
      </c>
      <c r="L75" s="251"/>
      <c r="M75" s="252">
        <f>K75*J75</f>
        <v>0</v>
      </c>
      <c r="N75" s="252"/>
      <c r="O75" s="252"/>
      <c r="P75" s="252"/>
      <c r="Q75" s="150"/>
    </row>
    <row r="76" spans="1:17" s="143" customFormat="1" ht="13.5">
      <c r="A76" s="141"/>
      <c r="B76" s="119" t="s">
        <v>3</v>
      </c>
      <c r="C76" s="149"/>
      <c r="D76" s="149"/>
      <c r="E76" s="123" t="s">
        <v>22</v>
      </c>
      <c r="F76" s="149"/>
      <c r="G76" s="149"/>
      <c r="H76" s="149"/>
      <c r="I76" s="121"/>
      <c r="J76" s="122"/>
      <c r="K76" s="178"/>
      <c r="L76" s="145"/>
      <c r="M76" s="177"/>
      <c r="N76" s="144"/>
      <c r="O76" s="144"/>
      <c r="P76" s="144"/>
      <c r="Q76" s="150"/>
    </row>
    <row r="77" spans="1:17" s="143" customFormat="1" ht="13.5">
      <c r="A77" s="141"/>
      <c r="B77" s="119" t="s">
        <v>53</v>
      </c>
      <c r="C77" s="149"/>
      <c r="D77" s="149"/>
      <c r="E77" s="125" t="s">
        <v>93</v>
      </c>
      <c r="F77" s="149"/>
      <c r="G77" s="149"/>
      <c r="H77" s="149"/>
      <c r="I77" s="121" t="s">
        <v>4</v>
      </c>
      <c r="J77" s="122">
        <v>2</v>
      </c>
      <c r="K77" s="251">
        <v>0</v>
      </c>
      <c r="L77" s="251"/>
      <c r="M77" s="252">
        <f>K77*J77</f>
        <v>0</v>
      </c>
      <c r="N77" s="252"/>
      <c r="O77" s="252"/>
      <c r="P77" s="252"/>
      <c r="Q77" s="150"/>
    </row>
    <row r="78" spans="1:17" s="143" customFormat="1" ht="13.5">
      <c r="A78" s="141"/>
      <c r="B78" s="119"/>
      <c r="C78" s="149"/>
      <c r="D78" s="149"/>
      <c r="E78" s="123" t="s">
        <v>22</v>
      </c>
      <c r="F78" s="149"/>
      <c r="G78" s="149"/>
      <c r="H78" s="149"/>
      <c r="I78" s="149"/>
      <c r="J78" s="122"/>
      <c r="K78" s="151"/>
      <c r="L78" s="151"/>
      <c r="M78" s="149"/>
      <c r="N78" s="149"/>
      <c r="O78" s="149"/>
      <c r="P78" s="149"/>
      <c r="Q78" s="150"/>
    </row>
    <row r="79" spans="1:17" s="143" customFormat="1" ht="13.5">
      <c r="A79" s="141"/>
      <c r="B79" s="119" t="s">
        <v>54</v>
      </c>
      <c r="C79" s="149"/>
      <c r="D79" s="149"/>
      <c r="E79" s="125" t="s">
        <v>94</v>
      </c>
      <c r="F79" s="149"/>
      <c r="G79" s="149"/>
      <c r="H79" s="149"/>
      <c r="I79" s="121" t="s">
        <v>4</v>
      </c>
      <c r="J79" s="122">
        <v>1</v>
      </c>
      <c r="K79" s="251">
        <v>0</v>
      </c>
      <c r="L79" s="251"/>
      <c r="M79" s="252">
        <f>K79*J79</f>
        <v>0</v>
      </c>
      <c r="N79" s="252"/>
      <c r="O79" s="252"/>
      <c r="P79" s="252"/>
      <c r="Q79" s="150"/>
    </row>
    <row r="80" spans="1:17" s="143" customFormat="1" ht="13.5">
      <c r="A80" s="141"/>
      <c r="B80" s="119"/>
      <c r="C80" s="149"/>
      <c r="D80" s="149"/>
      <c r="E80" s="123" t="s">
        <v>22</v>
      </c>
      <c r="F80" s="149"/>
      <c r="G80" s="149"/>
      <c r="H80" s="149"/>
      <c r="I80" s="149"/>
      <c r="J80" s="122"/>
      <c r="K80" s="151"/>
      <c r="L80" s="151"/>
      <c r="M80" s="149"/>
      <c r="N80" s="149"/>
      <c r="O80" s="149"/>
      <c r="P80" s="149"/>
      <c r="Q80" s="150"/>
    </row>
    <row r="81" spans="1:17" s="143" customFormat="1" ht="13.5">
      <c r="A81" s="141"/>
      <c r="B81" s="119" t="s">
        <v>55</v>
      </c>
      <c r="C81" s="149"/>
      <c r="D81" s="149"/>
      <c r="E81" s="125" t="s">
        <v>96</v>
      </c>
      <c r="F81" s="149"/>
      <c r="G81" s="149"/>
      <c r="H81" s="149"/>
      <c r="I81" s="121" t="s">
        <v>39</v>
      </c>
      <c r="J81" s="122">
        <v>75</v>
      </c>
      <c r="K81" s="251">
        <v>0</v>
      </c>
      <c r="L81" s="251"/>
      <c r="M81" s="252">
        <f>K81*J81</f>
        <v>0</v>
      </c>
      <c r="N81" s="252"/>
      <c r="O81" s="252"/>
      <c r="P81" s="252"/>
      <c r="Q81" s="150"/>
    </row>
    <row r="82" spans="1:17" s="143" customFormat="1" ht="13.5">
      <c r="A82" s="141"/>
      <c r="B82" s="119" t="s">
        <v>3</v>
      </c>
      <c r="C82" s="149"/>
      <c r="D82" s="149"/>
      <c r="E82" s="123" t="s">
        <v>22</v>
      </c>
      <c r="F82" s="149"/>
      <c r="G82" s="149"/>
      <c r="H82" s="149"/>
      <c r="I82" s="149"/>
      <c r="J82" s="122"/>
      <c r="K82" s="151"/>
      <c r="L82" s="151"/>
      <c r="M82" s="149"/>
      <c r="N82" s="149"/>
      <c r="O82" s="149"/>
      <c r="P82" s="149"/>
      <c r="Q82" s="150"/>
    </row>
    <row r="83" spans="1:17" s="143" customFormat="1" ht="13.5">
      <c r="A83" s="141"/>
      <c r="B83" s="119" t="s">
        <v>57</v>
      </c>
      <c r="C83" s="149"/>
      <c r="D83" s="149"/>
      <c r="E83" s="125" t="s">
        <v>97</v>
      </c>
      <c r="F83" s="149"/>
      <c r="G83" s="149"/>
      <c r="H83" s="149"/>
      <c r="I83" s="121" t="s">
        <v>5</v>
      </c>
      <c r="J83" s="122">
        <v>8</v>
      </c>
      <c r="K83" s="251">
        <v>0</v>
      </c>
      <c r="L83" s="251"/>
      <c r="M83" s="252">
        <f>K83*J83</f>
        <v>0</v>
      </c>
      <c r="N83" s="252"/>
      <c r="O83" s="252"/>
      <c r="P83" s="252"/>
      <c r="Q83" s="150"/>
    </row>
    <row r="84" spans="1:17" s="154" customFormat="1" ht="13.5">
      <c r="A84" s="152"/>
      <c r="B84" s="138" t="s">
        <v>98</v>
      </c>
      <c r="C84" s="151"/>
      <c r="D84" s="151"/>
      <c r="E84" s="139" t="s">
        <v>56</v>
      </c>
      <c r="F84" s="151"/>
      <c r="G84" s="151"/>
      <c r="H84" s="151"/>
      <c r="I84" s="140" t="s">
        <v>4</v>
      </c>
      <c r="J84" s="151">
        <v>1</v>
      </c>
      <c r="K84" s="251">
        <v>0</v>
      </c>
      <c r="L84" s="251"/>
      <c r="M84" s="253">
        <f>K84*J84</f>
        <v>0</v>
      </c>
      <c r="N84" s="253"/>
      <c r="O84" s="253"/>
      <c r="P84" s="253"/>
      <c r="Q84" s="153"/>
    </row>
    <row r="85" spans="1:17" s="143" customFormat="1" ht="13.5">
      <c r="A85" s="141"/>
      <c r="B85" s="119" t="s">
        <v>57</v>
      </c>
      <c r="C85" s="149"/>
      <c r="D85" s="149"/>
      <c r="E85" s="125" t="s">
        <v>18</v>
      </c>
      <c r="F85" s="149"/>
      <c r="G85" s="149"/>
      <c r="H85" s="149"/>
      <c r="I85" s="121" t="s">
        <v>4</v>
      </c>
      <c r="J85" s="149">
        <v>1</v>
      </c>
      <c r="K85" s="251">
        <v>0</v>
      </c>
      <c r="L85" s="251"/>
      <c r="M85" s="252">
        <f>K85*J85</f>
        <v>0</v>
      </c>
      <c r="N85" s="252"/>
      <c r="O85" s="252"/>
      <c r="P85" s="252"/>
      <c r="Q85" s="150"/>
    </row>
    <row r="86" spans="1:17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</row>
  </sheetData>
  <sheetProtection password="CC06" sheet="1" objects="1" scenarios="1"/>
  <mergeCells count="109">
    <mergeCell ref="E12:H12"/>
    <mergeCell ref="K12:L12"/>
    <mergeCell ref="M12:P12"/>
    <mergeCell ref="M13:P13"/>
    <mergeCell ref="E15:H15"/>
    <mergeCell ref="K15:L15"/>
    <mergeCell ref="M15:P15"/>
    <mergeCell ref="B3:P3"/>
    <mergeCell ref="E5:O5"/>
    <mergeCell ref="E6:O6"/>
    <mergeCell ref="L7:O7"/>
    <mergeCell ref="L9:P9"/>
    <mergeCell ref="L10:P10"/>
    <mergeCell ref="E21:H21"/>
    <mergeCell ref="K21:L21"/>
    <mergeCell ref="M21:P21"/>
    <mergeCell ref="E23:H23"/>
    <mergeCell ref="K23:L23"/>
    <mergeCell ref="M23:P23"/>
    <mergeCell ref="E17:H17"/>
    <mergeCell ref="K17:L17"/>
    <mergeCell ref="M17:P17"/>
    <mergeCell ref="E19:H19"/>
    <mergeCell ref="K19:L19"/>
    <mergeCell ref="M19:P19"/>
    <mergeCell ref="E29:H29"/>
    <mergeCell ref="K29:L29"/>
    <mergeCell ref="M29:P29"/>
    <mergeCell ref="E31:H31"/>
    <mergeCell ref="K31:L31"/>
    <mergeCell ref="M31:P31"/>
    <mergeCell ref="E25:H25"/>
    <mergeCell ref="K25:L25"/>
    <mergeCell ref="M25:P25"/>
    <mergeCell ref="E27:H27"/>
    <mergeCell ref="K27:L27"/>
    <mergeCell ref="M27:P27"/>
    <mergeCell ref="E37:H37"/>
    <mergeCell ref="K37:L37"/>
    <mergeCell ref="M37:P37"/>
    <mergeCell ref="E39:H39"/>
    <mergeCell ref="K39:L39"/>
    <mergeCell ref="M39:P39"/>
    <mergeCell ref="E33:H33"/>
    <mergeCell ref="K33:L33"/>
    <mergeCell ref="M33:P33"/>
    <mergeCell ref="E35:H35"/>
    <mergeCell ref="K35:L35"/>
    <mergeCell ref="M35:P35"/>
    <mergeCell ref="E45:H45"/>
    <mergeCell ref="K45:L45"/>
    <mergeCell ref="M45:P45"/>
    <mergeCell ref="E47:H47"/>
    <mergeCell ref="K47:L47"/>
    <mergeCell ref="M47:P47"/>
    <mergeCell ref="E41:H41"/>
    <mergeCell ref="K41:L41"/>
    <mergeCell ref="M41:P41"/>
    <mergeCell ref="E43:H43"/>
    <mergeCell ref="K43:L43"/>
    <mergeCell ref="M43:P43"/>
    <mergeCell ref="E53:H53"/>
    <mergeCell ref="K53:L53"/>
    <mergeCell ref="M53:P53"/>
    <mergeCell ref="E55:H55"/>
    <mergeCell ref="K55:L55"/>
    <mergeCell ref="M55:P55"/>
    <mergeCell ref="E49:H49"/>
    <mergeCell ref="K49:L49"/>
    <mergeCell ref="M49:P49"/>
    <mergeCell ref="E51:H51"/>
    <mergeCell ref="K51:L51"/>
    <mergeCell ref="M51:P51"/>
    <mergeCell ref="E61:H61"/>
    <mergeCell ref="K61:L61"/>
    <mergeCell ref="M61:P61"/>
    <mergeCell ref="E63:H63"/>
    <mergeCell ref="K63:L63"/>
    <mergeCell ref="M63:P63"/>
    <mergeCell ref="E57:H57"/>
    <mergeCell ref="K57:L57"/>
    <mergeCell ref="M57:P57"/>
    <mergeCell ref="E59:H59"/>
    <mergeCell ref="K59:L59"/>
    <mergeCell ref="M59:P59"/>
    <mergeCell ref="K71:L71"/>
    <mergeCell ref="M71:P71"/>
    <mergeCell ref="K73:L73"/>
    <mergeCell ref="M73:P73"/>
    <mergeCell ref="K75:L75"/>
    <mergeCell ref="M75:P75"/>
    <mergeCell ref="K65:L65"/>
    <mergeCell ref="M65:P65"/>
    <mergeCell ref="K67:L67"/>
    <mergeCell ref="M67:P67"/>
    <mergeCell ref="K69:L69"/>
    <mergeCell ref="M69:P69"/>
    <mergeCell ref="K83:L83"/>
    <mergeCell ref="M83:P83"/>
    <mergeCell ref="K84:L84"/>
    <mergeCell ref="M84:P84"/>
    <mergeCell ref="K85:L85"/>
    <mergeCell ref="M85:P85"/>
    <mergeCell ref="K77:L77"/>
    <mergeCell ref="M77:P77"/>
    <mergeCell ref="K79:L79"/>
    <mergeCell ref="M79:P79"/>
    <mergeCell ref="K81:L81"/>
    <mergeCell ref="M81:P81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59"/>
  <sheetViews>
    <sheetView showGridLines="0" zoomScale="85" zoomScaleNormal="85" workbookViewId="0" topLeftCell="A25">
      <selection activeCell="F47" sqref="F47:I47"/>
    </sheetView>
  </sheetViews>
  <sheetFormatPr defaultColWidth="9.140625" defaultRowHeight="15"/>
  <cols>
    <col min="1" max="1" width="4.28125" style="2" customWidth="1"/>
    <col min="2" max="2" width="2.8515625" style="2" customWidth="1"/>
    <col min="3" max="3" width="5.57421875" style="2" customWidth="1"/>
    <col min="4" max="4" width="5.421875" style="2" customWidth="1"/>
    <col min="5" max="5" width="0.5625" style="2" hidden="1" customWidth="1"/>
    <col min="6" max="8" width="9.140625" style="2" customWidth="1"/>
    <col min="9" max="9" width="38.7109375" style="2" customWidth="1"/>
    <col min="10" max="10" width="6.7109375" style="2" customWidth="1"/>
    <col min="11" max="11" width="8.57421875" style="2" customWidth="1"/>
    <col min="12" max="12" width="3.28125" style="2" customWidth="1"/>
    <col min="13" max="13" width="9.140625" style="2" customWidth="1"/>
    <col min="14" max="14" width="4.28125" style="2" customWidth="1"/>
    <col min="15" max="15" width="6.00390625" style="2" customWidth="1"/>
    <col min="16" max="16" width="5.140625" style="2" customWidth="1"/>
    <col min="17" max="17" width="2.8515625" style="2" customWidth="1"/>
    <col min="18" max="18" width="3.140625" style="2" customWidth="1"/>
    <col min="19" max="16384" width="9.140625" style="2" customWidth="1"/>
  </cols>
  <sheetData>
    <row r="2" spans="1:19" s="399" customFormat="1" ht="15">
      <c r="A2" s="366"/>
      <c r="B2" s="396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8"/>
      <c r="S2" s="366"/>
    </row>
    <row r="3" spans="1:19" s="399" customFormat="1" ht="21">
      <c r="A3" s="366"/>
      <c r="B3" s="335"/>
      <c r="C3" s="400" t="s">
        <v>928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345"/>
      <c r="S3" s="366"/>
    </row>
    <row r="4" spans="1:19" s="399" customFormat="1" ht="15">
      <c r="A4" s="366"/>
      <c r="B4" s="335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45"/>
      <c r="S4" s="366"/>
    </row>
    <row r="5" spans="1:19" s="399" customFormat="1" ht="18">
      <c r="A5" s="366"/>
      <c r="B5" s="335"/>
      <c r="C5" s="403" t="s">
        <v>7</v>
      </c>
      <c r="D5" s="402"/>
      <c r="E5" s="402"/>
      <c r="F5" s="404" t="s">
        <v>58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2"/>
      <c r="R5" s="345"/>
      <c r="S5" s="366"/>
    </row>
    <row r="6" spans="1:19" s="399" customFormat="1" ht="15">
      <c r="A6" s="366"/>
      <c r="B6" s="335"/>
      <c r="C6" s="402"/>
      <c r="D6" s="402"/>
      <c r="E6" s="402"/>
      <c r="F6" s="404" t="s">
        <v>3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2"/>
      <c r="R6" s="345"/>
      <c r="S6" s="366"/>
    </row>
    <row r="7" spans="1:19" s="399" customFormat="1" ht="15">
      <c r="A7" s="366"/>
      <c r="B7" s="335"/>
      <c r="C7" s="405" t="s">
        <v>8</v>
      </c>
      <c r="D7" s="402"/>
      <c r="E7" s="402"/>
      <c r="F7" s="406" t="s">
        <v>59</v>
      </c>
      <c r="G7" s="402"/>
      <c r="H7" s="402"/>
      <c r="I7" s="402"/>
      <c r="J7" s="402"/>
      <c r="K7" s="405" t="s">
        <v>9</v>
      </c>
      <c r="L7" s="402"/>
      <c r="M7" s="407" t="s">
        <v>60</v>
      </c>
      <c r="N7" s="408"/>
      <c r="O7" s="408"/>
      <c r="P7" s="408"/>
      <c r="Q7" s="402"/>
      <c r="R7" s="345"/>
      <c r="S7" s="366"/>
    </row>
    <row r="8" spans="1:19" s="399" customFormat="1" ht="15">
      <c r="A8" s="366"/>
      <c r="B8" s="335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345"/>
      <c r="S8" s="366"/>
    </row>
    <row r="9" spans="1:19" s="399" customFormat="1" ht="15">
      <c r="A9" s="366"/>
      <c r="B9" s="335"/>
      <c r="C9" s="405" t="s">
        <v>10</v>
      </c>
      <c r="D9" s="402"/>
      <c r="E9" s="402"/>
      <c r="F9" s="406" t="s">
        <v>11</v>
      </c>
      <c r="G9" s="402"/>
      <c r="H9" s="402"/>
      <c r="I9" s="402"/>
      <c r="J9" s="402"/>
      <c r="K9" s="405" t="s">
        <v>12</v>
      </c>
      <c r="L9" s="402"/>
      <c r="M9" s="409" t="s">
        <v>61</v>
      </c>
      <c r="N9" s="401"/>
      <c r="O9" s="401"/>
      <c r="P9" s="401"/>
      <c r="Q9" s="401"/>
      <c r="R9" s="345"/>
      <c r="S9" s="366"/>
    </row>
    <row r="10" spans="1:19" s="399" customFormat="1" ht="15">
      <c r="A10" s="366"/>
      <c r="B10" s="335"/>
      <c r="C10" s="405" t="s">
        <v>13</v>
      </c>
      <c r="D10" s="402"/>
      <c r="E10" s="402"/>
      <c r="F10" s="103"/>
      <c r="G10" s="384"/>
      <c r="H10" s="384"/>
      <c r="I10" s="384"/>
      <c r="J10" s="402"/>
      <c r="K10" s="405" t="s">
        <v>14</v>
      </c>
      <c r="L10" s="402"/>
      <c r="M10" s="285"/>
      <c r="N10" s="385"/>
      <c r="O10" s="385"/>
      <c r="P10" s="385"/>
      <c r="Q10" s="385"/>
      <c r="R10" s="345"/>
      <c r="S10" s="366"/>
    </row>
    <row r="11" spans="1:19" s="399" customFormat="1" ht="15">
      <c r="A11" s="366"/>
      <c r="B11" s="335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345"/>
      <c r="S11" s="366"/>
    </row>
    <row r="12" spans="1:19" s="399" customFormat="1" ht="28.5" customHeight="1">
      <c r="A12" s="410"/>
      <c r="B12" s="411"/>
      <c r="C12" s="412" t="s">
        <v>15</v>
      </c>
      <c r="D12" s="412"/>
      <c r="E12" s="412"/>
      <c r="F12" s="413" t="s">
        <v>0</v>
      </c>
      <c r="G12" s="414"/>
      <c r="H12" s="414"/>
      <c r="I12" s="414"/>
      <c r="J12" s="412" t="s">
        <v>1</v>
      </c>
      <c r="K12" s="412" t="s">
        <v>2</v>
      </c>
      <c r="L12" s="413" t="s">
        <v>16</v>
      </c>
      <c r="M12" s="414"/>
      <c r="N12" s="413" t="s">
        <v>17</v>
      </c>
      <c r="O12" s="414"/>
      <c r="P12" s="414"/>
      <c r="Q12" s="414"/>
      <c r="R12" s="415"/>
      <c r="S12" s="410"/>
    </row>
    <row r="13" spans="1:19" s="399" customFormat="1" ht="16.5">
      <c r="A13" s="410"/>
      <c r="B13" s="411"/>
      <c r="C13" s="87"/>
      <c r="D13" s="167" t="s">
        <v>176</v>
      </c>
      <c r="E13" s="91"/>
      <c r="F13" s="91"/>
      <c r="G13" s="91"/>
      <c r="H13" s="91"/>
      <c r="I13" s="91"/>
      <c r="J13" s="91"/>
      <c r="K13" s="91"/>
      <c r="L13" s="91"/>
      <c r="M13" s="91"/>
      <c r="N13" s="205">
        <f>SUM(N16:N58)</f>
        <v>0</v>
      </c>
      <c r="O13" s="205"/>
      <c r="P13" s="205"/>
      <c r="Q13" s="205"/>
      <c r="R13" s="415"/>
      <c r="S13" s="410"/>
    </row>
    <row r="14" spans="1:19" s="399" customFormat="1" ht="15">
      <c r="A14" s="410"/>
      <c r="B14" s="411"/>
      <c r="C14" s="416"/>
      <c r="D14" s="416"/>
      <c r="E14" s="416"/>
      <c r="F14" s="416"/>
      <c r="G14" s="417"/>
      <c r="H14" s="417"/>
      <c r="I14" s="417"/>
      <c r="J14" s="416"/>
      <c r="K14" s="416"/>
      <c r="L14" s="416"/>
      <c r="M14" s="417"/>
      <c r="N14" s="416"/>
      <c r="O14" s="417"/>
      <c r="P14" s="417"/>
      <c r="Q14" s="417"/>
      <c r="R14" s="415"/>
      <c r="S14" s="410"/>
    </row>
    <row r="15" spans="1:19" s="399" customFormat="1" ht="15.75">
      <c r="A15" s="321"/>
      <c r="B15" s="322"/>
      <c r="C15" s="418"/>
      <c r="D15" s="419" t="s">
        <v>177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20"/>
      <c r="O15" s="421"/>
      <c r="P15" s="421"/>
      <c r="Q15" s="421"/>
      <c r="R15" s="327"/>
      <c r="S15" s="422"/>
    </row>
    <row r="16" spans="1:19" s="154" customFormat="1" ht="21.95" customHeight="1">
      <c r="A16" s="423"/>
      <c r="B16" s="424"/>
      <c r="C16" s="425" t="s">
        <v>19</v>
      </c>
      <c r="D16" s="425"/>
      <c r="E16" s="426"/>
      <c r="F16" s="427" t="s">
        <v>178</v>
      </c>
      <c r="G16" s="428"/>
      <c r="H16" s="428"/>
      <c r="I16" s="428"/>
      <c r="J16" s="140" t="s">
        <v>5</v>
      </c>
      <c r="K16" s="429">
        <v>32</v>
      </c>
      <c r="L16" s="460">
        <v>0</v>
      </c>
      <c r="M16" s="461"/>
      <c r="N16" s="430">
        <f aca="true" t="shared" si="0" ref="N16:N38">L16*K16</f>
        <v>0</v>
      </c>
      <c r="O16" s="428"/>
      <c r="P16" s="428"/>
      <c r="Q16" s="431"/>
      <c r="R16" s="432"/>
      <c r="S16" s="423"/>
    </row>
    <row r="17" spans="1:19" s="154" customFormat="1" ht="21.95" customHeight="1">
      <c r="A17" s="423"/>
      <c r="B17" s="424"/>
      <c r="C17" s="425" t="s">
        <v>20</v>
      </c>
      <c r="D17" s="425"/>
      <c r="E17" s="426"/>
      <c r="F17" s="427" t="s">
        <v>179</v>
      </c>
      <c r="G17" s="428"/>
      <c r="H17" s="428"/>
      <c r="I17" s="428"/>
      <c r="J17" s="140" t="s">
        <v>5</v>
      </c>
      <c r="K17" s="429">
        <v>32</v>
      </c>
      <c r="L17" s="460">
        <v>0</v>
      </c>
      <c r="M17" s="461"/>
      <c r="N17" s="430">
        <f t="shared" si="0"/>
        <v>0</v>
      </c>
      <c r="O17" s="428"/>
      <c r="P17" s="428"/>
      <c r="Q17" s="431"/>
      <c r="R17" s="432"/>
      <c r="S17" s="423"/>
    </row>
    <row r="18" spans="1:19" s="154" customFormat="1" ht="21.95" customHeight="1">
      <c r="A18" s="423"/>
      <c r="B18" s="424"/>
      <c r="C18" s="425">
        <v>3</v>
      </c>
      <c r="D18" s="425"/>
      <c r="E18" s="426"/>
      <c r="F18" s="427" t="s">
        <v>180</v>
      </c>
      <c r="G18" s="428"/>
      <c r="H18" s="428"/>
      <c r="I18" s="428"/>
      <c r="J18" s="140" t="s">
        <v>5</v>
      </c>
      <c r="K18" s="429">
        <v>3</v>
      </c>
      <c r="L18" s="460">
        <v>0</v>
      </c>
      <c r="M18" s="461"/>
      <c r="N18" s="430">
        <f t="shared" si="0"/>
        <v>0</v>
      </c>
      <c r="O18" s="428"/>
      <c r="P18" s="428"/>
      <c r="Q18" s="431"/>
      <c r="R18" s="432"/>
      <c r="S18" s="423"/>
    </row>
    <row r="19" spans="1:19" s="154" customFormat="1" ht="21.95" customHeight="1">
      <c r="A19" s="423"/>
      <c r="B19" s="424"/>
      <c r="C19" s="425" t="s">
        <v>24</v>
      </c>
      <c r="D19" s="425"/>
      <c r="E19" s="426"/>
      <c r="F19" s="427" t="s">
        <v>181</v>
      </c>
      <c r="G19" s="428"/>
      <c r="H19" s="428"/>
      <c r="I19" s="428"/>
      <c r="J19" s="140" t="s">
        <v>5</v>
      </c>
      <c r="K19" s="429">
        <v>3</v>
      </c>
      <c r="L19" s="460">
        <v>0</v>
      </c>
      <c r="M19" s="461"/>
      <c r="N19" s="430">
        <f t="shared" si="0"/>
        <v>0</v>
      </c>
      <c r="O19" s="428"/>
      <c r="P19" s="428"/>
      <c r="Q19" s="431"/>
      <c r="R19" s="432"/>
      <c r="S19" s="423"/>
    </row>
    <row r="20" spans="1:19" s="154" customFormat="1" ht="21.95" customHeight="1">
      <c r="A20" s="423"/>
      <c r="B20" s="424"/>
      <c r="C20" s="425" t="s">
        <v>25</v>
      </c>
      <c r="D20" s="425"/>
      <c r="E20" s="426"/>
      <c r="F20" s="427" t="s">
        <v>182</v>
      </c>
      <c r="G20" s="428"/>
      <c r="H20" s="428"/>
      <c r="I20" s="428"/>
      <c r="J20" s="140" t="s">
        <v>5</v>
      </c>
      <c r="K20" s="429">
        <v>7</v>
      </c>
      <c r="L20" s="460">
        <v>0</v>
      </c>
      <c r="M20" s="461"/>
      <c r="N20" s="430">
        <f t="shared" si="0"/>
        <v>0</v>
      </c>
      <c r="O20" s="428"/>
      <c r="P20" s="428"/>
      <c r="Q20" s="431"/>
      <c r="R20" s="432"/>
      <c r="S20" s="423"/>
    </row>
    <row r="21" spans="1:19" s="154" customFormat="1" ht="21.95" customHeight="1">
      <c r="A21" s="423"/>
      <c r="B21" s="424"/>
      <c r="C21" s="425" t="s">
        <v>26</v>
      </c>
      <c r="D21" s="425"/>
      <c r="E21" s="426"/>
      <c r="F21" s="427" t="s">
        <v>183</v>
      </c>
      <c r="G21" s="428"/>
      <c r="H21" s="428"/>
      <c r="I21" s="428"/>
      <c r="J21" s="140" t="s">
        <v>6</v>
      </c>
      <c r="K21" s="429">
        <v>60</v>
      </c>
      <c r="L21" s="460">
        <v>0</v>
      </c>
      <c r="M21" s="461"/>
      <c r="N21" s="430">
        <f t="shared" si="0"/>
        <v>0</v>
      </c>
      <c r="O21" s="428"/>
      <c r="P21" s="428"/>
      <c r="Q21" s="431"/>
      <c r="R21" s="432"/>
      <c r="S21" s="423"/>
    </row>
    <row r="22" spans="1:19" s="154" customFormat="1" ht="21.95" customHeight="1">
      <c r="A22" s="423"/>
      <c r="B22" s="424"/>
      <c r="C22" s="425" t="s">
        <v>27</v>
      </c>
      <c r="D22" s="425"/>
      <c r="E22" s="426"/>
      <c r="F22" s="427" t="s">
        <v>184</v>
      </c>
      <c r="G22" s="428"/>
      <c r="H22" s="428"/>
      <c r="I22" s="428"/>
      <c r="J22" s="140" t="s">
        <v>6</v>
      </c>
      <c r="K22" s="429">
        <v>60</v>
      </c>
      <c r="L22" s="460">
        <v>0</v>
      </c>
      <c r="M22" s="461"/>
      <c r="N22" s="430">
        <f t="shared" si="0"/>
        <v>0</v>
      </c>
      <c r="O22" s="428"/>
      <c r="P22" s="428"/>
      <c r="Q22" s="431"/>
      <c r="R22" s="432"/>
      <c r="S22" s="423"/>
    </row>
    <row r="23" spans="1:19" s="154" customFormat="1" ht="21.95" customHeight="1">
      <c r="A23" s="423"/>
      <c r="B23" s="424"/>
      <c r="C23" s="425" t="s">
        <v>28</v>
      </c>
      <c r="D23" s="425"/>
      <c r="E23" s="426"/>
      <c r="F23" s="427" t="s">
        <v>185</v>
      </c>
      <c r="G23" s="428"/>
      <c r="H23" s="428"/>
      <c r="I23" s="428"/>
      <c r="J23" s="140" t="s">
        <v>6</v>
      </c>
      <c r="K23" s="429">
        <v>5</v>
      </c>
      <c r="L23" s="460">
        <v>0</v>
      </c>
      <c r="M23" s="461"/>
      <c r="N23" s="430">
        <f t="shared" si="0"/>
        <v>0</v>
      </c>
      <c r="O23" s="428"/>
      <c r="P23" s="428"/>
      <c r="Q23" s="431"/>
      <c r="R23" s="432"/>
      <c r="S23" s="423"/>
    </row>
    <row r="24" spans="1:19" s="154" customFormat="1" ht="21.95" customHeight="1">
      <c r="A24" s="423"/>
      <c r="B24" s="424"/>
      <c r="C24" s="425" t="s">
        <v>29</v>
      </c>
      <c r="D24" s="425"/>
      <c r="E24" s="426"/>
      <c r="F24" s="427" t="s">
        <v>186</v>
      </c>
      <c r="G24" s="428"/>
      <c r="H24" s="428"/>
      <c r="I24" s="428"/>
      <c r="J24" s="140" t="s">
        <v>5</v>
      </c>
      <c r="K24" s="429">
        <v>46</v>
      </c>
      <c r="L24" s="460">
        <v>0</v>
      </c>
      <c r="M24" s="461"/>
      <c r="N24" s="430">
        <f t="shared" si="0"/>
        <v>0</v>
      </c>
      <c r="O24" s="428"/>
      <c r="P24" s="428"/>
      <c r="Q24" s="431"/>
      <c r="R24" s="432"/>
      <c r="S24" s="423"/>
    </row>
    <row r="25" spans="1:19" s="154" customFormat="1" ht="21.95" customHeight="1">
      <c r="A25" s="423"/>
      <c r="B25" s="424"/>
      <c r="C25" s="425" t="s">
        <v>30</v>
      </c>
      <c r="D25" s="425"/>
      <c r="E25" s="426"/>
      <c r="F25" s="427" t="s">
        <v>187</v>
      </c>
      <c r="G25" s="428"/>
      <c r="H25" s="428"/>
      <c r="I25" s="428"/>
      <c r="J25" s="140" t="s">
        <v>5</v>
      </c>
      <c r="K25" s="429">
        <v>4</v>
      </c>
      <c r="L25" s="460">
        <v>0</v>
      </c>
      <c r="M25" s="461"/>
      <c r="N25" s="430">
        <f t="shared" si="0"/>
        <v>0</v>
      </c>
      <c r="O25" s="428"/>
      <c r="P25" s="428"/>
      <c r="Q25" s="428"/>
      <c r="R25" s="432"/>
      <c r="S25" s="423"/>
    </row>
    <row r="26" spans="1:19" s="399" customFormat="1" ht="15">
      <c r="A26" s="366"/>
      <c r="B26" s="335"/>
      <c r="C26" s="433"/>
      <c r="D26" s="433"/>
      <c r="E26" s="434"/>
      <c r="F26" s="435"/>
      <c r="G26" s="436"/>
      <c r="H26" s="436"/>
      <c r="I26" s="436"/>
      <c r="J26" s="437"/>
      <c r="K26" s="438"/>
      <c r="L26" s="439"/>
      <c r="M26" s="436"/>
      <c r="N26" s="439"/>
      <c r="O26" s="436"/>
      <c r="P26" s="436"/>
      <c r="Q26" s="436"/>
      <c r="R26" s="345"/>
      <c r="S26" s="366"/>
    </row>
    <row r="27" spans="1:19" s="399" customFormat="1" ht="15">
      <c r="A27" s="366"/>
      <c r="B27" s="335"/>
      <c r="C27" s="436"/>
      <c r="D27" s="419" t="s">
        <v>188</v>
      </c>
      <c r="E27" s="433" t="s">
        <v>188</v>
      </c>
      <c r="F27" s="434"/>
      <c r="G27" s="435"/>
      <c r="H27" s="436"/>
      <c r="I27" s="436"/>
      <c r="J27" s="437"/>
      <c r="K27" s="438"/>
      <c r="L27" s="439"/>
      <c r="M27" s="436"/>
      <c r="N27" s="439"/>
      <c r="O27" s="436"/>
      <c r="P27" s="436"/>
      <c r="Q27" s="436"/>
      <c r="R27" s="345"/>
      <c r="S27" s="366"/>
    </row>
    <row r="28" spans="1:19" s="154" customFormat="1" ht="21.95" customHeight="1">
      <c r="A28" s="423"/>
      <c r="B28" s="424"/>
      <c r="C28" s="425" t="s">
        <v>189</v>
      </c>
      <c r="D28" s="425"/>
      <c r="E28" s="426"/>
      <c r="F28" s="427" t="s">
        <v>190</v>
      </c>
      <c r="G28" s="428"/>
      <c r="H28" s="428"/>
      <c r="I28" s="428"/>
      <c r="J28" s="140" t="s">
        <v>5</v>
      </c>
      <c r="K28" s="429">
        <v>40</v>
      </c>
      <c r="L28" s="460">
        <v>0</v>
      </c>
      <c r="M28" s="461"/>
      <c r="N28" s="430">
        <f aca="true" t="shared" si="1" ref="N28:N29">L28*K28</f>
        <v>0</v>
      </c>
      <c r="O28" s="428"/>
      <c r="P28" s="428"/>
      <c r="Q28" s="428"/>
      <c r="R28" s="432"/>
      <c r="S28" s="423"/>
    </row>
    <row r="29" spans="1:19" s="154" customFormat="1" ht="21.95" customHeight="1">
      <c r="A29" s="423"/>
      <c r="B29" s="424"/>
      <c r="C29" s="425" t="s">
        <v>43</v>
      </c>
      <c r="D29" s="425"/>
      <c r="E29" s="426"/>
      <c r="F29" s="427" t="s">
        <v>191</v>
      </c>
      <c r="G29" s="428"/>
      <c r="H29" s="428"/>
      <c r="I29" s="428"/>
      <c r="J29" s="140" t="s">
        <v>5</v>
      </c>
      <c r="K29" s="429">
        <v>10</v>
      </c>
      <c r="L29" s="460">
        <v>0</v>
      </c>
      <c r="M29" s="461"/>
      <c r="N29" s="430">
        <f t="shared" si="1"/>
        <v>0</v>
      </c>
      <c r="O29" s="428"/>
      <c r="P29" s="428"/>
      <c r="Q29" s="431"/>
      <c r="R29" s="432"/>
      <c r="S29" s="423"/>
    </row>
    <row r="30" spans="1:19" s="154" customFormat="1" ht="30.75" customHeight="1">
      <c r="A30" s="423"/>
      <c r="B30" s="424"/>
      <c r="C30" s="425" t="s">
        <v>192</v>
      </c>
      <c r="D30" s="425"/>
      <c r="E30" s="426"/>
      <c r="F30" s="427" t="s">
        <v>193</v>
      </c>
      <c r="G30" s="428"/>
      <c r="H30" s="428"/>
      <c r="I30" s="428"/>
      <c r="J30" s="140" t="s">
        <v>4</v>
      </c>
      <c r="K30" s="429">
        <v>1</v>
      </c>
      <c r="L30" s="460">
        <v>0</v>
      </c>
      <c r="M30" s="461"/>
      <c r="N30" s="430">
        <f t="shared" si="0"/>
        <v>0</v>
      </c>
      <c r="O30" s="428"/>
      <c r="P30" s="428"/>
      <c r="Q30" s="431"/>
      <c r="R30" s="432"/>
      <c r="S30" s="423"/>
    </row>
    <row r="31" spans="1:19" s="154" customFormat="1" ht="21.95" customHeight="1">
      <c r="A31" s="423"/>
      <c r="B31" s="424"/>
      <c r="C31" s="425" t="s">
        <v>194</v>
      </c>
      <c r="D31" s="425"/>
      <c r="E31" s="426"/>
      <c r="F31" s="427" t="s">
        <v>195</v>
      </c>
      <c r="G31" s="428"/>
      <c r="H31" s="428"/>
      <c r="I31" s="428"/>
      <c r="J31" s="140" t="s">
        <v>4</v>
      </c>
      <c r="K31" s="429">
        <v>1</v>
      </c>
      <c r="L31" s="460">
        <v>0</v>
      </c>
      <c r="M31" s="461"/>
      <c r="N31" s="430">
        <f t="shared" si="0"/>
        <v>0</v>
      </c>
      <c r="O31" s="428"/>
      <c r="P31" s="428"/>
      <c r="Q31" s="431"/>
      <c r="R31" s="432"/>
      <c r="S31" s="423"/>
    </row>
    <row r="32" spans="1:19" s="154" customFormat="1" ht="21.95" customHeight="1">
      <c r="A32" s="423"/>
      <c r="B32" s="424"/>
      <c r="C32" s="425" t="s">
        <v>196</v>
      </c>
      <c r="D32" s="425"/>
      <c r="E32" s="426"/>
      <c r="F32" s="427" t="s">
        <v>197</v>
      </c>
      <c r="G32" s="428"/>
      <c r="H32" s="428"/>
      <c r="I32" s="428"/>
      <c r="J32" s="140" t="s">
        <v>4</v>
      </c>
      <c r="K32" s="429">
        <v>1</v>
      </c>
      <c r="L32" s="460">
        <v>0</v>
      </c>
      <c r="M32" s="461"/>
      <c r="N32" s="430">
        <f t="shared" si="0"/>
        <v>0</v>
      </c>
      <c r="O32" s="428"/>
      <c r="P32" s="428"/>
      <c r="Q32" s="431"/>
      <c r="R32" s="432"/>
      <c r="S32" s="423"/>
    </row>
    <row r="33" spans="1:19" s="154" customFormat="1" ht="32.25" customHeight="1">
      <c r="A33" s="423"/>
      <c r="B33" s="424"/>
      <c r="C33" s="425" t="s">
        <v>198</v>
      </c>
      <c r="D33" s="425"/>
      <c r="E33" s="426"/>
      <c r="F33" s="427" t="s">
        <v>199</v>
      </c>
      <c r="G33" s="428"/>
      <c r="H33" s="428"/>
      <c r="I33" s="428"/>
      <c r="J33" s="140" t="s">
        <v>5</v>
      </c>
      <c r="K33" s="429">
        <v>5</v>
      </c>
      <c r="L33" s="460">
        <v>0</v>
      </c>
      <c r="M33" s="461"/>
      <c r="N33" s="430">
        <f t="shared" si="0"/>
        <v>0</v>
      </c>
      <c r="O33" s="428"/>
      <c r="P33" s="428"/>
      <c r="Q33" s="431"/>
      <c r="R33" s="432"/>
      <c r="S33" s="423"/>
    </row>
    <row r="34" spans="1:19" s="154" customFormat="1" ht="21.95" customHeight="1">
      <c r="A34" s="423"/>
      <c r="B34" s="424"/>
      <c r="C34" s="425" t="s">
        <v>200</v>
      </c>
      <c r="D34" s="425"/>
      <c r="E34" s="426"/>
      <c r="F34" s="427" t="s">
        <v>201</v>
      </c>
      <c r="G34" s="428"/>
      <c r="H34" s="428"/>
      <c r="I34" s="428"/>
      <c r="J34" s="140" t="s">
        <v>5</v>
      </c>
      <c r="K34" s="429">
        <v>40</v>
      </c>
      <c r="L34" s="460">
        <v>0</v>
      </c>
      <c r="M34" s="461"/>
      <c r="N34" s="430">
        <f t="shared" si="0"/>
        <v>0</v>
      </c>
      <c r="O34" s="428"/>
      <c r="P34" s="428"/>
      <c r="Q34" s="431"/>
      <c r="R34" s="432"/>
      <c r="S34" s="423"/>
    </row>
    <row r="35" spans="1:19" s="154" customFormat="1" ht="21.95" customHeight="1">
      <c r="A35" s="423"/>
      <c r="B35" s="424"/>
      <c r="C35" s="425" t="s">
        <v>202</v>
      </c>
      <c r="D35" s="425"/>
      <c r="E35" s="426"/>
      <c r="F35" s="427" t="s">
        <v>203</v>
      </c>
      <c r="G35" s="428"/>
      <c r="H35" s="428"/>
      <c r="I35" s="428"/>
      <c r="J35" s="140" t="s">
        <v>6</v>
      </c>
      <c r="K35" s="429">
        <v>40</v>
      </c>
      <c r="L35" s="460">
        <v>0</v>
      </c>
      <c r="M35" s="461"/>
      <c r="N35" s="430">
        <f t="shared" si="0"/>
        <v>0</v>
      </c>
      <c r="O35" s="428"/>
      <c r="P35" s="428"/>
      <c r="Q35" s="431"/>
      <c r="R35" s="432"/>
      <c r="S35" s="423"/>
    </row>
    <row r="36" spans="1:19" s="154" customFormat="1" ht="21.95" customHeight="1">
      <c r="A36" s="423"/>
      <c r="B36" s="424"/>
      <c r="C36" s="425" t="s">
        <v>204</v>
      </c>
      <c r="D36" s="425"/>
      <c r="E36" s="426"/>
      <c r="F36" s="427" t="s">
        <v>205</v>
      </c>
      <c r="G36" s="428"/>
      <c r="H36" s="428"/>
      <c r="I36" s="428"/>
      <c r="J36" s="140" t="s">
        <v>4</v>
      </c>
      <c r="K36" s="429">
        <v>1</v>
      </c>
      <c r="L36" s="460">
        <v>0</v>
      </c>
      <c r="M36" s="461"/>
      <c r="N36" s="430">
        <f t="shared" si="0"/>
        <v>0</v>
      </c>
      <c r="O36" s="428"/>
      <c r="P36" s="428"/>
      <c r="Q36" s="431"/>
      <c r="R36" s="432"/>
      <c r="S36" s="423"/>
    </row>
    <row r="37" spans="1:19" s="154" customFormat="1" ht="21.95" customHeight="1">
      <c r="A37" s="423"/>
      <c r="B37" s="424"/>
      <c r="C37" s="425" t="s">
        <v>206</v>
      </c>
      <c r="D37" s="425"/>
      <c r="E37" s="426"/>
      <c r="F37" s="427" t="s">
        <v>207</v>
      </c>
      <c r="G37" s="428"/>
      <c r="H37" s="428"/>
      <c r="I37" s="428"/>
      <c r="J37" s="140" t="s">
        <v>4</v>
      </c>
      <c r="K37" s="429">
        <v>1</v>
      </c>
      <c r="L37" s="460">
        <v>0</v>
      </c>
      <c r="M37" s="461"/>
      <c r="N37" s="430">
        <f t="shared" si="0"/>
        <v>0</v>
      </c>
      <c r="O37" s="428"/>
      <c r="P37" s="428"/>
      <c r="Q37" s="431"/>
      <c r="R37" s="432"/>
      <c r="S37" s="423"/>
    </row>
    <row r="38" spans="2:18" s="154" customFormat="1" ht="21.95" customHeight="1">
      <c r="B38" s="152"/>
      <c r="C38" s="425" t="s">
        <v>208</v>
      </c>
      <c r="D38" s="425"/>
      <c r="E38" s="426"/>
      <c r="F38" s="427" t="s">
        <v>56</v>
      </c>
      <c r="G38" s="428"/>
      <c r="H38" s="428"/>
      <c r="I38" s="428"/>
      <c r="J38" s="140" t="s">
        <v>4</v>
      </c>
      <c r="K38" s="429">
        <v>1</v>
      </c>
      <c r="L38" s="460">
        <v>0</v>
      </c>
      <c r="M38" s="461"/>
      <c r="N38" s="430">
        <f t="shared" si="0"/>
        <v>0</v>
      </c>
      <c r="O38" s="428"/>
      <c r="P38" s="428"/>
      <c r="Q38" s="431"/>
      <c r="R38" s="440"/>
    </row>
    <row r="39" spans="1:19" s="399" customFormat="1" ht="15.75">
      <c r="A39" s="321"/>
      <c r="B39" s="322"/>
      <c r="C39" s="441"/>
      <c r="D39" s="419"/>
      <c r="E39" s="418"/>
      <c r="F39" s="418"/>
      <c r="G39" s="418"/>
      <c r="H39" s="418"/>
      <c r="I39" s="418"/>
      <c r="J39" s="441"/>
      <c r="K39" s="441"/>
      <c r="L39" s="441"/>
      <c r="M39" s="441"/>
      <c r="N39" s="442"/>
      <c r="O39" s="443"/>
      <c r="P39" s="443"/>
      <c r="Q39" s="443"/>
      <c r="R39" s="327"/>
      <c r="S39" s="422"/>
    </row>
    <row r="40" spans="1:19" s="399" customFormat="1" ht="15.75">
      <c r="A40" s="321"/>
      <c r="B40" s="322"/>
      <c r="C40" s="444"/>
      <c r="D40" s="419" t="s">
        <v>209</v>
      </c>
      <c r="E40" s="418"/>
      <c r="F40" s="418"/>
      <c r="G40" s="418"/>
      <c r="H40" s="418"/>
      <c r="I40" s="418"/>
      <c r="J40" s="444"/>
      <c r="K40" s="444"/>
      <c r="L40" s="444"/>
      <c r="M40" s="444"/>
      <c r="N40" s="445" t="s">
        <v>3</v>
      </c>
      <c r="O40" s="446"/>
      <c r="P40" s="446"/>
      <c r="Q40" s="446"/>
      <c r="R40" s="327"/>
      <c r="S40" s="422"/>
    </row>
    <row r="41" spans="1:19" s="154" customFormat="1" ht="21.95" customHeight="1">
      <c r="A41" s="447"/>
      <c r="B41" s="152"/>
      <c r="C41" s="425" t="s">
        <v>210</v>
      </c>
      <c r="D41" s="425"/>
      <c r="E41" s="426"/>
      <c r="F41" s="427" t="s">
        <v>211</v>
      </c>
      <c r="G41" s="428"/>
      <c r="H41" s="428"/>
      <c r="I41" s="428"/>
      <c r="J41" s="140" t="s">
        <v>5</v>
      </c>
      <c r="K41" s="429">
        <v>3</v>
      </c>
      <c r="L41" s="460">
        <v>0</v>
      </c>
      <c r="M41" s="461"/>
      <c r="N41" s="430">
        <f aca="true" t="shared" si="2" ref="N41:N48">L41*K41</f>
        <v>0</v>
      </c>
      <c r="O41" s="428"/>
      <c r="P41" s="428"/>
      <c r="Q41" s="431"/>
      <c r="R41" s="448"/>
      <c r="S41" s="449"/>
    </row>
    <row r="42" spans="1:19" s="154" customFormat="1" ht="21.95" customHeight="1">
      <c r="A42" s="447"/>
      <c r="B42" s="152"/>
      <c r="C42" s="425" t="s">
        <v>212</v>
      </c>
      <c r="D42" s="425"/>
      <c r="E42" s="426"/>
      <c r="F42" s="427" t="s">
        <v>837</v>
      </c>
      <c r="G42" s="428"/>
      <c r="H42" s="428"/>
      <c r="I42" s="428"/>
      <c r="J42" s="140" t="s">
        <v>5</v>
      </c>
      <c r="K42" s="429">
        <v>256</v>
      </c>
      <c r="L42" s="460">
        <v>0</v>
      </c>
      <c r="M42" s="461"/>
      <c r="N42" s="430">
        <f t="shared" si="2"/>
        <v>0</v>
      </c>
      <c r="O42" s="428"/>
      <c r="P42" s="428"/>
      <c r="Q42" s="431"/>
      <c r="R42" s="448"/>
      <c r="S42" s="449"/>
    </row>
    <row r="43" spans="1:19" s="154" customFormat="1" ht="21.95" customHeight="1">
      <c r="A43" s="447"/>
      <c r="B43" s="322"/>
      <c r="C43" s="425" t="s">
        <v>213</v>
      </c>
      <c r="D43" s="425"/>
      <c r="E43" s="426"/>
      <c r="F43" s="427" t="s">
        <v>214</v>
      </c>
      <c r="G43" s="428"/>
      <c r="H43" s="428"/>
      <c r="I43" s="428"/>
      <c r="J43" s="140" t="s">
        <v>6</v>
      </c>
      <c r="K43" s="429">
        <v>12050</v>
      </c>
      <c r="L43" s="460">
        <v>0</v>
      </c>
      <c r="M43" s="461"/>
      <c r="N43" s="430">
        <f t="shared" si="2"/>
        <v>0</v>
      </c>
      <c r="O43" s="428"/>
      <c r="P43" s="428"/>
      <c r="Q43" s="431"/>
      <c r="R43" s="448"/>
      <c r="S43" s="449"/>
    </row>
    <row r="44" spans="1:19" s="154" customFormat="1" ht="21.95" customHeight="1">
      <c r="A44" s="447"/>
      <c r="B44" s="322"/>
      <c r="C44" s="425" t="s">
        <v>215</v>
      </c>
      <c r="D44" s="425"/>
      <c r="E44" s="426"/>
      <c r="F44" s="427" t="s">
        <v>216</v>
      </c>
      <c r="G44" s="428"/>
      <c r="H44" s="428"/>
      <c r="I44" s="428"/>
      <c r="J44" s="140" t="s">
        <v>5</v>
      </c>
      <c r="K44" s="429">
        <v>13</v>
      </c>
      <c r="L44" s="460">
        <v>0</v>
      </c>
      <c r="M44" s="461"/>
      <c r="N44" s="430">
        <f t="shared" si="2"/>
        <v>0</v>
      </c>
      <c r="O44" s="428"/>
      <c r="P44" s="428"/>
      <c r="Q44" s="431"/>
      <c r="R44" s="448"/>
      <c r="S44" s="449"/>
    </row>
    <row r="45" spans="1:19" s="154" customFormat="1" ht="21.95" customHeight="1">
      <c r="A45" s="447"/>
      <c r="B45" s="322"/>
      <c r="C45" s="425" t="s">
        <v>217</v>
      </c>
      <c r="D45" s="425"/>
      <c r="E45" s="426"/>
      <c r="F45" s="427" t="s">
        <v>218</v>
      </c>
      <c r="G45" s="428"/>
      <c r="H45" s="428"/>
      <c r="I45" s="428"/>
      <c r="J45" s="140" t="s">
        <v>6</v>
      </c>
      <c r="K45" s="429">
        <v>13240</v>
      </c>
      <c r="L45" s="460">
        <v>0</v>
      </c>
      <c r="M45" s="461"/>
      <c r="N45" s="430">
        <f t="shared" si="2"/>
        <v>0</v>
      </c>
      <c r="O45" s="428"/>
      <c r="P45" s="428"/>
      <c r="Q45" s="431"/>
      <c r="R45" s="448"/>
      <c r="S45" s="449"/>
    </row>
    <row r="46" spans="1:19" s="154" customFormat="1" ht="21.95" customHeight="1">
      <c r="A46" s="447"/>
      <c r="B46" s="322"/>
      <c r="C46" s="425" t="s">
        <v>219</v>
      </c>
      <c r="D46" s="425"/>
      <c r="E46" s="426"/>
      <c r="F46" s="427" t="s">
        <v>220</v>
      </c>
      <c r="G46" s="428"/>
      <c r="H46" s="428"/>
      <c r="I46" s="428"/>
      <c r="J46" s="140" t="s">
        <v>6</v>
      </c>
      <c r="K46" s="429">
        <v>7470</v>
      </c>
      <c r="L46" s="460">
        <v>0</v>
      </c>
      <c r="M46" s="461"/>
      <c r="N46" s="430">
        <f t="shared" si="2"/>
        <v>0</v>
      </c>
      <c r="O46" s="428"/>
      <c r="P46" s="428"/>
      <c r="Q46" s="431"/>
      <c r="R46" s="448"/>
      <c r="S46" s="449"/>
    </row>
    <row r="47" spans="1:19" s="154" customFormat="1" ht="25.5" customHeight="1">
      <c r="A47" s="447"/>
      <c r="B47" s="322"/>
      <c r="C47" s="425" t="s">
        <v>221</v>
      </c>
      <c r="D47" s="425"/>
      <c r="E47" s="426"/>
      <c r="F47" s="427" t="s">
        <v>225</v>
      </c>
      <c r="G47" s="428"/>
      <c r="H47" s="428"/>
      <c r="I47" s="428"/>
      <c r="J47" s="140" t="s">
        <v>5</v>
      </c>
      <c r="K47" s="429">
        <v>23</v>
      </c>
      <c r="L47" s="460">
        <v>0</v>
      </c>
      <c r="M47" s="461"/>
      <c r="N47" s="430">
        <f t="shared" si="2"/>
        <v>0</v>
      </c>
      <c r="O47" s="428"/>
      <c r="P47" s="428"/>
      <c r="Q47" s="431"/>
      <c r="R47" s="448"/>
      <c r="S47" s="449"/>
    </row>
    <row r="48" spans="1:19" s="154" customFormat="1" ht="26.25" customHeight="1">
      <c r="A48" s="447"/>
      <c r="B48" s="322"/>
      <c r="C48" s="425" t="s">
        <v>222</v>
      </c>
      <c r="D48" s="425"/>
      <c r="E48" s="426"/>
      <c r="F48" s="427" t="s">
        <v>227</v>
      </c>
      <c r="G48" s="428"/>
      <c r="H48" s="428"/>
      <c r="I48" s="428"/>
      <c r="J48" s="140" t="s">
        <v>5</v>
      </c>
      <c r="K48" s="429">
        <v>35</v>
      </c>
      <c r="L48" s="460">
        <v>0</v>
      </c>
      <c r="M48" s="461"/>
      <c r="N48" s="430">
        <f t="shared" si="2"/>
        <v>0</v>
      </c>
      <c r="O48" s="428"/>
      <c r="P48" s="428"/>
      <c r="Q48" s="431"/>
      <c r="R48" s="448"/>
      <c r="S48" s="449"/>
    </row>
    <row r="49" spans="1:19" s="154" customFormat="1" ht="26.25" customHeight="1">
      <c r="A49" s="447"/>
      <c r="B49" s="322"/>
      <c r="C49" s="425" t="s">
        <v>223</v>
      </c>
      <c r="D49" s="425"/>
      <c r="E49" s="426"/>
      <c r="F49" s="427" t="s">
        <v>229</v>
      </c>
      <c r="G49" s="428"/>
      <c r="H49" s="428"/>
      <c r="I49" s="428"/>
      <c r="J49" s="140" t="s">
        <v>5</v>
      </c>
      <c r="K49" s="429">
        <v>8</v>
      </c>
      <c r="L49" s="460">
        <v>0</v>
      </c>
      <c r="M49" s="461"/>
      <c r="N49" s="430">
        <f>L49*K49</f>
        <v>0</v>
      </c>
      <c r="O49" s="428"/>
      <c r="P49" s="428"/>
      <c r="Q49" s="431"/>
      <c r="R49" s="448"/>
      <c r="S49" s="449"/>
    </row>
    <row r="50" spans="1:19" s="154" customFormat="1" ht="26.25" customHeight="1">
      <c r="A50" s="447"/>
      <c r="B50" s="322"/>
      <c r="C50" s="425" t="s">
        <v>224</v>
      </c>
      <c r="D50" s="425"/>
      <c r="E50" s="426"/>
      <c r="F50" s="427" t="s">
        <v>838</v>
      </c>
      <c r="G50" s="428"/>
      <c r="H50" s="428"/>
      <c r="I50" s="428"/>
      <c r="J50" s="140" t="s">
        <v>5</v>
      </c>
      <c r="K50" s="429">
        <v>5</v>
      </c>
      <c r="L50" s="460">
        <v>0</v>
      </c>
      <c r="M50" s="461"/>
      <c r="N50" s="430">
        <f>L50*K50</f>
        <v>0</v>
      </c>
      <c r="O50" s="428"/>
      <c r="P50" s="428"/>
      <c r="Q50" s="431"/>
      <c r="R50" s="448"/>
      <c r="S50" s="449"/>
    </row>
    <row r="51" spans="1:19" s="154" customFormat="1" ht="26.25" customHeight="1">
      <c r="A51" s="447"/>
      <c r="B51" s="322"/>
      <c r="C51" s="425" t="s">
        <v>226</v>
      </c>
      <c r="D51" s="425"/>
      <c r="E51" s="426"/>
      <c r="F51" s="427" t="s">
        <v>231</v>
      </c>
      <c r="G51" s="428"/>
      <c r="H51" s="428"/>
      <c r="I51" s="428"/>
      <c r="J51" s="140" t="s">
        <v>5</v>
      </c>
      <c r="K51" s="429">
        <v>2</v>
      </c>
      <c r="L51" s="460">
        <v>0</v>
      </c>
      <c r="M51" s="461"/>
      <c r="N51" s="430">
        <f aca="true" t="shared" si="3" ref="N51:N58">L51*K51</f>
        <v>0</v>
      </c>
      <c r="O51" s="428"/>
      <c r="P51" s="428"/>
      <c r="Q51" s="431"/>
      <c r="R51" s="448"/>
      <c r="S51" s="449"/>
    </row>
    <row r="52" spans="1:19" s="154" customFormat="1" ht="21.95" customHeight="1">
      <c r="A52" s="447"/>
      <c r="B52" s="322"/>
      <c r="C52" s="425" t="s">
        <v>228</v>
      </c>
      <c r="D52" s="425"/>
      <c r="E52" s="426"/>
      <c r="F52" s="427" t="s">
        <v>233</v>
      </c>
      <c r="G52" s="428"/>
      <c r="H52" s="428"/>
      <c r="I52" s="428"/>
      <c r="J52" s="140" t="s">
        <v>5</v>
      </c>
      <c r="K52" s="429">
        <v>686</v>
      </c>
      <c r="L52" s="460">
        <v>0</v>
      </c>
      <c r="M52" s="461"/>
      <c r="N52" s="430">
        <f t="shared" si="3"/>
        <v>0</v>
      </c>
      <c r="O52" s="428"/>
      <c r="P52" s="428"/>
      <c r="Q52" s="431"/>
      <c r="R52" s="448"/>
      <c r="S52" s="449"/>
    </row>
    <row r="53" spans="1:19" s="154" customFormat="1" ht="21.95" customHeight="1">
      <c r="A53" s="447"/>
      <c r="B53" s="322"/>
      <c r="C53" s="425" t="s">
        <v>230</v>
      </c>
      <c r="D53" s="425"/>
      <c r="E53" s="426"/>
      <c r="F53" s="427" t="s">
        <v>839</v>
      </c>
      <c r="G53" s="428"/>
      <c r="H53" s="428"/>
      <c r="I53" s="428"/>
      <c r="J53" s="140" t="s">
        <v>5</v>
      </c>
      <c r="K53" s="429">
        <v>20</v>
      </c>
      <c r="L53" s="460">
        <v>0</v>
      </c>
      <c r="M53" s="461"/>
      <c r="N53" s="430">
        <f t="shared" si="3"/>
        <v>0</v>
      </c>
      <c r="O53" s="428"/>
      <c r="P53" s="428"/>
      <c r="Q53" s="431"/>
      <c r="R53" s="448"/>
      <c r="S53" s="449"/>
    </row>
    <row r="54" spans="1:19" s="154" customFormat="1" ht="21.95" customHeight="1">
      <c r="A54" s="447"/>
      <c r="B54" s="322"/>
      <c r="C54" s="425" t="s">
        <v>232</v>
      </c>
      <c r="D54" s="425"/>
      <c r="E54" s="426"/>
      <c r="F54" s="427" t="s">
        <v>235</v>
      </c>
      <c r="G54" s="428"/>
      <c r="H54" s="428"/>
      <c r="I54" s="428"/>
      <c r="J54" s="140" t="s">
        <v>6</v>
      </c>
      <c r="K54" s="429">
        <v>120</v>
      </c>
      <c r="L54" s="460">
        <v>0</v>
      </c>
      <c r="M54" s="461"/>
      <c r="N54" s="430">
        <f t="shared" si="3"/>
        <v>0</v>
      </c>
      <c r="O54" s="428"/>
      <c r="P54" s="428"/>
      <c r="Q54" s="431"/>
      <c r="R54" s="448"/>
      <c r="S54" s="449"/>
    </row>
    <row r="55" spans="1:19" s="154" customFormat="1" ht="21.95" customHeight="1">
      <c r="A55" s="447"/>
      <c r="B55" s="322"/>
      <c r="C55" s="425" t="s">
        <v>234</v>
      </c>
      <c r="D55" s="425"/>
      <c r="E55" s="426"/>
      <c r="F55" s="427" t="s">
        <v>237</v>
      </c>
      <c r="G55" s="428"/>
      <c r="H55" s="428"/>
      <c r="I55" s="428"/>
      <c r="J55" s="140" t="s">
        <v>5</v>
      </c>
      <c r="K55" s="429">
        <v>15</v>
      </c>
      <c r="L55" s="460">
        <v>0</v>
      </c>
      <c r="M55" s="461"/>
      <c r="N55" s="430">
        <f t="shared" si="3"/>
        <v>0</v>
      </c>
      <c r="O55" s="428"/>
      <c r="P55" s="428"/>
      <c r="Q55" s="431"/>
      <c r="R55" s="448"/>
      <c r="S55" s="449"/>
    </row>
    <row r="56" spans="1:19" s="154" customFormat="1" ht="21.95" customHeight="1">
      <c r="A56" s="447"/>
      <c r="B56" s="450"/>
      <c r="C56" s="425" t="s">
        <v>236</v>
      </c>
      <c r="D56" s="451"/>
      <c r="E56" s="452"/>
      <c r="F56" s="254" t="s">
        <v>840</v>
      </c>
      <c r="G56" s="453"/>
      <c r="H56" s="453"/>
      <c r="I56" s="453"/>
      <c r="J56" s="121" t="s">
        <v>5</v>
      </c>
      <c r="K56" s="454">
        <v>95</v>
      </c>
      <c r="L56" s="460">
        <v>0</v>
      </c>
      <c r="M56" s="461"/>
      <c r="N56" s="455">
        <f t="shared" si="3"/>
        <v>0</v>
      </c>
      <c r="O56" s="453"/>
      <c r="P56" s="453"/>
      <c r="Q56" s="456"/>
      <c r="R56" s="448"/>
      <c r="S56" s="449"/>
    </row>
    <row r="57" spans="1:19" s="154" customFormat="1" ht="21.95" customHeight="1">
      <c r="A57" s="447"/>
      <c r="B57" s="322"/>
      <c r="C57" s="425" t="s">
        <v>238</v>
      </c>
      <c r="D57" s="425"/>
      <c r="E57" s="426"/>
      <c r="F57" s="427" t="s">
        <v>239</v>
      </c>
      <c r="G57" s="428"/>
      <c r="H57" s="428"/>
      <c r="I57" s="428"/>
      <c r="J57" s="140" t="s">
        <v>5</v>
      </c>
      <c r="K57" s="429">
        <v>333</v>
      </c>
      <c r="L57" s="460">
        <v>0</v>
      </c>
      <c r="M57" s="461"/>
      <c r="N57" s="430">
        <f t="shared" si="3"/>
        <v>0</v>
      </c>
      <c r="O57" s="428"/>
      <c r="P57" s="428"/>
      <c r="Q57" s="431"/>
      <c r="R57" s="448"/>
      <c r="S57" s="449"/>
    </row>
    <row r="58" spans="1:19" s="154" customFormat="1" ht="21.95" customHeight="1">
      <c r="A58" s="447"/>
      <c r="B58" s="322"/>
      <c r="C58" s="425" t="s">
        <v>240</v>
      </c>
      <c r="D58" s="425"/>
      <c r="E58" s="426"/>
      <c r="F58" s="427" t="s">
        <v>241</v>
      </c>
      <c r="G58" s="428"/>
      <c r="H58" s="428"/>
      <c r="I58" s="428"/>
      <c r="J58" s="140" t="s">
        <v>5</v>
      </c>
      <c r="K58" s="429">
        <v>333</v>
      </c>
      <c r="L58" s="460">
        <v>0</v>
      </c>
      <c r="M58" s="461"/>
      <c r="N58" s="430">
        <f t="shared" si="3"/>
        <v>0</v>
      </c>
      <c r="O58" s="428"/>
      <c r="P58" s="428"/>
      <c r="Q58" s="428"/>
      <c r="R58" s="448"/>
      <c r="S58" s="449"/>
    </row>
    <row r="59" spans="2:18" s="399" customFormat="1" ht="15">
      <c r="B59" s="457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9"/>
    </row>
  </sheetData>
  <sheetProtection password="CC06" sheet="1" objects="1" scenarios="1"/>
  <mergeCells count="130">
    <mergeCell ref="F12:I12"/>
    <mergeCell ref="L12:M12"/>
    <mergeCell ref="N12:Q12"/>
    <mergeCell ref="N13:Q13"/>
    <mergeCell ref="N15:Q15"/>
    <mergeCell ref="F16:I16"/>
    <mergeCell ref="L16:M16"/>
    <mergeCell ref="N16:Q16"/>
    <mergeCell ref="C3:Q3"/>
    <mergeCell ref="F5:P5"/>
    <mergeCell ref="F6:P6"/>
    <mergeCell ref="M7:P7"/>
    <mergeCell ref="M9:Q9"/>
    <mergeCell ref="M10:Q10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30:I30"/>
    <mergeCell ref="L30:M30"/>
    <mergeCell ref="N30:Q30"/>
    <mergeCell ref="F31:I31"/>
    <mergeCell ref="L31:M31"/>
    <mergeCell ref="N31:Q31"/>
    <mergeCell ref="F25:I25"/>
    <mergeCell ref="L25:M25"/>
    <mergeCell ref="N25:Q25"/>
    <mergeCell ref="F29:I29"/>
    <mergeCell ref="L29:M29"/>
    <mergeCell ref="N29:Q29"/>
    <mergeCell ref="F28:I28"/>
    <mergeCell ref="L28:M28"/>
    <mergeCell ref="N28:Q28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8:I38"/>
    <mergeCell ref="L38:M38"/>
    <mergeCell ref="N38:Q38"/>
    <mergeCell ref="N39:Q39"/>
    <mergeCell ref="F36:I36"/>
    <mergeCell ref="L36:M36"/>
    <mergeCell ref="N36:Q36"/>
    <mergeCell ref="F37:I37"/>
    <mergeCell ref="L37:M37"/>
    <mergeCell ref="N37:Q37"/>
    <mergeCell ref="N40:Q40"/>
    <mergeCell ref="N41:Q41"/>
    <mergeCell ref="F42:I42"/>
    <mergeCell ref="L42:M42"/>
    <mergeCell ref="N42:Q42"/>
    <mergeCell ref="F43:I43"/>
    <mergeCell ref="L43:M43"/>
    <mergeCell ref="N43:Q43"/>
    <mergeCell ref="F41:I41"/>
    <mergeCell ref="L41:M41"/>
    <mergeCell ref="F46:I46"/>
    <mergeCell ref="L46:M46"/>
    <mergeCell ref="N46:Q46"/>
    <mergeCell ref="F47:I47"/>
    <mergeCell ref="L47:M47"/>
    <mergeCell ref="N47:Q47"/>
    <mergeCell ref="F44:I44"/>
    <mergeCell ref="L44:M44"/>
    <mergeCell ref="N44:Q44"/>
    <mergeCell ref="F45:I45"/>
    <mergeCell ref="L45:M45"/>
    <mergeCell ref="N45:Q45"/>
    <mergeCell ref="F50:I50"/>
    <mergeCell ref="L50:M50"/>
    <mergeCell ref="N50:Q50"/>
    <mergeCell ref="F51:I51"/>
    <mergeCell ref="L51:M51"/>
    <mergeCell ref="N51:Q51"/>
    <mergeCell ref="F48:I48"/>
    <mergeCell ref="L48:M48"/>
    <mergeCell ref="N48:Q48"/>
    <mergeCell ref="F49:I49"/>
    <mergeCell ref="L49:M49"/>
    <mergeCell ref="N49:Q49"/>
    <mergeCell ref="F54:I54"/>
    <mergeCell ref="L54:M54"/>
    <mergeCell ref="N54:Q54"/>
    <mergeCell ref="F55:I55"/>
    <mergeCell ref="L55:M55"/>
    <mergeCell ref="N55:Q55"/>
    <mergeCell ref="F52:I52"/>
    <mergeCell ref="L52:M52"/>
    <mergeCell ref="N52:Q52"/>
    <mergeCell ref="F53:I53"/>
    <mergeCell ref="L53:M53"/>
    <mergeCell ref="N53:Q53"/>
    <mergeCell ref="F58:I58"/>
    <mergeCell ref="L58:M58"/>
    <mergeCell ref="N58:Q58"/>
    <mergeCell ref="F56:I56"/>
    <mergeCell ref="L56:M56"/>
    <mergeCell ref="N56:Q56"/>
    <mergeCell ref="F57:I57"/>
    <mergeCell ref="L57:M57"/>
    <mergeCell ref="N57:Q57"/>
  </mergeCells>
  <printOptions/>
  <pageMargins left="0.4330708661417323" right="0.2362204724409449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Petr</dc:creator>
  <cp:keywords/>
  <dc:description/>
  <cp:lastModifiedBy>Pavelka Ondřej</cp:lastModifiedBy>
  <cp:lastPrinted>2020-04-27T19:50:44Z</cp:lastPrinted>
  <dcterms:created xsi:type="dcterms:W3CDTF">2018-07-26T08:27:36Z</dcterms:created>
  <dcterms:modified xsi:type="dcterms:W3CDTF">2020-07-01T12:00:31Z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  <property fmtid="{D5CDD505-2E9C-101B-9397-08002B2CF9AE}" pid="3" name="_NewReviewCycle">
    <vt:lpwstr/>
  </property>
  <property fmtid="{D5CDD505-2E9C-101B-9397-08002B2CF9AE}" pid="4" name="_AdHocReviewCycleID">
    <vt:i4>-1746757512</vt:i4>
  </property>
  <property fmtid="{D5CDD505-2E9C-101B-9397-08002B2CF9AE}" pid="5" name="_EmailSubject">
    <vt:lpwstr>VZ "Stavební úpravy dealingu v 1. patře budovy ústředí ČNB v Praze" - vyhlášení </vt:lpwstr>
  </property>
  <property fmtid="{D5CDD505-2E9C-101B-9397-08002B2CF9AE}" pid="6" name="_AuthorEmail">
    <vt:lpwstr>Jakub.Janak@cnb.cz</vt:lpwstr>
  </property>
  <property fmtid="{D5CDD505-2E9C-101B-9397-08002B2CF9AE}" pid="7" name="_AuthorEmailDisplayName">
    <vt:lpwstr>Janák Jakub</vt:lpwstr>
  </property>
  <property fmtid="{D5CDD505-2E9C-101B-9397-08002B2CF9AE}" pid="8" name="_PreviousAdHocReviewCycleID">
    <vt:i4>-1513306397</vt:i4>
  </property>
  <property fmtid="{D5CDD505-2E9C-101B-9397-08002B2CF9AE}" pid="9" name="_ReviewingToolsShownOnce">
    <vt:lpwstr/>
  </property>
</Properties>
</file>