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685" activeTab="0"/>
  </bookViews>
  <sheets>
    <sheet name="Rekapitulace stavby" sheetId="1" r:id="rId1"/>
    <sheet name="D.1.1_2 - Podkroví" sheetId="2" r:id="rId2"/>
    <sheet name="VON - Vedlejší a ostatní ...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<sst xmlns="http://schemas.openxmlformats.org/spreadsheetml/2006/main" count="857" uniqueCount="252">
  <si>
    <t>Export Komplet</t>
  </si>
  <si>
    <t/>
  </si>
  <si>
    <t>2.0</t>
  </si>
  <si>
    <t>ZAMOK</t>
  </si>
  <si>
    <t>False</t>
  </si>
  <si>
    <t>{6b817a08-ce4a-4ae2-8937-11f1d22694a0}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</si>
  <si>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</si>
  <si>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</si>
  <si>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</si>
  <si>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</si>
  <si>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</si>
  <si>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</si>
  <si>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</si>
  <si>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</si>
  <si>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N23-051_exp5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</si>
  <si>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</si>
  <si>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</si>
  <si>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</si>
  <si>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801 69</t>
  </si>
  <si>
    <t>CC-CZ:</t>
  </si>
  <si>
    <t>Místo:</t>
  </si>
  <si>
    <t xml:space="preserve"> </t>
  </si>
  <si>
    <t>Datum:</t>
  </si>
  <si>
    <t>CZ-CPV:</t>
  </si>
  <si>
    <t>CZ-CPA:</t>
  </si>
  <si>
    <t>Zadavatel:</t>
  </si>
  <si>
    <t>IČ:</t>
  </si>
  <si>
    <t>Česká národní banka</t>
  </si>
  <si>
    <t>DIČ:</t>
  </si>
  <si>
    <t>Uchazeč:</t>
  </si>
  <si>
    <t>Vyplň údaj</t>
  </si>
  <si>
    <t>Projektant:</t>
  </si>
  <si>
    <t>ARPIK OSTRAVA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</si>
  <si>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</si>
  <si>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</si>
  <si>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</si>
  <si>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</si>
  <si>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</si>
  <si>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</si>
  <si>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</si>
  <si>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</si>
  <si>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</si>
  <si>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</si>
  <si>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</si>
  <si>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</si>
  <si>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</si>
  <si>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</si>
  <si>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</si>
  <si>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</si>
  <si>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</si>
  <si>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</si>
  <si>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</si>
  <si>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</si>
  <si>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</si>
  <si>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</si>
  <si>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</si>
  <si>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</si>
  <si>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</si>
  <si>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</si>
  <si>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</si>
  <si>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</si>
  <si>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</si>
  <si>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</si>
  <si>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</si>
  <si>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</si>
  <si>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</si>
  <si>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</si>
  <si>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</si>
  <si>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</si>
  <si>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</si>
  <si>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</si>
  <si>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</si>
  <si>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</si>
  <si>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</si>
  <si>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</si>
  <si>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</si>
  <si>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</si>
  <si>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</si>
  <si>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</si>
  <si>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</si>
  <si>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</si>
  <si>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 xml:space="preserve">Architektonicko-stavební řešení </t>
  </si>
  <si>
    <t>STA</t>
  </si>
  <si>
    <t>1</t>
  </si>
  <si>
    <t>{21e047f7-3c0d-43dc-8e5a-25015dcb7fd9}</t>
  </si>
  <si>
    <t>801 62</t>
  </si>
  <si>
    <t>2</t>
  </si>
  <si>
    <t>/</t>
  </si>
  <si>
    <t>Soupis</t>
  </si>
  <si>
    <t>D.1.1_2</t>
  </si>
  <si>
    <t>Podkroví</t>
  </si>
  <si>
    <t>{a28ce953-6185-491d-a94b-fe4fe1a6bb41}</t>
  </si>
  <si>
    <t>3</t>
  </si>
  <si>
    <t>VON</t>
  </si>
  <si>
    <t xml:space="preserve">Vedlejší a ostatní náklady stavby </t>
  </si>
  <si>
    <t>{1565862d-73cc-4cd6-a73f-30c2bac86a1a}</t>
  </si>
  <si>
    <t>KRYCÍ LIST SOUPISU PRACÍ</t>
  </si>
  <si>
    <t>Objekt:</t>
  </si>
  <si>
    <t xml:space="preserve">D.1.1 - Architektonicko-stavební řešení </t>
  </si>
  <si>
    <t>Soupis:</t>
  </si>
  <si>
    <t>D.1.1_2 - Podkroví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</si>
  <si>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</si>
  <si>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</si>
  <si>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</si>
  <si>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</si>
  <si>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</si>
  <si>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</si>
  <si>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</si>
  <si>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</si>
  <si>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</si>
  <si>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</si>
  <si>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</si>
  <si>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</si>
  <si>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</si>
  <si>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</si>
  <si>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</si>
  <si>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</si>
  <si>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</si>
  <si>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</si>
  <si>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</si>
  <si>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</si>
  <si>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</si>
  <si>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</si>
  <si>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</si>
  <si>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</si>
  <si>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</si>
  <si>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</si>
  <si>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</si>
  <si>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</si>
  <si>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</si>
  <si>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</si>
  <si>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t</t>
  </si>
  <si>
    <t>CS ÚRS 2023 01</t>
  </si>
  <si>
    <t>4</t>
  </si>
  <si>
    <t>P</t>
  </si>
  <si>
    <t>VV</t>
  </si>
  <si>
    <t>Součet</t>
  </si>
  <si>
    <t>331231127</t>
  </si>
  <si>
    <t>Zdivo pilířů z cihel dl 290 mm pevnosti P 20 až 25 na SMS 10 MPa</t>
  </si>
  <si>
    <t>m3</t>
  </si>
  <si>
    <t>1454703428</t>
  </si>
  <si>
    <t>"lokální podezdívky konstrukce pochůzí podlahy" 0,3*0,3*0,3*14</t>
  </si>
  <si>
    <t>m2</t>
  </si>
  <si>
    <t>5</t>
  </si>
  <si>
    <t>7</t>
  </si>
  <si>
    <t>9</t>
  </si>
  <si>
    <t>Ostatní konstrukce a práce, bourání</t>
  </si>
  <si>
    <t>8</t>
  </si>
  <si>
    <t>952902121</t>
  </si>
  <si>
    <t>Čištění budov zametení drsných podlah</t>
  </si>
  <si>
    <t>896879813</t>
  </si>
  <si>
    <t>95290300R</t>
  </si>
  <si>
    <t xml:space="preserve">Čištění a vyklizení budov </t>
  </si>
  <si>
    <t>CS VLASTNÍ</t>
  </si>
  <si>
    <t>-833425764</t>
  </si>
  <si>
    <t>"BP1" (9,3+216,7+18,8+175,0)</t>
  </si>
  <si>
    <t>13</t>
  </si>
  <si>
    <t>14</t>
  </si>
  <si>
    <t>16</t>
  </si>
  <si>
    <t>997</t>
  </si>
  <si>
    <t>Přesun sutě</t>
  </si>
  <si>
    <t>25</t>
  </si>
  <si>
    <t>-201474873</t>
  </si>
  <si>
    <t>26</t>
  </si>
  <si>
    <t>997013R31</t>
  </si>
  <si>
    <t xml:space="preserve">Poplatek za uložení na skládce (skládkovné) stavebního odpadu bez rozlišení </t>
  </si>
  <si>
    <t>-642556106</t>
  </si>
  <si>
    <t>Poznámka k položce:
Jednotková cena stanovena pro stavební odpad BEZ ROZLIŠENÍ _včetně nebezpečných odpadů.
----------------------------------------------------------------------------------------------------------------------</t>
  </si>
  <si>
    <t>27</t>
  </si>
  <si>
    <t>1399862258</t>
  </si>
  <si>
    <t>PSV</t>
  </si>
  <si>
    <t>Práce a dodávky PSV</t>
  </si>
  <si>
    <t>713</t>
  </si>
  <si>
    <t>Izolace tepelné</t>
  </si>
  <si>
    <t>31</t>
  </si>
  <si>
    <t>713121121</t>
  </si>
  <si>
    <t>Montáž izolace tepelné podlah volně kladenými rohožemi, pásy, dílci, deskami 2 vrstvy</t>
  </si>
  <si>
    <t>-77230257</t>
  </si>
  <si>
    <t>"skladba_PSS04" (216,7+175,0)</t>
  </si>
  <si>
    <t>32</t>
  </si>
  <si>
    <t>M</t>
  </si>
  <si>
    <t>63152100R</t>
  </si>
  <si>
    <t xml:space="preserve">pás tepelně izolační minerální tl 120mm_specifikace dle PD a TZ </t>
  </si>
  <si>
    <t>839000534</t>
  </si>
  <si>
    <t>391,7*2,2 'Přepočtené koeficientem množství</t>
  </si>
  <si>
    <t>33</t>
  </si>
  <si>
    <t>998713103</t>
  </si>
  <si>
    <t>Přesun hmot tonážní pro izolace tepelné v objektech v přes 12 do 24 m</t>
  </si>
  <si>
    <t>615580046</t>
  </si>
  <si>
    <t>762</t>
  </si>
  <si>
    <t>Konstrukce tesařské</t>
  </si>
  <si>
    <t>34</t>
  </si>
  <si>
    <t>762018R02</t>
  </si>
  <si>
    <t xml:space="preserve">D+M dřevěné prvky konstrukcí </t>
  </si>
  <si>
    <t>1817420039</t>
  </si>
  <si>
    <t>"konstrukce pochůzí podlahy" 1,1*((0,1*0,16*210,0)+(0,16*0,22*15))</t>
  </si>
  <si>
    <t>35</t>
  </si>
  <si>
    <t>762511167</t>
  </si>
  <si>
    <t>Podlahové kce podkladové z cementotřískových desek tl 24 mm na broušených na pero a drážku šroubovaných</t>
  </si>
  <si>
    <t>-712669591</t>
  </si>
  <si>
    <t>"konstrukce pochůzí podlahy" (65,0+100,0)</t>
  </si>
  <si>
    <t>36</t>
  </si>
  <si>
    <t>998762203</t>
  </si>
  <si>
    <t>Přesun hmot procentní pro kce tesařské v objektech v přes 12 do 24 m</t>
  </si>
  <si>
    <t>%</t>
  </si>
  <si>
    <t>1234339168</t>
  </si>
  <si>
    <t xml:space="preserve">VON - Vedlejší a ostatní náklady stavby </t>
  </si>
  <si>
    <t>VRN - VRN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</si>
  <si>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</si>
  <si>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</si>
  <si>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</si>
  <si>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</si>
  <si>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</si>
  <si>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</si>
  <si>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</si>
  <si>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013244000</t>
  </si>
  <si>
    <t>Dokumentace dílenská pro realizaci stavby</t>
  </si>
  <si>
    <t>kpl.</t>
  </si>
  <si>
    <t>1024</t>
  </si>
  <si>
    <t>-547143661</t>
  </si>
  <si>
    <t>013254000</t>
  </si>
  <si>
    <t>Dokumentace skutečného provedení stavby</t>
  </si>
  <si>
    <t>-1292214539</t>
  </si>
  <si>
    <t>VRN3</t>
  </si>
  <si>
    <t>Zařízení staveniště</t>
  </si>
  <si>
    <t>030001000</t>
  </si>
  <si>
    <t xml:space="preserve">Zařízení staveniště </t>
  </si>
  <si>
    <t>117876143</t>
  </si>
  <si>
    <t>VRN7</t>
  </si>
  <si>
    <t>Provozní vlivy</t>
  </si>
  <si>
    <t>071103000</t>
  </si>
  <si>
    <t>Provoz investora</t>
  </si>
  <si>
    <t>-244701125</t>
  </si>
  <si>
    <t>VRN9</t>
  </si>
  <si>
    <t>Ostatní náklady</t>
  </si>
  <si>
    <t>090001000</t>
  </si>
  <si>
    <t>-1040575459</t>
  </si>
  <si>
    <t>997013217R</t>
  </si>
  <si>
    <t>Vnitrostaveništní doprava odpadu a suti pro budovy v přes 21 do 24 m ručně</t>
  </si>
  <si>
    <t>997321511R</t>
  </si>
  <si>
    <t>Vodorovná doprava odpadu a suti na skládku</t>
  </si>
  <si>
    <t>Poznámka k položce:
Náklady související se ztíženými podmínkami při provádění díla v závislosti na okolním provozu (pro práce prováděné za nepřerušeného nebo omezeného provozu v dotčených objektech nebo samotném areálu)
-„Všechny náklady související s dodržením podmínek provádění díla uvedených ve smlouvě, zejména pak dle článku s názvem PODMÍNKY PROVÁDĚNÍ DÍLA a BEZPEČNOSTNÍ PŘÍLOHA OBJEDNATELE“
-Vnitřní schodiště oddělit dočasnou protiprašnou stěnou z důvodu stavebních prací ve schodišťovém prostoru  PO CELOU DOBU STAVEBNÍ ČINNOSTI)</t>
  </si>
  <si>
    <t xml:space="preserve">Poznámka k položce:
V jednotkové ceně zahrnuty náklady :
-------------------------------------------------
-pravidelné ( DENNÍ !! ) čištění přilehlých / souvisejících KOMUNIKAČNÍCH PROSTOR, komunikací a zpevněných ploch - po celou dobu stavby 
-uvedení všech dotčených ploch, konstrukcí a povrchů do původního, bezvadného stavu
----------------------------------------------------------------------------------------------------------------------
-ostatní, jinde neuvedené, náklady potřebné k provedení a předání díla objednateli </t>
  </si>
  <si>
    <t xml:space="preserve">ČNB = objednatel, zadavatel, investor. Výrobní dokumentace a dílenská dokumentace - názvosloví je pro potřeby zpracování a předání takovéto dokumentace chápáno jako synonymum,  
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</t>
  </si>
  <si>
    <t xml:space="preserve">ČNB = objednatel, zadavatel, investor. Výrobní dokumentace a dílenská dokumentace - názvosloví je pro potřeby zpracování a předání takovéto dokumentace chápáno jako synonymum ,  
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</t>
  </si>
  <si>
    <t xml:space="preserve">ČNB = objednatel, zadavatel, investor. Výrobní dokumentace a dílenská dokumentace - názvoslovíje pro potřeby zpracování a předání takovéto dokumentace chápáno jako synonymum ,  
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„Cenová soustava“ uveden žádný údaj, nepochází z Cenové soustavy ÚRS (takové položky soupisu prací mají Cenovou soustavu „VLASTNÍ“). Ocenění "vlastní" položky:na základě odborných znalostí a zkušeností projektanta při realizaci obdobných zakázek za období 5-ti let. nebo na základě CN) </t>
  </si>
  <si>
    <t>ZATEPLENÍ PŮDY V BUDOVĚ ČNB V OSTRAVĚ</t>
  </si>
  <si>
    <t>Poznámka k položce:
Kompletní systémové dodávky a provedení včetně všech přímo souvisejících prací/činností a dodávek/doplňků/příslušenství
--------------------------------------------------------------------------------------------------------------------------------------------------------------------------------
Specifikace / obsah jednotkové ceny:
-dodávka, výroba řeziva/prvků, (případné hoblování prvků)
-přesuny vč. potřebné zdvihací techniky
-kompletní osazení/montážní práce/kotvení vč. kotevních prvků
-spojovací prostředky, ošetření a impregnace řeziva vč. příslušných finálních povrchových úprav
(ochranné povrchové úpravy dle požadavků PBŘ) 
-------------------------------------------------------------
-dílenská a výrobní dokumentace vč. příslušných statických výpočtů
----------------------------------------------------------------------------------
-ostatní , jinde neuvedené. přímo související práce a dodávky , prořezy/ztratné</t>
  </si>
  <si>
    <t>Poznámka k položce:
V jednotkové ceně zahrnuty náklady na vypracování :
-prováděcí / dílenské dokumentace pro provedení stavby vč. potřebných detailů  a statického posouzení</t>
  </si>
  <si>
    <t xml:space="preserve">Poznámka k položce:
VEŠKERÉ FORMY A PŘEDÁNÍ SE ŘÍDÍ PODMÍNKAMI ZADÁVACÍ DOKUMENTACE STAVBY  </t>
  </si>
  <si>
    <t xml:space="preserve">Poznámka k položce:
Náklady na zřízení / nájem ZS: DLE POTŘEB ZHOTOVITELE A POŽADAVKŮ OBJEDNATELE
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</si>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</sst>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 CE"/>
      <family val="2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0" fillId="3" borderId="1" applyNumberFormat="0" applyFont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2" fillId="4" borderId="7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12" fillId="4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3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right" vertical="center"/>
    </xf>
    <xf numFmtId="0" fontId="12" fillId="5" borderId="8" xfId="0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8" fillId="0" borderId="0" xfId="0" applyNumberFormat="1" applyFont="1"/>
    <xf numFmtId="166" fontId="31" fillId="0" borderId="11" xfId="0" applyNumberFormat="1" applyFont="1" applyBorder="1"/>
    <xf numFmtId="166" fontId="31" fillId="0" borderId="12" xfId="0" applyNumberFormat="1" applyFont="1" applyBorder="1"/>
    <xf numFmtId="4" fontId="32" fillId="0" borderId="0" xfId="0" applyNumberFormat="1" applyFont="1" applyAlignment="1">
      <alignment vertical="center"/>
    </xf>
    <xf numFmtId="0" fontId="33" fillId="0" borderId="4" xfId="0" applyFont="1" applyBorder="1"/>
    <xf numFmtId="0" fontId="33" fillId="0" borderId="0" xfId="0" applyFont="1"/>
    <xf numFmtId="0" fontId="3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Protection="1">
      <protection locked="0"/>
    </xf>
    <xf numFmtId="4" fontId="30" fillId="0" borderId="0" xfId="0" applyNumberFormat="1" applyFont="1"/>
    <xf numFmtId="0" fontId="33" fillId="0" borderId="18" xfId="0" applyFont="1" applyBorder="1"/>
    <xf numFmtId="166" fontId="33" fillId="0" borderId="0" xfId="0" applyNumberFormat="1" applyFont="1"/>
    <xf numFmtId="166" fontId="33" fillId="0" borderId="13" xfId="0" applyNumberFormat="1" applyFont="1" applyBorder="1"/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4" fontId="26" fillId="0" borderId="0" xfId="0" applyNumberFormat="1" applyFont="1"/>
    <xf numFmtId="0" fontId="16" fillId="0" borderId="23" xfId="0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167" fontId="16" fillId="0" borderId="23" xfId="0" applyNumberFormat="1" applyFont="1" applyBorder="1" applyAlignment="1">
      <alignment vertical="center"/>
    </xf>
    <xf numFmtId="4" fontId="16" fillId="3" borderId="23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Border="1" applyAlignment="1">
      <alignment vertical="center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8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8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167" fontId="38" fillId="0" borderId="23" xfId="0" applyNumberFormat="1" applyFont="1" applyBorder="1" applyAlignment="1">
      <alignment vertical="center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8" fillId="3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67" fontId="16" fillId="3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7" fillId="3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40" fillId="2" borderId="23" xfId="21" applyBorder="1" applyAlignment="1">
      <alignment horizontal="center" vertical="center"/>
    </xf>
    <xf numFmtId="49" fontId="40" fillId="2" borderId="23" xfId="21" applyNumberFormat="1" applyBorder="1" applyAlignment="1">
      <alignment horizontal="left" vertical="center" wrapText="1"/>
    </xf>
    <xf numFmtId="165" fontId="7" fillId="3" borderId="1" xfId="22" applyNumberFormat="1" applyFont="1" applyAlignment="1">
      <alignment horizontal="left" vertical="center"/>
    </xf>
    <xf numFmtId="0" fontId="7" fillId="3" borderId="1" xfId="22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165" fontId="7" fillId="3" borderId="1" xfId="22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right" vertical="center"/>
    </xf>
    <xf numFmtId="0" fontId="16" fillId="5" borderId="2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4" fontId="12" fillId="4" borderId="8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10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Špatně" xfId="21"/>
    <cellStyle name="Poznám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9"/>
  <sheetViews>
    <sheetView showGridLines="0" tabSelected="1" zoomScale="85" zoomScaleNormal="85" workbookViewId="0" topLeftCell="B1">
      <selection activeCell="BE4" sqref="BE4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5.75">
      <c r="A1" s="1" t="s">
        <v>0</v>
      </c>
      <c r="AN1" s="238" t="s">
        <v>251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3" t="s">
        <v>6</v>
      </c>
      <c r="BT2" s="3" t="s">
        <v>7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220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6"/>
      <c r="BE5" s="221" t="s">
        <v>15</v>
      </c>
      <c r="BS5" s="3" t="s">
        <v>6</v>
      </c>
    </row>
    <row r="6" spans="2:71" ht="36.95" customHeight="1">
      <c r="B6" s="6"/>
      <c r="D6" s="11" t="s">
        <v>16</v>
      </c>
      <c r="K6" s="224" t="s">
        <v>246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6"/>
      <c r="BE6" s="222"/>
      <c r="BS6" s="3" t="s">
        <v>6</v>
      </c>
    </row>
    <row r="7" spans="2:71" ht="12" customHeight="1">
      <c r="B7" s="6"/>
      <c r="D7" s="12" t="s">
        <v>17</v>
      </c>
      <c r="K7" s="13"/>
      <c r="AK7" s="12" t="s">
        <v>19</v>
      </c>
      <c r="AN7" s="13"/>
      <c r="AR7" s="6"/>
      <c r="BE7" s="222"/>
      <c r="BS7" s="3" t="s">
        <v>6</v>
      </c>
    </row>
    <row r="8" spans="2:71" ht="12" customHeight="1">
      <c r="B8" s="6"/>
      <c r="D8" s="12" t="s">
        <v>20</v>
      </c>
      <c r="K8" s="13"/>
      <c r="AK8" s="12" t="s">
        <v>22</v>
      </c>
      <c r="AN8" s="16" t="s">
        <v>30</v>
      </c>
      <c r="AR8" s="6"/>
      <c r="BE8" s="222"/>
      <c r="BS8" s="3" t="s">
        <v>6</v>
      </c>
    </row>
    <row r="9" spans="2:71" ht="29.25" customHeight="1">
      <c r="B9" s="6"/>
      <c r="D9" s="10" t="s">
        <v>23</v>
      </c>
      <c r="K9" s="15"/>
      <c r="AK9" s="10" t="s">
        <v>24</v>
      </c>
      <c r="AN9" s="15"/>
      <c r="AR9" s="6"/>
      <c r="BE9" s="222"/>
      <c r="BS9" s="3" t="s">
        <v>6</v>
      </c>
    </row>
    <row r="10" spans="2:71" ht="12" customHeight="1">
      <c r="B10" s="6"/>
      <c r="D10" s="12" t="s">
        <v>25</v>
      </c>
      <c r="AK10" s="12" t="s">
        <v>26</v>
      </c>
      <c r="AN10" s="13" t="s">
        <v>1</v>
      </c>
      <c r="AR10" s="6"/>
      <c r="BE10" s="222"/>
      <c r="BS10" s="3" t="s">
        <v>6</v>
      </c>
    </row>
    <row r="11" spans="2:71" ht="18.4" customHeight="1">
      <c r="B11" s="6"/>
      <c r="E11" s="13" t="s">
        <v>27</v>
      </c>
      <c r="AK11" s="12" t="s">
        <v>28</v>
      </c>
      <c r="AN11" s="13" t="s">
        <v>1</v>
      </c>
      <c r="AR11" s="6"/>
      <c r="BE11" s="222"/>
      <c r="BS11" s="3" t="s">
        <v>6</v>
      </c>
    </row>
    <row r="12" spans="2:71" ht="6.95" customHeight="1">
      <c r="B12" s="6"/>
      <c r="AR12" s="6"/>
      <c r="BE12" s="222"/>
      <c r="BS12" s="3" t="s">
        <v>6</v>
      </c>
    </row>
    <row r="13" spans="2:71" ht="12" customHeight="1">
      <c r="B13" s="6"/>
      <c r="D13" s="12" t="s">
        <v>29</v>
      </c>
      <c r="AK13" s="12" t="s">
        <v>26</v>
      </c>
      <c r="AN13" s="16" t="s">
        <v>30</v>
      </c>
      <c r="AR13" s="6"/>
      <c r="BE13" s="222"/>
      <c r="BS13" s="3" t="s">
        <v>6</v>
      </c>
    </row>
    <row r="14" spans="2:71" ht="15">
      <c r="B14" s="6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12" t="s">
        <v>28</v>
      </c>
      <c r="AN14" s="16" t="s">
        <v>30</v>
      </c>
      <c r="AR14" s="6"/>
      <c r="BE14" s="222"/>
      <c r="BS14" s="3" t="s">
        <v>6</v>
      </c>
    </row>
    <row r="15" spans="2:71" ht="6.95" customHeight="1">
      <c r="B15" s="6"/>
      <c r="AR15" s="6"/>
      <c r="BE15" s="222"/>
      <c r="BS15" s="3" t="s">
        <v>4</v>
      </c>
    </row>
    <row r="16" spans="2:71" ht="12" customHeight="1">
      <c r="B16" s="6"/>
      <c r="D16" s="12" t="s">
        <v>31</v>
      </c>
      <c r="AK16" s="12" t="s">
        <v>26</v>
      </c>
      <c r="AN16" s="13" t="s">
        <v>1</v>
      </c>
      <c r="AR16" s="6"/>
      <c r="BE16" s="222"/>
      <c r="BS16" s="3" t="s">
        <v>4</v>
      </c>
    </row>
    <row r="17" spans="2:71" ht="18.4" customHeight="1">
      <c r="B17" s="6"/>
      <c r="E17" s="13"/>
      <c r="AK17" s="12" t="s">
        <v>28</v>
      </c>
      <c r="AN17" s="13" t="s">
        <v>1</v>
      </c>
      <c r="AR17" s="6"/>
      <c r="BE17" s="222"/>
      <c r="BS17" s="3" t="s">
        <v>33</v>
      </c>
    </row>
    <row r="18" spans="2:71" ht="6.95" customHeight="1">
      <c r="B18" s="6"/>
      <c r="AR18" s="6"/>
      <c r="BE18" s="222"/>
      <c r="BS18" s="3" t="s">
        <v>6</v>
      </c>
    </row>
    <row r="19" spans="2:71" ht="12" customHeight="1">
      <c r="B19" s="6"/>
      <c r="D19" s="12" t="s">
        <v>34</v>
      </c>
      <c r="AK19" s="12" t="s">
        <v>26</v>
      </c>
      <c r="AN19" s="13" t="s">
        <v>1</v>
      </c>
      <c r="AR19" s="6"/>
      <c r="BE19" s="222"/>
      <c r="BS19" s="3" t="s">
        <v>6</v>
      </c>
    </row>
    <row r="20" spans="2:71" ht="18.4" customHeight="1">
      <c r="B20" s="6"/>
      <c r="E20" s="13" t="s">
        <v>21</v>
      </c>
      <c r="AK20" s="12" t="s">
        <v>28</v>
      </c>
      <c r="AN20" s="13" t="s">
        <v>1</v>
      </c>
      <c r="AR20" s="6"/>
      <c r="BE20" s="222"/>
      <c r="BS20" s="3" t="s">
        <v>33</v>
      </c>
    </row>
    <row r="21" spans="2:57" ht="6.95" customHeight="1">
      <c r="B21" s="6"/>
      <c r="AR21" s="6"/>
      <c r="BE21" s="222"/>
    </row>
    <row r="22" spans="2:57" ht="12" customHeight="1">
      <c r="B22" s="6"/>
      <c r="D22" s="12" t="s">
        <v>35</v>
      </c>
      <c r="AR22" s="6"/>
      <c r="BE22" s="222"/>
    </row>
    <row r="23" spans="2:57" ht="131.25" customHeight="1">
      <c r="B23" s="6"/>
      <c r="E23" s="227" t="s">
        <v>245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6"/>
      <c r="BE23" s="222"/>
    </row>
    <row r="24" spans="2:57" ht="6.95" customHeight="1">
      <c r="B24" s="6"/>
      <c r="AR24" s="6"/>
      <c r="BE24" s="222"/>
    </row>
    <row r="25" spans="2:57" ht="6.95" customHeight="1">
      <c r="B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6"/>
      <c r="BE25" s="222"/>
    </row>
    <row r="26" spans="2:57" s="19" customFormat="1" ht="25.9" customHeight="1">
      <c r="B26" s="18"/>
      <c r="D26" s="20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28">
        <f>ROUND(AG94,2)</f>
        <v>0</v>
      </c>
      <c r="AL26" s="229"/>
      <c r="AM26" s="229"/>
      <c r="AN26" s="229"/>
      <c r="AO26" s="229"/>
      <c r="AR26" s="18"/>
      <c r="BE26" s="222"/>
    </row>
    <row r="27" spans="2:57" s="19" customFormat="1" ht="6.95" customHeight="1">
      <c r="B27" s="18"/>
      <c r="AR27" s="18"/>
      <c r="BE27" s="222"/>
    </row>
    <row r="28" spans="2:57" s="19" customFormat="1" ht="15">
      <c r="B28" s="18"/>
      <c r="L28" s="230"/>
      <c r="M28" s="230"/>
      <c r="N28" s="230"/>
      <c r="O28" s="230"/>
      <c r="P28" s="230"/>
      <c r="W28" s="230"/>
      <c r="X28" s="230"/>
      <c r="Y28" s="230"/>
      <c r="Z28" s="230"/>
      <c r="AA28" s="230"/>
      <c r="AB28" s="230"/>
      <c r="AC28" s="230"/>
      <c r="AD28" s="230"/>
      <c r="AE28" s="230"/>
      <c r="AK28" s="230"/>
      <c r="AL28" s="230"/>
      <c r="AM28" s="230"/>
      <c r="AN28" s="230"/>
      <c r="AO28" s="230"/>
      <c r="AR28" s="18"/>
      <c r="BE28" s="222"/>
    </row>
    <row r="29" spans="2:57" s="23" customFormat="1" ht="14.45" customHeight="1">
      <c r="B29" s="22"/>
      <c r="D29" s="12" t="s">
        <v>40</v>
      </c>
      <c r="F29" s="12" t="s">
        <v>41</v>
      </c>
      <c r="L29" s="212"/>
      <c r="M29" s="213"/>
      <c r="N29" s="213"/>
      <c r="O29" s="213"/>
      <c r="P29" s="213"/>
      <c r="W29" s="214"/>
      <c r="X29" s="213"/>
      <c r="Y29" s="213"/>
      <c r="Z29" s="213"/>
      <c r="AA29" s="213"/>
      <c r="AB29" s="213"/>
      <c r="AC29" s="213"/>
      <c r="AD29" s="213"/>
      <c r="AE29" s="213"/>
      <c r="AK29" s="214"/>
      <c r="AL29" s="213"/>
      <c r="AM29" s="213"/>
      <c r="AN29" s="213"/>
      <c r="AO29" s="213"/>
      <c r="AR29" s="22"/>
      <c r="BE29" s="223"/>
    </row>
    <row r="30" spans="2:57" s="23" customFormat="1" ht="14.45" customHeight="1">
      <c r="B30" s="22"/>
      <c r="F30" s="12" t="s">
        <v>42</v>
      </c>
      <c r="L30" s="212"/>
      <c r="M30" s="213"/>
      <c r="N30" s="213"/>
      <c r="O30" s="213"/>
      <c r="P30" s="213"/>
      <c r="W30" s="214"/>
      <c r="X30" s="213"/>
      <c r="Y30" s="213"/>
      <c r="Z30" s="213"/>
      <c r="AA30" s="213"/>
      <c r="AB30" s="213"/>
      <c r="AC30" s="213"/>
      <c r="AD30" s="213"/>
      <c r="AE30" s="213"/>
      <c r="AK30" s="214"/>
      <c r="AL30" s="213"/>
      <c r="AM30" s="213"/>
      <c r="AN30" s="213"/>
      <c r="AO30" s="213"/>
      <c r="AR30" s="22"/>
      <c r="BE30" s="223"/>
    </row>
    <row r="31" spans="2:57" s="23" customFormat="1" ht="14.45" customHeight="1" hidden="1">
      <c r="B31" s="22"/>
      <c r="F31" s="12" t="s">
        <v>43</v>
      </c>
      <c r="L31" s="212">
        <v>0.21</v>
      </c>
      <c r="M31" s="213"/>
      <c r="N31" s="213"/>
      <c r="O31" s="213"/>
      <c r="P31" s="213"/>
      <c r="W31" s="214" t="e">
        <f>ROUND(BB94,2)</f>
        <v>#REF!</v>
      </c>
      <c r="X31" s="213"/>
      <c r="Y31" s="213"/>
      <c r="Z31" s="213"/>
      <c r="AA31" s="213"/>
      <c r="AB31" s="213"/>
      <c r="AC31" s="213"/>
      <c r="AD31" s="213"/>
      <c r="AE31" s="213"/>
      <c r="AK31" s="214">
        <v>0</v>
      </c>
      <c r="AL31" s="213"/>
      <c r="AM31" s="213"/>
      <c r="AN31" s="213"/>
      <c r="AO31" s="213"/>
      <c r="AR31" s="22"/>
      <c r="BE31" s="223"/>
    </row>
    <row r="32" spans="2:57" s="23" customFormat="1" ht="14.45" customHeight="1" hidden="1">
      <c r="B32" s="22"/>
      <c r="F32" s="12" t="s">
        <v>44</v>
      </c>
      <c r="L32" s="212">
        <v>0.15</v>
      </c>
      <c r="M32" s="213"/>
      <c r="N32" s="213"/>
      <c r="O32" s="213"/>
      <c r="P32" s="213"/>
      <c r="W32" s="214" t="e">
        <f>ROUND(BC94,2)</f>
        <v>#REF!</v>
      </c>
      <c r="X32" s="213"/>
      <c r="Y32" s="213"/>
      <c r="Z32" s="213"/>
      <c r="AA32" s="213"/>
      <c r="AB32" s="213"/>
      <c r="AC32" s="213"/>
      <c r="AD32" s="213"/>
      <c r="AE32" s="213"/>
      <c r="AK32" s="214">
        <v>0</v>
      </c>
      <c r="AL32" s="213"/>
      <c r="AM32" s="213"/>
      <c r="AN32" s="213"/>
      <c r="AO32" s="213"/>
      <c r="AR32" s="22"/>
      <c r="BE32" s="223"/>
    </row>
    <row r="33" spans="2:57" s="23" customFormat="1" ht="14.45" customHeight="1" hidden="1">
      <c r="B33" s="22"/>
      <c r="F33" s="12" t="s">
        <v>45</v>
      </c>
      <c r="L33" s="212">
        <v>0</v>
      </c>
      <c r="M33" s="213"/>
      <c r="N33" s="213"/>
      <c r="O33" s="213"/>
      <c r="P33" s="213"/>
      <c r="W33" s="214" t="e">
        <f>ROUND(BD94,2)</f>
        <v>#REF!</v>
      </c>
      <c r="X33" s="213"/>
      <c r="Y33" s="213"/>
      <c r="Z33" s="213"/>
      <c r="AA33" s="213"/>
      <c r="AB33" s="213"/>
      <c r="AC33" s="213"/>
      <c r="AD33" s="213"/>
      <c r="AE33" s="213"/>
      <c r="AK33" s="214">
        <v>0</v>
      </c>
      <c r="AL33" s="213"/>
      <c r="AM33" s="213"/>
      <c r="AN33" s="213"/>
      <c r="AO33" s="213"/>
      <c r="AR33" s="22"/>
      <c r="BE33" s="223"/>
    </row>
    <row r="34" spans="2:57" s="19" customFormat="1" ht="6.95" customHeight="1">
      <c r="B34" s="18"/>
      <c r="AR34" s="18"/>
      <c r="BE34" s="222"/>
    </row>
    <row r="35" spans="2:44" s="19" customFormat="1" ht="25.9" customHeight="1">
      <c r="B35" s="18"/>
      <c r="C35" s="24"/>
      <c r="D35" s="25" t="s">
        <v>46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47</v>
      </c>
      <c r="U35" s="26"/>
      <c r="V35" s="26"/>
      <c r="W35" s="26"/>
      <c r="X35" s="215" t="s">
        <v>48</v>
      </c>
      <c r="Y35" s="216"/>
      <c r="Z35" s="216"/>
      <c r="AA35" s="216"/>
      <c r="AB35" s="216"/>
      <c r="AC35" s="26"/>
      <c r="AD35" s="26"/>
      <c r="AE35" s="26"/>
      <c r="AF35" s="26"/>
      <c r="AG35" s="26"/>
      <c r="AH35" s="26"/>
      <c r="AI35" s="26"/>
      <c r="AJ35" s="26"/>
      <c r="AK35" s="217">
        <f>AN94</f>
        <v>0</v>
      </c>
      <c r="AL35" s="216"/>
      <c r="AM35" s="216"/>
      <c r="AN35" s="216"/>
      <c r="AO35" s="218"/>
      <c r="AP35" s="24"/>
      <c r="AQ35" s="24"/>
      <c r="AR35" s="18"/>
    </row>
    <row r="36" spans="2:44" s="19" customFormat="1" ht="6.95" customHeight="1">
      <c r="B36" s="18"/>
      <c r="AR36" s="18"/>
    </row>
    <row r="37" spans="2:44" s="19" customFormat="1" ht="14.45" customHeight="1">
      <c r="B37" s="18"/>
      <c r="AR37" s="18"/>
    </row>
    <row r="38" spans="2:44" ht="14.45" customHeight="1">
      <c r="B38" s="6"/>
      <c r="AR38" s="6"/>
    </row>
    <row r="39" spans="2:44" ht="14.45" customHeight="1">
      <c r="B39" s="6"/>
      <c r="AR39" s="6"/>
    </row>
    <row r="40" spans="2:44" ht="14.45" customHeight="1">
      <c r="B40" s="6"/>
      <c r="AR40" s="6"/>
    </row>
    <row r="41" spans="2:44" ht="14.45" customHeight="1">
      <c r="B41" s="6"/>
      <c r="AR41" s="6"/>
    </row>
    <row r="42" spans="2:44" ht="14.45" customHeight="1">
      <c r="B42" s="6"/>
      <c r="AR42" s="6"/>
    </row>
    <row r="43" spans="2:44" ht="14.45" customHeight="1">
      <c r="B43" s="6"/>
      <c r="AR43" s="6"/>
    </row>
    <row r="44" spans="2:44" ht="14.45" customHeight="1">
      <c r="B44" s="6"/>
      <c r="AR44" s="6"/>
    </row>
    <row r="45" spans="2:44" ht="14.45" customHeight="1">
      <c r="B45" s="6"/>
      <c r="AR45" s="6"/>
    </row>
    <row r="46" spans="2:44" ht="14.45" customHeight="1">
      <c r="B46" s="6"/>
      <c r="AR46" s="6"/>
    </row>
    <row r="47" spans="2:44" ht="14.45" customHeight="1">
      <c r="B47" s="6"/>
      <c r="AR47" s="6"/>
    </row>
    <row r="48" spans="2:44" ht="14.45" customHeight="1">
      <c r="B48" s="6"/>
      <c r="AR48" s="6"/>
    </row>
    <row r="49" spans="2:44" s="19" customFormat="1" ht="14.45" customHeight="1">
      <c r="B49" s="18"/>
      <c r="D49" s="28" t="s">
        <v>49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50</v>
      </c>
      <c r="AI49" s="29"/>
      <c r="AJ49" s="29"/>
      <c r="AK49" s="29"/>
      <c r="AL49" s="29"/>
      <c r="AM49" s="29"/>
      <c r="AN49" s="29"/>
      <c r="AO49" s="29"/>
      <c r="AR49" s="18"/>
    </row>
    <row r="50" spans="2:44" ht="15">
      <c r="B50" s="6"/>
      <c r="AR50" s="6"/>
    </row>
    <row r="51" spans="2:44" ht="15">
      <c r="B51" s="6"/>
      <c r="AR51" s="6"/>
    </row>
    <row r="52" spans="2:44" ht="15">
      <c r="B52" s="6"/>
      <c r="AR52" s="6"/>
    </row>
    <row r="53" spans="2:44" ht="15">
      <c r="B53" s="6"/>
      <c r="AR53" s="6"/>
    </row>
    <row r="54" spans="2:44" ht="15">
      <c r="B54" s="6"/>
      <c r="AR54" s="6"/>
    </row>
    <row r="55" spans="2:44" ht="15">
      <c r="B55" s="6"/>
      <c r="AR55" s="6"/>
    </row>
    <row r="56" spans="2:44" ht="15">
      <c r="B56" s="6"/>
      <c r="AR56" s="6"/>
    </row>
    <row r="57" spans="2:44" ht="15">
      <c r="B57" s="6"/>
      <c r="AR57" s="6"/>
    </row>
    <row r="58" spans="2:44" ht="15">
      <c r="B58" s="6"/>
      <c r="AR58" s="6"/>
    </row>
    <row r="59" spans="2:44" ht="15">
      <c r="B59" s="6"/>
      <c r="AR59" s="6"/>
    </row>
    <row r="60" spans="2:44" s="19" customFormat="1" ht="15">
      <c r="B60" s="18"/>
      <c r="D60" s="30" t="s">
        <v>51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30" t="s">
        <v>52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30" t="s">
        <v>51</v>
      </c>
      <c r="AI60" s="21"/>
      <c r="AJ60" s="21"/>
      <c r="AK60" s="21"/>
      <c r="AL60" s="21"/>
      <c r="AM60" s="30" t="s">
        <v>52</v>
      </c>
      <c r="AN60" s="21"/>
      <c r="AO60" s="21"/>
      <c r="AR60" s="18"/>
    </row>
    <row r="61" spans="2:44" ht="15">
      <c r="B61" s="6"/>
      <c r="AR61" s="6"/>
    </row>
    <row r="62" spans="2:44" ht="15">
      <c r="B62" s="6"/>
      <c r="AR62" s="6"/>
    </row>
    <row r="63" spans="2:44" ht="15">
      <c r="B63" s="6"/>
      <c r="AR63" s="6"/>
    </row>
    <row r="64" spans="2:44" s="19" customFormat="1" ht="15">
      <c r="B64" s="18"/>
      <c r="D64" s="28" t="s">
        <v>53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54</v>
      </c>
      <c r="AI64" s="29"/>
      <c r="AJ64" s="29"/>
      <c r="AK64" s="29"/>
      <c r="AL64" s="29"/>
      <c r="AM64" s="29"/>
      <c r="AN64" s="29"/>
      <c r="AO64" s="29"/>
      <c r="AR64" s="18"/>
    </row>
    <row r="65" spans="2:44" ht="15">
      <c r="B65" s="6"/>
      <c r="AR65" s="6"/>
    </row>
    <row r="66" spans="2:44" ht="15">
      <c r="B66" s="6"/>
      <c r="AR66" s="6"/>
    </row>
    <row r="67" spans="2:44" ht="15">
      <c r="B67" s="6"/>
      <c r="AR67" s="6"/>
    </row>
    <row r="68" spans="2:44" ht="15">
      <c r="B68" s="6"/>
      <c r="AR68" s="6"/>
    </row>
    <row r="69" spans="2:44" ht="15">
      <c r="B69" s="6"/>
      <c r="AR69" s="6"/>
    </row>
    <row r="70" spans="2:44" ht="15">
      <c r="B70" s="6"/>
      <c r="AR70" s="6"/>
    </row>
    <row r="71" spans="2:44" ht="15">
      <c r="B71" s="6"/>
      <c r="AR71" s="6"/>
    </row>
    <row r="72" spans="2:44" ht="15">
      <c r="B72" s="6"/>
      <c r="AR72" s="6"/>
    </row>
    <row r="73" spans="2:44" ht="15">
      <c r="B73" s="6"/>
      <c r="AR73" s="6"/>
    </row>
    <row r="74" spans="2:44" ht="15">
      <c r="B74" s="6"/>
      <c r="AR74" s="6"/>
    </row>
    <row r="75" spans="2:44" s="19" customFormat="1" ht="15">
      <c r="B75" s="18"/>
      <c r="D75" s="30" t="s">
        <v>51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0" t="s">
        <v>52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30" t="s">
        <v>51</v>
      </c>
      <c r="AI75" s="21"/>
      <c r="AJ75" s="21"/>
      <c r="AK75" s="21"/>
      <c r="AL75" s="21"/>
      <c r="AM75" s="30" t="s">
        <v>52</v>
      </c>
      <c r="AN75" s="21"/>
      <c r="AO75" s="21"/>
      <c r="AR75" s="18"/>
    </row>
    <row r="76" spans="2:44" s="19" customFormat="1" ht="15">
      <c r="B76" s="18"/>
      <c r="AR76" s="18"/>
    </row>
    <row r="77" spans="2:44" s="19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8"/>
    </row>
    <row r="81" spans="2:44" s="19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8"/>
    </row>
    <row r="82" spans="2:44" s="19" customFormat="1" ht="24.95" customHeight="1">
      <c r="B82" s="18"/>
      <c r="C82" s="7" t="s">
        <v>55</v>
      </c>
      <c r="AR82" s="18"/>
    </row>
    <row r="83" spans="2:44" s="19" customFormat="1" ht="6.95" customHeight="1">
      <c r="B83" s="18"/>
      <c r="AR83" s="18"/>
    </row>
    <row r="84" spans="2:44" s="35" customFormat="1" ht="12" customHeight="1">
      <c r="B84" s="36"/>
      <c r="C84" s="12" t="s">
        <v>13</v>
      </c>
      <c r="L84" s="35" t="str">
        <f>K5</f>
        <v>N23-051_exp5</v>
      </c>
      <c r="AR84" s="36"/>
    </row>
    <row r="85" spans="2:44" s="37" customFormat="1" ht="36.95" customHeight="1">
      <c r="B85" s="38"/>
      <c r="C85" s="39" t="s">
        <v>16</v>
      </c>
      <c r="L85" s="210" t="str">
        <f>K6</f>
        <v>ZATEPLENÍ PŮDY V BUDOVĚ ČNB V OSTRAVĚ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38"/>
    </row>
    <row r="86" spans="2:44" s="19" customFormat="1" ht="6.95" customHeight="1">
      <c r="B86" s="18"/>
      <c r="AR86" s="18"/>
    </row>
    <row r="87" spans="2:44" s="19" customFormat="1" ht="12" customHeight="1">
      <c r="B87" s="18"/>
      <c r="C87" s="12" t="s">
        <v>20</v>
      </c>
      <c r="L87" s="40" t="str">
        <f>IF(K8="","",K8)</f>
        <v/>
      </c>
      <c r="AI87" s="12" t="s">
        <v>22</v>
      </c>
      <c r="AM87" s="198" t="str">
        <f>IF(AN8="","",AN8)</f>
        <v>Vyplň údaj</v>
      </c>
      <c r="AN87" s="198"/>
      <c r="AR87" s="18"/>
    </row>
    <row r="88" spans="2:44" s="19" customFormat="1" ht="6.95" customHeight="1">
      <c r="B88" s="18"/>
      <c r="AR88" s="18"/>
    </row>
    <row r="89" spans="2:56" s="19" customFormat="1" ht="15.2" customHeight="1">
      <c r="B89" s="18"/>
      <c r="C89" s="12" t="s">
        <v>25</v>
      </c>
      <c r="L89" s="35" t="str">
        <f>IF(E11="","",E11)</f>
        <v>Česká národní banka</v>
      </c>
      <c r="AI89" s="12" t="s">
        <v>31</v>
      </c>
      <c r="AM89" s="199" t="str">
        <f>IF(E17="","",E17)</f>
        <v/>
      </c>
      <c r="AN89" s="200"/>
      <c r="AO89" s="200"/>
      <c r="AP89" s="200"/>
      <c r="AR89" s="18"/>
      <c r="AS89" s="201" t="s">
        <v>56</v>
      </c>
      <c r="AT89" s="202"/>
      <c r="AU89" s="41"/>
      <c r="AV89" s="41"/>
      <c r="AW89" s="41"/>
      <c r="AX89" s="41"/>
      <c r="AY89" s="41"/>
      <c r="AZ89" s="41"/>
      <c r="BA89" s="41"/>
      <c r="BB89" s="41"/>
      <c r="BC89" s="41"/>
      <c r="BD89" s="42"/>
    </row>
    <row r="90" spans="2:56" s="19" customFormat="1" ht="15.2" customHeight="1">
      <c r="B90" s="18"/>
      <c r="C90" s="12" t="s">
        <v>29</v>
      </c>
      <c r="L90" s="35" t="str">
        <f>IF(E14="Vyplň údaj","",E14)</f>
        <v/>
      </c>
      <c r="AI90" s="12" t="s">
        <v>34</v>
      </c>
      <c r="AM90" s="199" t="str">
        <f>IF(E20="","",E20)</f>
        <v xml:space="preserve"> </v>
      </c>
      <c r="AN90" s="200"/>
      <c r="AO90" s="200"/>
      <c r="AP90" s="200"/>
      <c r="AR90" s="18"/>
      <c r="AS90" s="203"/>
      <c r="AT90" s="204"/>
      <c r="BD90" s="43"/>
    </row>
    <row r="91" spans="2:56" s="19" customFormat="1" ht="10.9" customHeight="1">
      <c r="B91" s="18"/>
      <c r="AR91" s="18"/>
      <c r="AS91" s="203"/>
      <c r="AT91" s="204"/>
      <c r="BD91" s="43"/>
    </row>
    <row r="92" spans="2:56" s="19" customFormat="1" ht="29.25" customHeight="1">
      <c r="B92" s="18"/>
      <c r="C92" s="205" t="s">
        <v>57</v>
      </c>
      <c r="D92" s="206"/>
      <c r="E92" s="206"/>
      <c r="F92" s="206"/>
      <c r="G92" s="206"/>
      <c r="H92" s="44"/>
      <c r="I92" s="207" t="s">
        <v>58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59</v>
      </c>
      <c r="AH92" s="206"/>
      <c r="AI92" s="206"/>
      <c r="AJ92" s="206"/>
      <c r="AK92" s="206"/>
      <c r="AL92" s="206"/>
      <c r="AM92" s="206"/>
      <c r="AN92" s="207" t="s">
        <v>60</v>
      </c>
      <c r="AO92" s="206"/>
      <c r="AP92" s="209"/>
      <c r="AQ92" s="45" t="s">
        <v>61</v>
      </c>
      <c r="AR92" s="18"/>
      <c r="AS92" s="46" t="s">
        <v>62</v>
      </c>
      <c r="AT92" s="47" t="s">
        <v>63</v>
      </c>
      <c r="AU92" s="47" t="s">
        <v>64</v>
      </c>
      <c r="AV92" s="47" t="s">
        <v>65</v>
      </c>
      <c r="AW92" s="47" t="s">
        <v>66</v>
      </c>
      <c r="AX92" s="47" t="s">
        <v>67</v>
      </c>
      <c r="AY92" s="47" t="s">
        <v>68</v>
      </c>
      <c r="AZ92" s="47" t="s">
        <v>69</v>
      </c>
      <c r="BA92" s="47" t="s">
        <v>70</v>
      </c>
      <c r="BB92" s="47" t="s">
        <v>71</v>
      </c>
      <c r="BC92" s="47" t="s">
        <v>72</v>
      </c>
      <c r="BD92" s="48" t="s">
        <v>73</v>
      </c>
    </row>
    <row r="93" spans="2:56" s="19" customFormat="1" ht="10.9" customHeight="1">
      <c r="B93" s="18"/>
      <c r="AR93" s="18"/>
      <c r="AS93" s="49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2"/>
    </row>
    <row r="94" spans="2:90" s="50" customFormat="1" ht="32.45" customHeight="1">
      <c r="B94" s="51"/>
      <c r="C94" s="52" t="s">
        <v>74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195">
        <f>ROUND(AG95+SUM(AG97:AG97),2)</f>
        <v>0</v>
      </c>
      <c r="AH94" s="195"/>
      <c r="AI94" s="195"/>
      <c r="AJ94" s="195"/>
      <c r="AK94" s="195"/>
      <c r="AL94" s="195"/>
      <c r="AM94" s="195"/>
      <c r="AN94" s="196">
        <f>AN95+AN97</f>
        <v>0</v>
      </c>
      <c r="AO94" s="196"/>
      <c r="AP94" s="196"/>
      <c r="AQ94" s="54" t="s">
        <v>1</v>
      </c>
      <c r="AR94" s="51"/>
      <c r="AS94" s="55" t="e">
        <f>ROUND(AS95+#REF!+SUM(AS97:AS97),2)</f>
        <v>#REF!</v>
      </c>
      <c r="AT94" s="56" t="e">
        <f aca="true" t="shared" si="0" ref="AT94:AT97">ROUND(SUM(AV94:AW94),2)</f>
        <v>#REF!</v>
      </c>
      <c r="AU94" s="57" t="e">
        <f>ROUND(AU95+#REF!+SUM(AU97:AU97),5)</f>
        <v>#REF!</v>
      </c>
      <c r="AV94" s="56" t="e">
        <f>ROUND(AZ94*L29,2)</f>
        <v>#REF!</v>
      </c>
      <c r="AW94" s="56" t="e">
        <f>ROUND(BA94*L30,2)</f>
        <v>#REF!</v>
      </c>
      <c r="AX94" s="56" t="e">
        <f>ROUND(BB94*L29,2)</f>
        <v>#REF!</v>
      </c>
      <c r="AY94" s="56" t="e">
        <f>ROUND(BC94*L30,2)</f>
        <v>#REF!</v>
      </c>
      <c r="AZ94" s="56" t="e">
        <f>ROUND(AZ95+#REF!+SUM(AZ97:AZ97),2)</f>
        <v>#REF!</v>
      </c>
      <c r="BA94" s="56" t="e">
        <f>ROUND(BA95+#REF!+SUM(BA97:BA97),2)</f>
        <v>#REF!</v>
      </c>
      <c r="BB94" s="56" t="e">
        <f>ROUND(BB95+#REF!+SUM(BB97:BB97),2)</f>
        <v>#REF!</v>
      </c>
      <c r="BC94" s="56" t="e">
        <f>ROUND(BC95+#REF!+SUM(BC97:BC97),2)</f>
        <v>#REF!</v>
      </c>
      <c r="BD94" s="58" t="e">
        <f>ROUND(BD95+#REF!+SUM(BD97:BD97),2)</f>
        <v>#REF!</v>
      </c>
      <c r="BS94" s="59" t="s">
        <v>75</v>
      </c>
      <c r="BT94" s="59" t="s">
        <v>76</v>
      </c>
      <c r="BU94" s="60" t="s">
        <v>77</v>
      </c>
      <c r="BV94" s="59" t="s">
        <v>78</v>
      </c>
      <c r="BW94" s="59" t="s">
        <v>5</v>
      </c>
      <c r="BX94" s="59" t="s">
        <v>79</v>
      </c>
      <c r="CL94" s="59" t="s">
        <v>18</v>
      </c>
    </row>
    <row r="95" spans="2:91" s="61" customFormat="1" ht="16.5" customHeight="1">
      <c r="B95" s="62"/>
      <c r="C95" s="63"/>
      <c r="D95" s="189" t="s">
        <v>80</v>
      </c>
      <c r="E95" s="189"/>
      <c r="F95" s="189"/>
      <c r="G95" s="189"/>
      <c r="H95" s="189"/>
      <c r="I95" s="64"/>
      <c r="J95" s="189" t="s">
        <v>81</v>
      </c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97">
        <f>ROUND(SUM(AG96:AG96),2)</f>
        <v>0</v>
      </c>
      <c r="AH95" s="191"/>
      <c r="AI95" s="191"/>
      <c r="AJ95" s="191"/>
      <c r="AK95" s="191"/>
      <c r="AL95" s="191"/>
      <c r="AM95" s="191"/>
      <c r="AN95" s="190">
        <f>AN96</f>
        <v>0</v>
      </c>
      <c r="AO95" s="191"/>
      <c r="AP95" s="191"/>
      <c r="AQ95" s="65" t="s">
        <v>82</v>
      </c>
      <c r="AR95" s="62"/>
      <c r="AS95" s="66">
        <f>ROUND(SUM(AS96:AS96),2)</f>
        <v>0</v>
      </c>
      <c r="AT95" s="67">
        <f t="shared" si="0"/>
        <v>0</v>
      </c>
      <c r="AU95" s="68">
        <f>ROUND(SUM(AU96:AU96),5)</f>
        <v>0</v>
      </c>
      <c r="AV95" s="67">
        <f>ROUND(AZ95*L29,2)</f>
        <v>0</v>
      </c>
      <c r="AW95" s="67">
        <f>ROUND(BA95*L30,2)</f>
        <v>0</v>
      </c>
      <c r="AX95" s="67">
        <f>ROUND(BB95*L29,2)</f>
        <v>0</v>
      </c>
      <c r="AY95" s="67">
        <f>ROUND(BC95*L30,2)</f>
        <v>0</v>
      </c>
      <c r="AZ95" s="67">
        <f>ROUND(SUM(AZ96:AZ96),2)</f>
        <v>0</v>
      </c>
      <c r="BA95" s="67">
        <f>ROUND(SUM(BA96:BA96),2)</f>
        <v>0</v>
      </c>
      <c r="BB95" s="67">
        <f>ROUND(SUM(BB96:BB96),2)</f>
        <v>0</v>
      </c>
      <c r="BC95" s="67">
        <f>ROUND(SUM(BC96:BC96),2)</f>
        <v>0</v>
      </c>
      <c r="BD95" s="69">
        <f>ROUND(SUM(BD96:BD96),2)</f>
        <v>0</v>
      </c>
      <c r="BS95" s="70" t="s">
        <v>75</v>
      </c>
      <c r="BT95" s="70" t="s">
        <v>83</v>
      </c>
      <c r="BU95" s="70" t="s">
        <v>77</v>
      </c>
      <c r="BV95" s="70" t="s">
        <v>78</v>
      </c>
      <c r="BW95" s="70" t="s">
        <v>84</v>
      </c>
      <c r="BX95" s="70" t="s">
        <v>5</v>
      </c>
      <c r="CL95" s="70" t="s">
        <v>85</v>
      </c>
      <c r="CM95" s="70" t="s">
        <v>86</v>
      </c>
    </row>
    <row r="96" spans="1:90" s="35" customFormat="1" ht="16.5" customHeight="1">
      <c r="A96" s="71" t="s">
        <v>87</v>
      </c>
      <c r="B96" s="36"/>
      <c r="C96" s="72"/>
      <c r="D96" s="72"/>
      <c r="E96" s="192" t="s">
        <v>89</v>
      </c>
      <c r="F96" s="192"/>
      <c r="G96" s="192"/>
      <c r="H96" s="192"/>
      <c r="I96" s="192"/>
      <c r="J96" s="72"/>
      <c r="K96" s="192" t="s">
        <v>90</v>
      </c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3">
        <f>'D.1.1_2 - Podkroví'!J32</f>
        <v>0</v>
      </c>
      <c r="AH96" s="194"/>
      <c r="AI96" s="194"/>
      <c r="AJ96" s="194"/>
      <c r="AK96" s="194"/>
      <c r="AL96" s="194"/>
      <c r="AM96" s="194"/>
      <c r="AN96" s="193">
        <f>'D.1.1_2 - Podkroví'!J41</f>
        <v>0</v>
      </c>
      <c r="AO96" s="194"/>
      <c r="AP96" s="194"/>
      <c r="AQ96" s="73" t="s">
        <v>88</v>
      </c>
      <c r="AR96" s="36"/>
      <c r="AS96" s="74">
        <v>0</v>
      </c>
      <c r="AT96" s="75">
        <f t="shared" si="0"/>
        <v>0</v>
      </c>
      <c r="AU96" s="76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7">
        <v>0</v>
      </c>
      <c r="BT96" s="13" t="s">
        <v>86</v>
      </c>
      <c r="BV96" s="13" t="s">
        <v>78</v>
      </c>
      <c r="BW96" s="13" t="s">
        <v>91</v>
      </c>
      <c r="BX96" s="13" t="s">
        <v>84</v>
      </c>
      <c r="CL96" s="13" t="s">
        <v>85</v>
      </c>
    </row>
    <row r="97" spans="1:91" s="61" customFormat="1" ht="16.5" customHeight="1">
      <c r="A97" s="71" t="s">
        <v>87</v>
      </c>
      <c r="B97" s="62"/>
      <c r="C97" s="63"/>
      <c r="D97" s="189" t="s">
        <v>93</v>
      </c>
      <c r="E97" s="189"/>
      <c r="F97" s="189"/>
      <c r="G97" s="189"/>
      <c r="H97" s="189"/>
      <c r="I97" s="64"/>
      <c r="J97" s="189" t="s">
        <v>94</v>
      </c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90">
        <f>'VON - Vedlejší a ostatní ...'!J30</f>
        <v>0</v>
      </c>
      <c r="AH97" s="191"/>
      <c r="AI97" s="191"/>
      <c r="AJ97" s="191"/>
      <c r="AK97" s="191"/>
      <c r="AL97" s="191"/>
      <c r="AM97" s="191"/>
      <c r="AN97" s="190">
        <f>'VON - Vedlejší a ostatní ...'!J39</f>
        <v>0</v>
      </c>
      <c r="AO97" s="191"/>
      <c r="AP97" s="191"/>
      <c r="AQ97" s="65" t="s">
        <v>82</v>
      </c>
      <c r="AR97" s="62"/>
      <c r="AS97" s="78">
        <v>0</v>
      </c>
      <c r="AT97" s="79">
        <f t="shared" si="0"/>
        <v>0</v>
      </c>
      <c r="AU97" s="80">
        <v>0</v>
      </c>
      <c r="AV97" s="79">
        <v>0</v>
      </c>
      <c r="AW97" s="79">
        <v>0</v>
      </c>
      <c r="AX97" s="79">
        <v>0</v>
      </c>
      <c r="AY97" s="79">
        <v>0</v>
      </c>
      <c r="AZ97" s="79">
        <v>0</v>
      </c>
      <c r="BA97" s="79">
        <v>0</v>
      </c>
      <c r="BB97" s="79">
        <v>0</v>
      </c>
      <c r="BC97" s="79">
        <v>0</v>
      </c>
      <c r="BD97" s="81">
        <v>0</v>
      </c>
      <c r="BT97" s="70" t="s">
        <v>83</v>
      </c>
      <c r="BV97" s="70" t="s">
        <v>78</v>
      </c>
      <c r="BW97" s="70" t="s">
        <v>95</v>
      </c>
      <c r="BX97" s="70" t="s">
        <v>5</v>
      </c>
      <c r="CL97" s="70" t="s">
        <v>85</v>
      </c>
      <c r="CM97" s="70" t="s">
        <v>86</v>
      </c>
    </row>
    <row r="98" spans="2:44" s="19" customFormat="1" ht="30" customHeight="1">
      <c r="B98" s="18"/>
      <c r="AR98" s="18"/>
    </row>
    <row r="99" spans="2:44" s="19" customFormat="1" ht="6.9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18"/>
    </row>
  </sheetData>
  <mergeCells count="50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7:H97"/>
    <mergeCell ref="J97:AF97"/>
    <mergeCell ref="AG97:AM97"/>
    <mergeCell ref="AN97:AP97"/>
    <mergeCell ref="E96:I96"/>
    <mergeCell ref="K96:AF96"/>
    <mergeCell ref="AG96:AM96"/>
    <mergeCell ref="AN96:AP96"/>
  </mergeCells>
  <hyperlinks>
    <hyperlink ref="A96" location="'D.1.1_2 - Podkroví'!C2" display="/"/>
    <hyperlink ref="A97" location="'VON - Vedlejší a ostatní ...'!C2" display="/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0"/>
  <sheetViews>
    <sheetView showGridLines="0" workbookViewId="0" topLeftCell="A142">
      <selection activeCell="J121" sqref="J121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3" t="s">
        <v>91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86</v>
      </c>
    </row>
    <row r="4" spans="2:46" ht="24.95" customHeight="1">
      <c r="B4" s="6"/>
      <c r="D4" s="7" t="s">
        <v>96</v>
      </c>
      <c r="L4" s="6"/>
      <c r="M4" s="82" t="s">
        <v>10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16</v>
      </c>
      <c r="L6" s="6"/>
    </row>
    <row r="7" spans="2:35" ht="16.5" customHeight="1">
      <c r="B7" s="6"/>
      <c r="E7" s="224" t="s">
        <v>246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</row>
    <row r="8" spans="2:12" ht="12" customHeight="1">
      <c r="B8" s="6"/>
      <c r="D8" s="12" t="s">
        <v>97</v>
      </c>
      <c r="L8" s="6"/>
    </row>
    <row r="9" spans="2:12" s="19" customFormat="1" ht="16.5" customHeight="1">
      <c r="B9" s="18"/>
      <c r="E9" s="232" t="s">
        <v>98</v>
      </c>
      <c r="F9" s="231"/>
      <c r="G9" s="231"/>
      <c r="H9" s="231"/>
      <c r="L9" s="18"/>
    </row>
    <row r="10" spans="2:12" s="19" customFormat="1" ht="12" customHeight="1">
      <c r="B10" s="18"/>
      <c r="D10" s="12" t="s">
        <v>99</v>
      </c>
      <c r="L10" s="18"/>
    </row>
    <row r="11" spans="2:12" s="19" customFormat="1" ht="16.5" customHeight="1">
      <c r="B11" s="18"/>
      <c r="E11" s="210" t="s">
        <v>100</v>
      </c>
      <c r="F11" s="231"/>
      <c r="G11" s="231"/>
      <c r="H11" s="231"/>
      <c r="L11" s="18"/>
    </row>
    <row r="12" spans="2:12" s="19" customFormat="1" ht="15">
      <c r="B12" s="18"/>
      <c r="L12" s="18"/>
    </row>
    <row r="13" spans="2:12" s="19" customFormat="1" ht="12" customHeight="1">
      <c r="B13" s="18"/>
      <c r="D13" s="12" t="s">
        <v>17</v>
      </c>
      <c r="F13" s="13"/>
      <c r="I13" s="12" t="s">
        <v>19</v>
      </c>
      <c r="J13" s="13" t="s">
        <v>1</v>
      </c>
      <c r="L13" s="18"/>
    </row>
    <row r="14" spans="2:12" s="19" customFormat="1" ht="12" customHeight="1">
      <c r="B14" s="18"/>
      <c r="D14" s="12" t="s">
        <v>20</v>
      </c>
      <c r="F14" s="13" t="s">
        <v>21</v>
      </c>
      <c r="I14" s="12" t="s">
        <v>22</v>
      </c>
      <c r="J14" s="14" t="s">
        <v>30</v>
      </c>
      <c r="L14" s="18"/>
    </row>
    <row r="15" spans="2:12" s="19" customFormat="1" ht="10.9" customHeight="1">
      <c r="B15" s="18"/>
      <c r="L15" s="18"/>
    </row>
    <row r="16" spans="2:12" s="19" customFormat="1" ht="12" customHeight="1">
      <c r="B16" s="18"/>
      <c r="D16" s="12" t="s">
        <v>25</v>
      </c>
      <c r="I16" s="12" t="s">
        <v>26</v>
      </c>
      <c r="J16" s="13" t="s">
        <v>1</v>
      </c>
      <c r="L16" s="18"/>
    </row>
    <row r="17" spans="2:12" s="19" customFormat="1" ht="18" customHeight="1">
      <c r="B17" s="18"/>
      <c r="E17" s="13" t="s">
        <v>27</v>
      </c>
      <c r="I17" s="12" t="s">
        <v>28</v>
      </c>
      <c r="J17" s="13" t="s">
        <v>1</v>
      </c>
      <c r="L17" s="18"/>
    </row>
    <row r="18" spans="2:12" s="19" customFormat="1" ht="6.95" customHeight="1">
      <c r="B18" s="18"/>
      <c r="L18" s="18"/>
    </row>
    <row r="19" spans="2:12" s="19" customFormat="1" ht="12" customHeight="1">
      <c r="B19" s="18"/>
      <c r="D19" s="12" t="s">
        <v>29</v>
      </c>
      <c r="I19" s="12" t="s">
        <v>26</v>
      </c>
      <c r="J19" s="14" t="s">
        <v>30</v>
      </c>
      <c r="L19" s="18"/>
    </row>
    <row r="20" spans="2:12" s="19" customFormat="1" ht="18" customHeight="1">
      <c r="B20" s="18"/>
      <c r="E20" s="233" t="s">
        <v>30</v>
      </c>
      <c r="F20" s="220"/>
      <c r="G20" s="220"/>
      <c r="H20" s="220"/>
      <c r="I20" s="12" t="s">
        <v>28</v>
      </c>
      <c r="J20" s="14" t="s">
        <v>30</v>
      </c>
      <c r="L20" s="18"/>
    </row>
    <row r="21" spans="2:12" s="19" customFormat="1" ht="6.95" customHeight="1">
      <c r="B21" s="18"/>
      <c r="L21" s="18"/>
    </row>
    <row r="22" spans="2:12" s="19" customFormat="1" ht="12" customHeight="1">
      <c r="B22" s="18"/>
      <c r="D22" s="12" t="s">
        <v>31</v>
      </c>
      <c r="I22" s="12" t="s">
        <v>26</v>
      </c>
      <c r="J22" s="13" t="s">
        <v>1</v>
      </c>
      <c r="L22" s="18"/>
    </row>
    <row r="23" spans="2:12" s="19" customFormat="1" ht="18" customHeight="1">
      <c r="B23" s="18"/>
      <c r="E23" s="13" t="s">
        <v>32</v>
      </c>
      <c r="I23" s="12" t="s">
        <v>28</v>
      </c>
      <c r="J23" s="13" t="s">
        <v>1</v>
      </c>
      <c r="L23" s="18"/>
    </row>
    <row r="24" spans="2:12" s="19" customFormat="1" ht="6.95" customHeight="1">
      <c r="B24" s="18"/>
      <c r="L24" s="18"/>
    </row>
    <row r="25" spans="2:12" s="19" customFormat="1" ht="12" customHeight="1">
      <c r="B25" s="18"/>
      <c r="D25" s="12" t="s">
        <v>34</v>
      </c>
      <c r="I25" s="12" t="s">
        <v>26</v>
      </c>
      <c r="J25" s="13" t="s">
        <v>1</v>
      </c>
      <c r="L25" s="18"/>
    </row>
    <row r="26" spans="2:12" s="19" customFormat="1" ht="18" customHeight="1">
      <c r="B26" s="18"/>
      <c r="E26" s="13" t="s">
        <v>21</v>
      </c>
      <c r="I26" s="12" t="s">
        <v>28</v>
      </c>
      <c r="J26" s="13" t="s">
        <v>1</v>
      </c>
      <c r="L26" s="18"/>
    </row>
    <row r="27" spans="2:12" s="19" customFormat="1" ht="6.95" customHeight="1">
      <c r="B27" s="18"/>
      <c r="L27" s="18"/>
    </row>
    <row r="28" spans="2:12" s="19" customFormat="1" ht="12" customHeight="1">
      <c r="B28" s="18"/>
      <c r="D28" s="12" t="s">
        <v>35</v>
      </c>
      <c r="L28" s="18"/>
    </row>
    <row r="29" spans="2:40" s="85" customFormat="1" ht="95.25" customHeight="1">
      <c r="B29" s="84"/>
      <c r="E29" s="234" t="s">
        <v>243</v>
      </c>
      <c r="F29" s="234"/>
      <c r="G29" s="234"/>
      <c r="H29" s="234"/>
      <c r="I29" s="234"/>
      <c r="J29" s="234"/>
      <c r="K29" s="182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</row>
    <row r="30" spans="2:12" s="19" customFormat="1" ht="6.95" customHeight="1">
      <c r="B30" s="18"/>
      <c r="L30" s="18"/>
    </row>
    <row r="31" spans="2:12" s="19" customFormat="1" ht="6.95" customHeight="1">
      <c r="B31" s="18"/>
      <c r="D31" s="41"/>
      <c r="E31" s="41"/>
      <c r="F31" s="41"/>
      <c r="G31" s="41"/>
      <c r="H31" s="41"/>
      <c r="I31" s="41"/>
      <c r="J31" s="41"/>
      <c r="K31" s="41"/>
      <c r="L31" s="18"/>
    </row>
    <row r="32" spans="2:12" s="19" customFormat="1" ht="25.35" customHeight="1">
      <c r="B32" s="18"/>
      <c r="D32" s="86" t="s">
        <v>36</v>
      </c>
      <c r="J32" s="87">
        <f>ROUND(J127,2)</f>
        <v>0</v>
      </c>
      <c r="L32" s="18"/>
    </row>
    <row r="33" spans="2:12" s="19" customFormat="1" ht="6.95" customHeight="1">
      <c r="B33" s="18"/>
      <c r="D33" s="41"/>
      <c r="E33" s="41"/>
      <c r="F33" s="41"/>
      <c r="G33" s="41"/>
      <c r="H33" s="41"/>
      <c r="I33" s="41"/>
      <c r="J33" s="41"/>
      <c r="K33" s="41"/>
      <c r="L33" s="18"/>
    </row>
    <row r="34" spans="2:12" s="19" customFormat="1" ht="14.45" customHeight="1">
      <c r="B34" s="18"/>
      <c r="F34" s="88" t="s">
        <v>38</v>
      </c>
      <c r="I34" s="88" t="s">
        <v>37</v>
      </c>
      <c r="J34" s="88" t="s">
        <v>39</v>
      </c>
      <c r="L34" s="18"/>
    </row>
    <row r="35" spans="2:12" s="19" customFormat="1" ht="14.45" customHeight="1">
      <c r="B35" s="18"/>
      <c r="D35" s="89" t="s">
        <v>40</v>
      </c>
      <c r="E35" s="12" t="s">
        <v>41</v>
      </c>
      <c r="F35" s="75">
        <f>ROUND((SUM(BE127:BE159)),2)</f>
        <v>0</v>
      </c>
      <c r="I35" s="90">
        <v>0.21</v>
      </c>
      <c r="J35" s="75">
        <f>ROUND(((SUM(BE127:BE159))*I35),2)</f>
        <v>0</v>
      </c>
      <c r="L35" s="18"/>
    </row>
    <row r="36" spans="2:12" s="19" customFormat="1" ht="14.45" customHeight="1">
      <c r="B36" s="18"/>
      <c r="E36" s="12" t="s">
        <v>42</v>
      </c>
      <c r="F36" s="75">
        <f>ROUND((SUM(BF127:BF159)),2)</f>
        <v>0</v>
      </c>
      <c r="I36" s="90">
        <v>0.15</v>
      </c>
      <c r="J36" s="75">
        <f>ROUND(((SUM(BF127:BF159))*I36),2)</f>
        <v>0</v>
      </c>
      <c r="L36" s="18"/>
    </row>
    <row r="37" spans="2:12" s="19" customFormat="1" ht="14.45" customHeight="1" hidden="1">
      <c r="B37" s="18"/>
      <c r="E37" s="12" t="s">
        <v>43</v>
      </c>
      <c r="F37" s="75">
        <f>ROUND((SUM(BG127:BG159)),2)</f>
        <v>0</v>
      </c>
      <c r="I37" s="90">
        <v>0.21</v>
      </c>
      <c r="J37" s="75">
        <f>0</f>
        <v>0</v>
      </c>
      <c r="L37" s="18"/>
    </row>
    <row r="38" spans="2:12" s="19" customFormat="1" ht="14.45" customHeight="1" hidden="1">
      <c r="B38" s="18"/>
      <c r="E38" s="12" t="s">
        <v>44</v>
      </c>
      <c r="F38" s="75">
        <f>ROUND((SUM(BH127:BH159)),2)</f>
        <v>0</v>
      </c>
      <c r="I38" s="90">
        <v>0.15</v>
      </c>
      <c r="J38" s="75">
        <f>0</f>
        <v>0</v>
      </c>
      <c r="L38" s="18"/>
    </row>
    <row r="39" spans="2:12" s="19" customFormat="1" ht="14.45" customHeight="1" hidden="1">
      <c r="B39" s="18"/>
      <c r="E39" s="12" t="s">
        <v>45</v>
      </c>
      <c r="F39" s="75">
        <f>ROUND((SUM(BI127:BI159)),2)</f>
        <v>0</v>
      </c>
      <c r="I39" s="90">
        <v>0</v>
      </c>
      <c r="J39" s="75">
        <f>0</f>
        <v>0</v>
      </c>
      <c r="L39" s="18"/>
    </row>
    <row r="40" spans="2:12" s="19" customFormat="1" ht="6.95" customHeight="1">
      <c r="B40" s="18"/>
      <c r="L40" s="18"/>
    </row>
    <row r="41" spans="2:12" s="19" customFormat="1" ht="25.35" customHeight="1">
      <c r="B41" s="18"/>
      <c r="C41" s="91"/>
      <c r="D41" s="92" t="s">
        <v>46</v>
      </c>
      <c r="E41" s="44"/>
      <c r="F41" s="44"/>
      <c r="G41" s="93" t="s">
        <v>47</v>
      </c>
      <c r="H41" s="94" t="s">
        <v>48</v>
      </c>
      <c r="I41" s="44"/>
      <c r="J41" s="95">
        <f>SUM(J32:J39)</f>
        <v>0</v>
      </c>
      <c r="K41" s="96"/>
      <c r="L41" s="18"/>
    </row>
    <row r="42" spans="2:12" s="19" customFormat="1" ht="14.45" customHeight="1">
      <c r="B42" s="18"/>
      <c r="L42" s="18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19" customFormat="1" ht="14.45" customHeight="1">
      <c r="B50" s="18"/>
      <c r="D50" s="28" t="s">
        <v>49</v>
      </c>
      <c r="E50" s="29"/>
      <c r="F50" s="29"/>
      <c r="G50" s="28" t="s">
        <v>50</v>
      </c>
      <c r="H50" s="29"/>
      <c r="I50" s="29"/>
      <c r="J50" s="29"/>
      <c r="K50" s="29"/>
      <c r="L50" s="18"/>
    </row>
    <row r="51" spans="2:12" ht="15">
      <c r="B51" s="6"/>
      <c r="L51" s="6"/>
    </row>
    <row r="52" spans="2:12" ht="15">
      <c r="B52" s="6"/>
      <c r="L52" s="6"/>
    </row>
    <row r="53" spans="2:12" ht="15">
      <c r="B53" s="6"/>
      <c r="L53" s="6"/>
    </row>
    <row r="54" spans="2:12" ht="15">
      <c r="B54" s="6"/>
      <c r="L54" s="6"/>
    </row>
    <row r="55" spans="2:12" ht="15">
      <c r="B55" s="6"/>
      <c r="L55" s="6"/>
    </row>
    <row r="56" spans="2:12" ht="15">
      <c r="B56" s="6"/>
      <c r="L56" s="6"/>
    </row>
    <row r="57" spans="2:12" ht="15">
      <c r="B57" s="6"/>
      <c r="L57" s="6"/>
    </row>
    <row r="58" spans="2:12" ht="15">
      <c r="B58" s="6"/>
      <c r="L58" s="6"/>
    </row>
    <row r="59" spans="2:12" ht="15">
      <c r="B59" s="6"/>
      <c r="L59" s="6"/>
    </row>
    <row r="60" spans="2:12" ht="15">
      <c r="B60" s="6"/>
      <c r="L60" s="6"/>
    </row>
    <row r="61" spans="2:12" s="19" customFormat="1" ht="15">
      <c r="B61" s="18"/>
      <c r="D61" s="30" t="s">
        <v>51</v>
      </c>
      <c r="E61" s="21"/>
      <c r="F61" s="97" t="s">
        <v>52</v>
      </c>
      <c r="G61" s="30" t="s">
        <v>51</v>
      </c>
      <c r="H61" s="21"/>
      <c r="I61" s="21"/>
      <c r="J61" s="98" t="s">
        <v>52</v>
      </c>
      <c r="K61" s="21"/>
      <c r="L61" s="18"/>
    </row>
    <row r="62" spans="2:12" ht="15">
      <c r="B62" s="6"/>
      <c r="L62" s="6"/>
    </row>
    <row r="63" spans="2:12" ht="15">
      <c r="B63" s="6"/>
      <c r="L63" s="6"/>
    </row>
    <row r="64" spans="2:12" ht="15">
      <c r="B64" s="6"/>
      <c r="L64" s="6"/>
    </row>
    <row r="65" spans="2:12" s="19" customFormat="1" ht="15">
      <c r="B65" s="18"/>
      <c r="D65" s="28" t="s">
        <v>53</v>
      </c>
      <c r="E65" s="29"/>
      <c r="F65" s="29"/>
      <c r="G65" s="28" t="s">
        <v>54</v>
      </c>
      <c r="H65" s="29"/>
      <c r="I65" s="29"/>
      <c r="J65" s="29"/>
      <c r="K65" s="29"/>
      <c r="L65" s="18"/>
    </row>
    <row r="66" spans="2:12" ht="15">
      <c r="B66" s="6"/>
      <c r="L66" s="6"/>
    </row>
    <row r="67" spans="2:12" ht="15">
      <c r="B67" s="6"/>
      <c r="L67" s="6"/>
    </row>
    <row r="68" spans="2:12" ht="15">
      <c r="B68" s="6"/>
      <c r="L68" s="6"/>
    </row>
    <row r="69" spans="2:12" ht="15">
      <c r="B69" s="6"/>
      <c r="L69" s="6"/>
    </row>
    <row r="70" spans="2:12" ht="15">
      <c r="B70" s="6"/>
      <c r="L70" s="6"/>
    </row>
    <row r="71" spans="2:12" ht="15">
      <c r="B71" s="6"/>
      <c r="L71" s="6"/>
    </row>
    <row r="72" spans="2:12" ht="15">
      <c r="B72" s="6"/>
      <c r="L72" s="6"/>
    </row>
    <row r="73" spans="2:12" ht="15">
      <c r="B73" s="6"/>
      <c r="L73" s="6"/>
    </row>
    <row r="74" spans="2:12" ht="15">
      <c r="B74" s="6"/>
      <c r="L74" s="6"/>
    </row>
    <row r="75" spans="2:12" ht="15">
      <c r="B75" s="6"/>
      <c r="L75" s="6"/>
    </row>
    <row r="76" spans="2:12" s="19" customFormat="1" ht="15">
      <c r="B76" s="18"/>
      <c r="D76" s="30" t="s">
        <v>51</v>
      </c>
      <c r="E76" s="21"/>
      <c r="F76" s="97" t="s">
        <v>52</v>
      </c>
      <c r="G76" s="30" t="s">
        <v>51</v>
      </c>
      <c r="H76" s="21"/>
      <c r="I76" s="21"/>
      <c r="J76" s="98" t="s">
        <v>52</v>
      </c>
      <c r="K76" s="21"/>
      <c r="L76" s="18"/>
    </row>
    <row r="77" spans="2:12" s="19" customFormat="1" ht="14.4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8"/>
    </row>
    <row r="81" spans="2:12" s="19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8"/>
    </row>
    <row r="82" spans="2:12" s="19" customFormat="1" ht="24.95" customHeight="1">
      <c r="B82" s="18"/>
      <c r="C82" s="7" t="s">
        <v>101</v>
      </c>
      <c r="L82" s="18"/>
    </row>
    <row r="83" spans="2:12" s="19" customFormat="1" ht="6.95" customHeight="1">
      <c r="B83" s="18"/>
      <c r="L83" s="18"/>
    </row>
    <row r="84" spans="2:12" s="19" customFormat="1" ht="12" customHeight="1">
      <c r="B84" s="18"/>
      <c r="C84" s="12" t="s">
        <v>16</v>
      </c>
      <c r="L84" s="18"/>
    </row>
    <row r="85" spans="2:12" s="19" customFormat="1" ht="16.5" customHeight="1">
      <c r="B85" s="18"/>
      <c r="E85" s="232" t="str">
        <f>E7</f>
        <v>ZATEPLENÍ PŮDY V BUDOVĚ ČNB V OSTRAVĚ</v>
      </c>
      <c r="F85" s="235"/>
      <c r="G85" s="235"/>
      <c r="H85" s="235"/>
      <c r="L85" s="18"/>
    </row>
    <row r="86" spans="2:12" ht="12" customHeight="1">
      <c r="B86" s="6"/>
      <c r="C86" s="12" t="s">
        <v>97</v>
      </c>
      <c r="L86" s="6"/>
    </row>
    <row r="87" spans="2:12" s="19" customFormat="1" ht="16.5" customHeight="1">
      <c r="B87" s="18"/>
      <c r="E87" s="232" t="s">
        <v>98</v>
      </c>
      <c r="F87" s="231"/>
      <c r="G87" s="231"/>
      <c r="H87" s="231"/>
      <c r="L87" s="18"/>
    </row>
    <row r="88" spans="2:12" s="19" customFormat="1" ht="12" customHeight="1">
      <c r="B88" s="18"/>
      <c r="C88" s="12" t="s">
        <v>99</v>
      </c>
      <c r="L88" s="18"/>
    </row>
    <row r="89" spans="2:12" s="19" customFormat="1" ht="16.5" customHeight="1">
      <c r="B89" s="18"/>
      <c r="E89" s="210" t="str">
        <f>E11</f>
        <v>D.1.1_2 - Podkroví</v>
      </c>
      <c r="F89" s="231"/>
      <c r="G89" s="231"/>
      <c r="H89" s="231"/>
      <c r="L89" s="18"/>
    </row>
    <row r="90" spans="2:12" s="19" customFormat="1" ht="6.95" customHeight="1">
      <c r="B90" s="18"/>
      <c r="L90" s="18"/>
    </row>
    <row r="91" spans="2:12" s="19" customFormat="1" ht="12" customHeight="1">
      <c r="B91" s="18"/>
      <c r="C91" s="12" t="s">
        <v>20</v>
      </c>
      <c r="F91" s="13" t="str">
        <f>F14</f>
        <v xml:space="preserve"> </v>
      </c>
      <c r="I91" s="12" t="s">
        <v>22</v>
      </c>
      <c r="J91" s="83"/>
      <c r="L91" s="18"/>
    </row>
    <row r="92" spans="2:12" s="19" customFormat="1" ht="6.95" customHeight="1">
      <c r="B92" s="18"/>
      <c r="L92" s="18"/>
    </row>
    <row r="93" spans="2:12" s="19" customFormat="1" ht="25.7" customHeight="1">
      <c r="B93" s="18"/>
      <c r="C93" s="12" t="s">
        <v>25</v>
      </c>
      <c r="F93" s="13" t="str">
        <f>E17</f>
        <v>Česká národní banka</v>
      </c>
      <c r="I93" s="12" t="s">
        <v>31</v>
      </c>
      <c r="J93" s="99"/>
      <c r="L93" s="18"/>
    </row>
    <row r="94" spans="2:37" s="19" customFormat="1" ht="15.2" customHeight="1">
      <c r="B94" s="18"/>
      <c r="C94" s="12" t="s">
        <v>29</v>
      </c>
      <c r="F94" s="183" t="str">
        <f>IF(E20="","",E20)</f>
        <v>Vyplň údaj</v>
      </c>
      <c r="G94" s="184"/>
      <c r="H94" s="184"/>
      <c r="I94" s="184" t="s">
        <v>34</v>
      </c>
      <c r="J94" s="184" t="str">
        <f>E26</f>
        <v xml:space="preserve"> </v>
      </c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</row>
    <row r="95" spans="2:12" s="19" customFormat="1" ht="10.35" customHeight="1">
      <c r="B95" s="18"/>
      <c r="L95" s="18"/>
    </row>
    <row r="96" spans="2:12" s="19" customFormat="1" ht="29.25" customHeight="1">
      <c r="B96" s="18"/>
      <c r="C96" s="100" t="s">
        <v>102</v>
      </c>
      <c r="D96" s="91"/>
      <c r="E96" s="91"/>
      <c r="F96" s="91"/>
      <c r="G96" s="91"/>
      <c r="H96" s="91"/>
      <c r="I96" s="91"/>
      <c r="J96" s="101" t="s">
        <v>103</v>
      </c>
      <c r="K96" s="91"/>
      <c r="L96" s="18"/>
    </row>
    <row r="97" spans="2:12" s="19" customFormat="1" ht="10.35" customHeight="1">
      <c r="B97" s="18"/>
      <c r="L97" s="18"/>
    </row>
    <row r="98" spans="2:47" s="19" customFormat="1" ht="22.9" customHeight="1">
      <c r="B98" s="18"/>
      <c r="C98" s="102" t="s">
        <v>104</v>
      </c>
      <c r="J98" s="87">
        <f>J127</f>
        <v>0</v>
      </c>
      <c r="L98" s="18"/>
      <c r="AU98" s="3" t="s">
        <v>105</v>
      </c>
    </row>
    <row r="99" spans="2:12" s="104" customFormat="1" ht="24.95" customHeight="1">
      <c r="B99" s="103"/>
      <c r="D99" s="105" t="s">
        <v>106</v>
      </c>
      <c r="E99" s="106"/>
      <c r="F99" s="106"/>
      <c r="G99" s="106"/>
      <c r="H99" s="106"/>
      <c r="I99" s="106"/>
      <c r="J99" s="107">
        <f>J128</f>
        <v>0</v>
      </c>
      <c r="L99" s="103"/>
    </row>
    <row r="100" spans="2:12" s="72" customFormat="1" ht="19.9" customHeight="1">
      <c r="B100" s="108"/>
      <c r="D100" s="109" t="s">
        <v>107</v>
      </c>
      <c r="E100" s="110"/>
      <c r="F100" s="110"/>
      <c r="G100" s="110"/>
      <c r="H100" s="110"/>
      <c r="I100" s="110"/>
      <c r="J100" s="111">
        <f>J129</f>
        <v>0</v>
      </c>
      <c r="L100" s="108"/>
    </row>
    <row r="101" spans="2:12" s="72" customFormat="1" ht="19.9" customHeight="1">
      <c r="B101" s="108"/>
      <c r="D101" s="109" t="s">
        <v>108</v>
      </c>
      <c r="E101" s="110"/>
      <c r="F101" s="110"/>
      <c r="G101" s="110"/>
      <c r="H101" s="110"/>
      <c r="I101" s="110"/>
      <c r="J101" s="111">
        <f>J133</f>
        <v>0</v>
      </c>
      <c r="L101" s="108"/>
    </row>
    <row r="102" spans="2:12" s="72" customFormat="1" ht="19.9" customHeight="1">
      <c r="B102" s="108"/>
      <c r="D102" s="109" t="s">
        <v>109</v>
      </c>
      <c r="E102" s="110"/>
      <c r="F102" s="110"/>
      <c r="G102" s="110"/>
      <c r="H102" s="110"/>
      <c r="I102" s="110"/>
      <c r="J102" s="111">
        <f>J138</f>
        <v>0</v>
      </c>
      <c r="L102" s="108"/>
    </row>
    <row r="103" spans="2:12" s="104" customFormat="1" ht="24.95" customHeight="1">
      <c r="B103" s="103"/>
      <c r="D103" s="105" t="s">
        <v>110</v>
      </c>
      <c r="E103" s="106"/>
      <c r="F103" s="106"/>
      <c r="G103" s="106"/>
      <c r="H103" s="106"/>
      <c r="I103" s="106"/>
      <c r="J103" s="107">
        <f>J143</f>
        <v>0</v>
      </c>
      <c r="L103" s="103"/>
    </row>
    <row r="104" spans="2:12" s="72" customFormat="1" ht="19.9" customHeight="1">
      <c r="B104" s="108"/>
      <c r="D104" s="109" t="s">
        <v>111</v>
      </c>
      <c r="E104" s="110"/>
      <c r="F104" s="110"/>
      <c r="G104" s="110"/>
      <c r="H104" s="110"/>
      <c r="I104" s="110"/>
      <c r="J104" s="111">
        <f>J144</f>
        <v>0</v>
      </c>
      <c r="L104" s="108"/>
    </row>
    <row r="105" spans="2:12" s="72" customFormat="1" ht="19.9" customHeight="1">
      <c r="B105" s="108"/>
      <c r="D105" s="109" t="s">
        <v>112</v>
      </c>
      <c r="E105" s="110"/>
      <c r="F105" s="110"/>
      <c r="G105" s="110"/>
      <c r="H105" s="110"/>
      <c r="I105" s="110"/>
      <c r="J105" s="111">
        <f>J151</f>
        <v>0</v>
      </c>
      <c r="L105" s="108"/>
    </row>
    <row r="106" spans="2:12" s="19" customFormat="1" ht="21.75" customHeight="1">
      <c r="B106" s="18"/>
      <c r="L106" s="18"/>
    </row>
    <row r="107" spans="2:12" s="19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18"/>
    </row>
    <row r="111" spans="2:12" s="19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18"/>
    </row>
    <row r="112" spans="2:12" s="19" customFormat="1" ht="24.95" customHeight="1">
      <c r="B112" s="18"/>
      <c r="C112" s="7" t="s">
        <v>113</v>
      </c>
      <c r="L112" s="18"/>
    </row>
    <row r="113" spans="2:12" s="19" customFormat="1" ht="6.95" customHeight="1">
      <c r="B113" s="18"/>
      <c r="L113" s="18"/>
    </row>
    <row r="114" spans="2:12" s="19" customFormat="1" ht="12" customHeight="1">
      <c r="B114" s="18"/>
      <c r="C114" s="12" t="s">
        <v>16</v>
      </c>
      <c r="L114" s="18"/>
    </row>
    <row r="115" spans="2:12" s="19" customFormat="1" ht="16.5" customHeight="1">
      <c r="B115" s="18"/>
      <c r="E115" s="232" t="str">
        <f>E7</f>
        <v>ZATEPLENÍ PŮDY V BUDOVĚ ČNB V OSTRAVĚ</v>
      </c>
      <c r="F115" s="235"/>
      <c r="G115" s="235"/>
      <c r="H115" s="235"/>
      <c r="L115" s="18"/>
    </row>
    <row r="116" spans="2:12" ht="12" customHeight="1">
      <c r="B116" s="6"/>
      <c r="C116" s="12" t="s">
        <v>97</v>
      </c>
      <c r="L116" s="6"/>
    </row>
    <row r="117" spans="2:12" s="19" customFormat="1" ht="16.5" customHeight="1">
      <c r="B117" s="18"/>
      <c r="E117" s="232" t="s">
        <v>98</v>
      </c>
      <c r="F117" s="231"/>
      <c r="G117" s="231"/>
      <c r="H117" s="231"/>
      <c r="L117" s="18"/>
    </row>
    <row r="118" spans="2:12" s="19" customFormat="1" ht="12" customHeight="1">
      <c r="B118" s="18"/>
      <c r="C118" s="12" t="s">
        <v>99</v>
      </c>
      <c r="L118" s="18"/>
    </row>
    <row r="119" spans="2:12" s="19" customFormat="1" ht="16.5" customHeight="1">
      <c r="B119" s="18"/>
      <c r="E119" s="210" t="str">
        <f>E11</f>
        <v>D.1.1_2 - Podkroví</v>
      </c>
      <c r="F119" s="231"/>
      <c r="G119" s="231"/>
      <c r="H119" s="231"/>
      <c r="L119" s="18"/>
    </row>
    <row r="120" spans="2:12" s="19" customFormat="1" ht="6.95" customHeight="1">
      <c r="B120" s="18"/>
      <c r="L120" s="18"/>
    </row>
    <row r="121" spans="2:12" s="19" customFormat="1" ht="12" customHeight="1">
      <c r="B121" s="18"/>
      <c r="C121" s="12" t="s">
        <v>20</v>
      </c>
      <c r="F121" s="13" t="str">
        <f>F14</f>
        <v xml:space="preserve"> </v>
      </c>
      <c r="I121" s="12" t="s">
        <v>22</v>
      </c>
      <c r="J121" s="187" t="str">
        <f>IF(J14="","",J14)</f>
        <v>Vyplň údaj</v>
      </c>
      <c r="L121" s="18"/>
    </row>
    <row r="122" spans="2:12" s="19" customFormat="1" ht="6.95" customHeight="1">
      <c r="B122" s="18"/>
      <c r="L122" s="18"/>
    </row>
    <row r="123" spans="2:12" s="19" customFormat="1" ht="25.7" customHeight="1">
      <c r="B123" s="18"/>
      <c r="C123" s="12" t="s">
        <v>25</v>
      </c>
      <c r="F123" s="13" t="str">
        <f>E17</f>
        <v>Česká národní banka</v>
      </c>
      <c r="I123" s="12" t="s">
        <v>31</v>
      </c>
      <c r="J123" s="99" t="str">
        <f>E23</f>
        <v>ARPIK OSTRAVA s.r.o.</v>
      </c>
      <c r="L123" s="18"/>
    </row>
    <row r="124" spans="2:12" s="19" customFormat="1" ht="15.2" customHeight="1">
      <c r="B124" s="18"/>
      <c r="C124" s="12" t="s">
        <v>29</v>
      </c>
      <c r="F124" s="188" t="str">
        <f>IF(E20="","",E20)</f>
        <v>Vyplň údaj</v>
      </c>
      <c r="I124" s="12" t="s">
        <v>34</v>
      </c>
      <c r="J124" s="99" t="str">
        <f>E26</f>
        <v xml:space="preserve"> </v>
      </c>
      <c r="L124" s="18"/>
    </row>
    <row r="125" spans="2:12" s="19" customFormat="1" ht="10.35" customHeight="1">
      <c r="B125" s="18"/>
      <c r="L125" s="18"/>
    </row>
    <row r="126" spans="2:20" s="116" customFormat="1" ht="29.25" customHeight="1">
      <c r="B126" s="112"/>
      <c r="C126" s="113" t="s">
        <v>114</v>
      </c>
      <c r="D126" s="114" t="s">
        <v>61</v>
      </c>
      <c r="E126" s="114" t="s">
        <v>57</v>
      </c>
      <c r="F126" s="114" t="s">
        <v>58</v>
      </c>
      <c r="G126" s="114" t="s">
        <v>115</v>
      </c>
      <c r="H126" s="114" t="s">
        <v>116</v>
      </c>
      <c r="I126" s="114" t="s">
        <v>117</v>
      </c>
      <c r="J126" s="114" t="s">
        <v>103</v>
      </c>
      <c r="K126" s="115" t="s">
        <v>118</v>
      </c>
      <c r="L126" s="112"/>
      <c r="M126" s="46" t="s">
        <v>1</v>
      </c>
      <c r="N126" s="47" t="s">
        <v>40</v>
      </c>
      <c r="O126" s="47" t="s">
        <v>119</v>
      </c>
      <c r="P126" s="47" t="s">
        <v>120</v>
      </c>
      <c r="Q126" s="47" t="s">
        <v>121</v>
      </c>
      <c r="R126" s="47" t="s">
        <v>122</v>
      </c>
      <c r="S126" s="47" t="s">
        <v>123</v>
      </c>
      <c r="T126" s="48" t="s">
        <v>124</v>
      </c>
    </row>
    <row r="127" spans="2:63" s="19" customFormat="1" ht="22.9" customHeight="1">
      <c r="B127" s="18"/>
      <c r="C127" s="52" t="s">
        <v>125</v>
      </c>
      <c r="J127" s="117">
        <f>BK127</f>
        <v>0</v>
      </c>
      <c r="L127" s="18"/>
      <c r="M127" s="49"/>
      <c r="N127" s="41"/>
      <c r="O127" s="41"/>
      <c r="P127" s="118" t="e">
        <f>P128+P143</f>
        <v>#REF!</v>
      </c>
      <c r="Q127" s="41"/>
      <c r="R127" s="118" t="e">
        <f>R128+R143</f>
        <v>#REF!</v>
      </c>
      <c r="S127" s="41"/>
      <c r="T127" s="119" t="e">
        <f>T128+T143</f>
        <v>#REF!</v>
      </c>
      <c r="AT127" s="3" t="s">
        <v>75</v>
      </c>
      <c r="AU127" s="3" t="s">
        <v>105</v>
      </c>
      <c r="BK127" s="120">
        <f>BK128+BK143</f>
        <v>0</v>
      </c>
    </row>
    <row r="128" spans="2:63" s="122" customFormat="1" ht="25.9" customHeight="1">
      <c r="B128" s="121"/>
      <c r="D128" s="123" t="s">
        <v>75</v>
      </c>
      <c r="E128" s="124" t="s">
        <v>126</v>
      </c>
      <c r="F128" s="124" t="s">
        <v>127</v>
      </c>
      <c r="I128" s="125"/>
      <c r="J128" s="126">
        <f>BK128</f>
        <v>0</v>
      </c>
      <c r="L128" s="121"/>
      <c r="M128" s="127"/>
      <c r="P128" s="128" t="e">
        <f>P129+#REF!+P133+P138+#REF!</f>
        <v>#REF!</v>
      </c>
      <c r="R128" s="128" t="e">
        <f>R129+#REF!+R133+R138+#REF!</f>
        <v>#REF!</v>
      </c>
      <c r="T128" s="129" t="e">
        <f>T129+#REF!+T133+T138+#REF!</f>
        <v>#REF!</v>
      </c>
      <c r="AR128" s="123" t="s">
        <v>83</v>
      </c>
      <c r="AT128" s="130" t="s">
        <v>75</v>
      </c>
      <c r="AU128" s="130" t="s">
        <v>76</v>
      </c>
      <c r="AY128" s="123" t="s">
        <v>128</v>
      </c>
      <c r="BK128" s="131">
        <f>BK129+BK133+BK138</f>
        <v>0</v>
      </c>
    </row>
    <row r="129" spans="2:63" s="122" customFormat="1" ht="22.9" customHeight="1">
      <c r="B129" s="121"/>
      <c r="D129" s="123" t="s">
        <v>75</v>
      </c>
      <c r="E129" s="132" t="s">
        <v>92</v>
      </c>
      <c r="F129" s="132" t="s">
        <v>129</v>
      </c>
      <c r="I129" s="125"/>
      <c r="J129" s="133">
        <f>BK129</f>
        <v>0</v>
      </c>
      <c r="L129" s="121"/>
      <c r="M129" s="127"/>
      <c r="P129" s="128">
        <f>SUM(P130:P132)</f>
        <v>0</v>
      </c>
      <c r="R129" s="128">
        <f>SUM(R130:R132)</f>
        <v>0.67727016</v>
      </c>
      <c r="T129" s="129">
        <f>SUM(T130:T132)</f>
        <v>0</v>
      </c>
      <c r="AR129" s="123" t="s">
        <v>83</v>
      </c>
      <c r="AT129" s="130" t="s">
        <v>75</v>
      </c>
      <c r="AU129" s="130" t="s">
        <v>83</v>
      </c>
      <c r="AY129" s="123" t="s">
        <v>128</v>
      </c>
      <c r="BK129" s="131">
        <f>SUM(BK130:BK132)</f>
        <v>0</v>
      </c>
    </row>
    <row r="130" spans="2:65" s="19" customFormat="1" ht="16.5" customHeight="1">
      <c r="B130" s="18"/>
      <c r="C130" s="134" t="s">
        <v>86</v>
      </c>
      <c r="D130" s="134" t="s">
        <v>130</v>
      </c>
      <c r="E130" s="135" t="s">
        <v>137</v>
      </c>
      <c r="F130" s="136" t="s">
        <v>138</v>
      </c>
      <c r="G130" s="137" t="s">
        <v>139</v>
      </c>
      <c r="H130" s="138">
        <v>0.378</v>
      </c>
      <c r="I130" s="139"/>
      <c r="J130" s="140">
        <f>ROUND(I130*H130,2)</f>
        <v>0</v>
      </c>
      <c r="K130" s="136" t="s">
        <v>132</v>
      </c>
      <c r="L130" s="18"/>
      <c r="M130" s="141" t="s">
        <v>1</v>
      </c>
      <c r="N130" s="142" t="s">
        <v>41</v>
      </c>
      <c r="P130" s="143">
        <f>O130*H130</f>
        <v>0</v>
      </c>
      <c r="Q130" s="143">
        <v>1.79172</v>
      </c>
      <c r="R130" s="143">
        <f>Q130*H130</f>
        <v>0.67727016</v>
      </c>
      <c r="S130" s="143">
        <v>0</v>
      </c>
      <c r="T130" s="144">
        <f>S130*H130</f>
        <v>0</v>
      </c>
      <c r="AR130" s="145" t="s">
        <v>133</v>
      </c>
      <c r="AT130" s="145" t="s">
        <v>130</v>
      </c>
      <c r="AU130" s="145" t="s">
        <v>86</v>
      </c>
      <c r="AY130" s="3" t="s">
        <v>128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3" t="s">
        <v>83</v>
      </c>
      <c r="BK130" s="146">
        <f>ROUND(I130*H130,2)</f>
        <v>0</v>
      </c>
      <c r="BL130" s="3" t="s">
        <v>133</v>
      </c>
      <c r="BM130" s="145" t="s">
        <v>140</v>
      </c>
    </row>
    <row r="131" spans="2:51" s="152" customFormat="1" ht="11.25">
      <c r="B131" s="151"/>
      <c r="D131" s="147" t="s">
        <v>135</v>
      </c>
      <c r="E131" s="153" t="s">
        <v>1</v>
      </c>
      <c r="F131" s="154" t="s">
        <v>141</v>
      </c>
      <c r="H131" s="155">
        <v>0.378</v>
      </c>
      <c r="I131" s="156"/>
      <c r="L131" s="151"/>
      <c r="M131" s="157"/>
      <c r="T131" s="158"/>
      <c r="AT131" s="153" t="s">
        <v>135</v>
      </c>
      <c r="AU131" s="153" t="s">
        <v>86</v>
      </c>
      <c r="AV131" s="152" t="s">
        <v>86</v>
      </c>
      <c r="AW131" s="152" t="s">
        <v>33</v>
      </c>
      <c r="AX131" s="152" t="s">
        <v>76</v>
      </c>
      <c r="AY131" s="153" t="s">
        <v>128</v>
      </c>
    </row>
    <row r="132" spans="2:51" s="160" customFormat="1" ht="11.25">
      <c r="B132" s="159"/>
      <c r="D132" s="147" t="s">
        <v>135</v>
      </c>
      <c r="E132" s="161" t="s">
        <v>1</v>
      </c>
      <c r="F132" s="162" t="s">
        <v>136</v>
      </c>
      <c r="H132" s="163">
        <v>0.378</v>
      </c>
      <c r="I132" s="164"/>
      <c r="L132" s="159"/>
      <c r="M132" s="165"/>
      <c r="T132" s="166"/>
      <c r="AT132" s="161" t="s">
        <v>135</v>
      </c>
      <c r="AU132" s="161" t="s">
        <v>86</v>
      </c>
      <c r="AV132" s="160" t="s">
        <v>133</v>
      </c>
      <c r="AW132" s="160" t="s">
        <v>33</v>
      </c>
      <c r="AX132" s="160" t="s">
        <v>83</v>
      </c>
      <c r="AY132" s="161" t="s">
        <v>128</v>
      </c>
    </row>
    <row r="133" spans="2:63" s="122" customFormat="1" ht="22.9" customHeight="1">
      <c r="B133" s="121"/>
      <c r="D133" s="123" t="s">
        <v>75</v>
      </c>
      <c r="E133" s="132" t="s">
        <v>145</v>
      </c>
      <c r="F133" s="132" t="s">
        <v>146</v>
      </c>
      <c r="I133" s="125"/>
      <c r="J133" s="133">
        <f>BK133</f>
        <v>0</v>
      </c>
      <c r="L133" s="121"/>
      <c r="M133" s="127"/>
      <c r="P133" s="128">
        <f>SUM(P134:P137)</f>
        <v>0</v>
      </c>
      <c r="R133" s="128">
        <f>SUM(R134:R137)</f>
        <v>0</v>
      </c>
      <c r="T133" s="129">
        <f>SUM(T134:T137)</f>
        <v>0</v>
      </c>
      <c r="AR133" s="123" t="s">
        <v>83</v>
      </c>
      <c r="AT133" s="130" t="s">
        <v>75</v>
      </c>
      <c r="AU133" s="130" t="s">
        <v>83</v>
      </c>
      <c r="AY133" s="123" t="s">
        <v>128</v>
      </c>
      <c r="BK133" s="131">
        <f>SUM(BK134:BK137)</f>
        <v>0</v>
      </c>
    </row>
    <row r="134" spans="2:65" s="19" customFormat="1" ht="16.5" customHeight="1">
      <c r="B134" s="18"/>
      <c r="C134" s="134" t="s">
        <v>147</v>
      </c>
      <c r="D134" s="134" t="s">
        <v>130</v>
      </c>
      <c r="E134" s="135" t="s">
        <v>148</v>
      </c>
      <c r="F134" s="136" t="s">
        <v>149</v>
      </c>
      <c r="G134" s="137" t="s">
        <v>142</v>
      </c>
      <c r="H134" s="138">
        <v>419.8</v>
      </c>
      <c r="I134" s="139"/>
      <c r="J134" s="140">
        <f>ROUND(I134*H134,2)</f>
        <v>0</v>
      </c>
      <c r="K134" s="136" t="s">
        <v>132</v>
      </c>
      <c r="L134" s="18"/>
      <c r="M134" s="141" t="s">
        <v>1</v>
      </c>
      <c r="N134" s="142" t="s">
        <v>41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133</v>
      </c>
      <c r="AT134" s="145" t="s">
        <v>130</v>
      </c>
      <c r="AU134" s="145" t="s">
        <v>86</v>
      </c>
      <c r="AY134" s="3" t="s">
        <v>128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3" t="s">
        <v>83</v>
      </c>
      <c r="BK134" s="146">
        <f>ROUND(I134*H134,2)</f>
        <v>0</v>
      </c>
      <c r="BL134" s="3" t="s">
        <v>133</v>
      </c>
      <c r="BM134" s="145" t="s">
        <v>150</v>
      </c>
    </row>
    <row r="135" spans="2:65" s="19" customFormat="1" ht="16.5" customHeight="1">
      <c r="B135" s="18"/>
      <c r="C135" s="134" t="s">
        <v>145</v>
      </c>
      <c r="D135" s="134" t="s">
        <v>130</v>
      </c>
      <c r="E135" s="135" t="s">
        <v>151</v>
      </c>
      <c r="F135" s="136" t="s">
        <v>152</v>
      </c>
      <c r="G135" s="137" t="s">
        <v>142</v>
      </c>
      <c r="H135" s="138">
        <v>419.8</v>
      </c>
      <c r="I135" s="139"/>
      <c r="J135" s="140">
        <f>ROUND(I135*H135,2)</f>
        <v>0</v>
      </c>
      <c r="K135" s="136" t="s">
        <v>153</v>
      </c>
      <c r="L135" s="18"/>
      <c r="M135" s="141" t="s">
        <v>1</v>
      </c>
      <c r="N135" s="142" t="s">
        <v>41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133</v>
      </c>
      <c r="AT135" s="145" t="s">
        <v>130</v>
      </c>
      <c r="AU135" s="145" t="s">
        <v>86</v>
      </c>
      <c r="AY135" s="3" t="s">
        <v>128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3" t="s">
        <v>83</v>
      </c>
      <c r="BK135" s="146">
        <f>ROUND(I135*H135,2)</f>
        <v>0</v>
      </c>
      <c r="BL135" s="3" t="s">
        <v>133</v>
      </c>
      <c r="BM135" s="145" t="s">
        <v>154</v>
      </c>
    </row>
    <row r="136" spans="2:51" s="152" customFormat="1" ht="11.25">
      <c r="B136" s="151"/>
      <c r="D136" s="147" t="s">
        <v>135</v>
      </c>
      <c r="E136" s="153" t="s">
        <v>1</v>
      </c>
      <c r="F136" s="154" t="s">
        <v>155</v>
      </c>
      <c r="H136" s="155">
        <v>419.8</v>
      </c>
      <c r="I136" s="156"/>
      <c r="L136" s="151"/>
      <c r="M136" s="157"/>
      <c r="T136" s="158"/>
      <c r="AT136" s="153" t="s">
        <v>135</v>
      </c>
      <c r="AU136" s="153" t="s">
        <v>86</v>
      </c>
      <c r="AV136" s="152" t="s">
        <v>86</v>
      </c>
      <c r="AW136" s="152" t="s">
        <v>33</v>
      </c>
      <c r="AX136" s="152" t="s">
        <v>76</v>
      </c>
      <c r="AY136" s="153" t="s">
        <v>128</v>
      </c>
    </row>
    <row r="137" spans="2:51" s="160" customFormat="1" ht="11.25">
      <c r="B137" s="159"/>
      <c r="D137" s="147" t="s">
        <v>135</v>
      </c>
      <c r="E137" s="161" t="s">
        <v>1</v>
      </c>
      <c r="F137" s="162" t="s">
        <v>136</v>
      </c>
      <c r="H137" s="163">
        <v>419.8</v>
      </c>
      <c r="I137" s="164"/>
      <c r="L137" s="159"/>
      <c r="M137" s="165"/>
      <c r="T137" s="166"/>
      <c r="AT137" s="161" t="s">
        <v>135</v>
      </c>
      <c r="AU137" s="161" t="s">
        <v>86</v>
      </c>
      <c r="AV137" s="160" t="s">
        <v>133</v>
      </c>
      <c r="AW137" s="160" t="s">
        <v>33</v>
      </c>
      <c r="AX137" s="160" t="s">
        <v>83</v>
      </c>
      <c r="AY137" s="161" t="s">
        <v>128</v>
      </c>
    </row>
    <row r="138" spans="2:63" s="122" customFormat="1" ht="22.9" customHeight="1">
      <c r="B138" s="121"/>
      <c r="D138" s="123" t="s">
        <v>75</v>
      </c>
      <c r="E138" s="132" t="s">
        <v>159</v>
      </c>
      <c r="F138" s="132" t="s">
        <v>160</v>
      </c>
      <c r="I138" s="125"/>
      <c r="J138" s="133">
        <f>BK138</f>
        <v>0</v>
      </c>
      <c r="L138" s="121"/>
      <c r="M138" s="127"/>
      <c r="P138" s="128">
        <f>SUM(P139:P142)</f>
        <v>0</v>
      </c>
      <c r="R138" s="128">
        <f>SUM(R139:R142)</f>
        <v>0</v>
      </c>
      <c r="T138" s="129">
        <f>SUM(T139:T142)</f>
        <v>0</v>
      </c>
      <c r="AR138" s="123" t="s">
        <v>83</v>
      </c>
      <c r="AT138" s="130" t="s">
        <v>75</v>
      </c>
      <c r="AU138" s="130" t="s">
        <v>83</v>
      </c>
      <c r="AY138" s="123" t="s">
        <v>128</v>
      </c>
      <c r="BK138" s="131">
        <f>SUM(BK139:BK142)</f>
        <v>0</v>
      </c>
    </row>
    <row r="139" spans="2:65" s="19" customFormat="1" ht="16.5" customHeight="1">
      <c r="B139" s="18"/>
      <c r="C139" s="2" t="s">
        <v>161</v>
      </c>
      <c r="D139" s="134" t="s">
        <v>130</v>
      </c>
      <c r="E139" s="135" t="s">
        <v>237</v>
      </c>
      <c r="F139" s="136" t="s">
        <v>238</v>
      </c>
      <c r="G139" s="137" t="s">
        <v>204</v>
      </c>
      <c r="H139" s="177"/>
      <c r="I139" s="139"/>
      <c r="J139" s="140">
        <f>ROUND(I139*H139,2)</f>
        <v>0</v>
      </c>
      <c r="K139" s="136" t="s">
        <v>132</v>
      </c>
      <c r="L139" s="18"/>
      <c r="M139" s="141" t="s">
        <v>1</v>
      </c>
      <c r="N139" s="142" t="s">
        <v>41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133</v>
      </c>
      <c r="AT139" s="145" t="s">
        <v>130</v>
      </c>
      <c r="AU139" s="145" t="s">
        <v>86</v>
      </c>
      <c r="AY139" s="3" t="s">
        <v>128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3" t="s">
        <v>83</v>
      </c>
      <c r="BK139" s="146">
        <f>ROUND(I139*H139,2)</f>
        <v>0</v>
      </c>
      <c r="BL139" s="3" t="s">
        <v>133</v>
      </c>
      <c r="BM139" s="145" t="s">
        <v>162</v>
      </c>
    </row>
    <row r="140" spans="2:65" s="19" customFormat="1" ht="16.5" customHeight="1">
      <c r="B140" s="18"/>
      <c r="C140" s="2" t="s">
        <v>163</v>
      </c>
      <c r="D140" s="134" t="s">
        <v>130</v>
      </c>
      <c r="E140" s="135" t="s">
        <v>164</v>
      </c>
      <c r="F140" s="136" t="s">
        <v>165</v>
      </c>
      <c r="G140" s="137" t="s">
        <v>204</v>
      </c>
      <c r="H140" s="177"/>
      <c r="I140" s="139"/>
      <c r="J140" s="140">
        <f>ROUND(I140*H140,2)</f>
        <v>0</v>
      </c>
      <c r="K140" s="136" t="s">
        <v>153</v>
      </c>
      <c r="L140" s="18"/>
      <c r="M140" s="141" t="s">
        <v>1</v>
      </c>
      <c r="N140" s="142" t="s">
        <v>41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133</v>
      </c>
      <c r="AT140" s="145" t="s">
        <v>130</v>
      </c>
      <c r="AU140" s="145" t="s">
        <v>86</v>
      </c>
      <c r="AY140" s="3" t="s">
        <v>128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3" t="s">
        <v>83</v>
      </c>
      <c r="BK140" s="146">
        <f>ROUND(I140*H140,2)</f>
        <v>0</v>
      </c>
      <c r="BL140" s="3" t="s">
        <v>133</v>
      </c>
      <c r="BM140" s="145" t="s">
        <v>166</v>
      </c>
    </row>
    <row r="141" spans="2:47" s="19" customFormat="1" ht="29.25">
      <c r="B141" s="18"/>
      <c r="C141" s="2"/>
      <c r="D141" s="147" t="s">
        <v>134</v>
      </c>
      <c r="F141" s="148" t="s">
        <v>167</v>
      </c>
      <c r="I141" s="149"/>
      <c r="L141" s="18"/>
      <c r="M141" s="150"/>
      <c r="T141" s="43"/>
      <c r="AT141" s="3" t="s">
        <v>134</v>
      </c>
      <c r="AU141" s="3" t="s">
        <v>86</v>
      </c>
    </row>
    <row r="142" spans="2:65" s="19" customFormat="1" ht="16.5" customHeight="1">
      <c r="B142" s="18"/>
      <c r="C142" s="2" t="s">
        <v>168</v>
      </c>
      <c r="D142" s="134" t="s">
        <v>130</v>
      </c>
      <c r="E142" s="135" t="s">
        <v>239</v>
      </c>
      <c r="F142" s="136" t="s">
        <v>240</v>
      </c>
      <c r="G142" s="137" t="s">
        <v>204</v>
      </c>
      <c r="H142" s="177"/>
      <c r="I142" s="139"/>
      <c r="J142" s="140">
        <f>ROUND(I142*H142,2)</f>
        <v>0</v>
      </c>
      <c r="K142" s="136" t="s">
        <v>132</v>
      </c>
      <c r="L142" s="18"/>
      <c r="M142" s="141" t="s">
        <v>1</v>
      </c>
      <c r="N142" s="142" t="s">
        <v>41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133</v>
      </c>
      <c r="AT142" s="145" t="s">
        <v>130</v>
      </c>
      <c r="AU142" s="145" t="s">
        <v>86</v>
      </c>
      <c r="AY142" s="3" t="s">
        <v>128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3" t="s">
        <v>83</v>
      </c>
      <c r="BK142" s="146">
        <f>ROUND(I142*H142,2)</f>
        <v>0</v>
      </c>
      <c r="BL142" s="3" t="s">
        <v>133</v>
      </c>
      <c r="BM142" s="145" t="s">
        <v>169</v>
      </c>
    </row>
    <row r="143" spans="2:63" s="122" customFormat="1" ht="25.9" customHeight="1">
      <c r="B143" s="121"/>
      <c r="D143" s="123" t="s">
        <v>75</v>
      </c>
      <c r="E143" s="124" t="s">
        <v>170</v>
      </c>
      <c r="F143" s="124" t="s">
        <v>171</v>
      </c>
      <c r="I143" s="125"/>
      <c r="J143" s="126">
        <f>BK143</f>
        <v>0</v>
      </c>
      <c r="L143" s="121"/>
      <c r="M143" s="127"/>
      <c r="P143" s="128" t="e">
        <f>P144+P151+#REF!+#REF!</f>
        <v>#REF!</v>
      </c>
      <c r="R143" s="128" t="e">
        <f>R144+R151+#REF!+#REF!</f>
        <v>#REF!</v>
      </c>
      <c r="T143" s="129" t="e">
        <f>T144+T151+#REF!+#REF!</f>
        <v>#REF!</v>
      </c>
      <c r="AR143" s="123" t="s">
        <v>86</v>
      </c>
      <c r="AT143" s="130" t="s">
        <v>75</v>
      </c>
      <c r="AU143" s="130" t="s">
        <v>76</v>
      </c>
      <c r="AY143" s="123" t="s">
        <v>128</v>
      </c>
      <c r="BK143" s="131">
        <f>BK144+BK151</f>
        <v>0</v>
      </c>
    </row>
    <row r="144" spans="2:63" s="122" customFormat="1" ht="22.9" customHeight="1">
      <c r="B144" s="121"/>
      <c r="D144" s="123" t="s">
        <v>75</v>
      </c>
      <c r="E144" s="132" t="s">
        <v>172</v>
      </c>
      <c r="F144" s="132" t="s">
        <v>173</v>
      </c>
      <c r="I144" s="125"/>
      <c r="J144" s="133">
        <f>BK144</f>
        <v>0</v>
      </c>
      <c r="L144" s="121"/>
      <c r="M144" s="127"/>
      <c r="P144" s="128">
        <f>SUM(P145:P150)</f>
        <v>0</v>
      </c>
      <c r="R144" s="128">
        <f>SUM(R145:R150)</f>
        <v>3.102264</v>
      </c>
      <c r="T144" s="129">
        <f>SUM(T145:T150)</f>
        <v>0</v>
      </c>
      <c r="AR144" s="123" t="s">
        <v>86</v>
      </c>
      <c r="AT144" s="130" t="s">
        <v>75</v>
      </c>
      <c r="AU144" s="130" t="s">
        <v>83</v>
      </c>
      <c r="AY144" s="123" t="s">
        <v>128</v>
      </c>
      <c r="BK144" s="131">
        <f>SUM(BK145:BK150)</f>
        <v>0</v>
      </c>
    </row>
    <row r="145" spans="2:65" s="19" customFormat="1" ht="16.5" customHeight="1">
      <c r="B145" s="18"/>
      <c r="C145" s="134" t="s">
        <v>174</v>
      </c>
      <c r="D145" s="134" t="s">
        <v>130</v>
      </c>
      <c r="E145" s="135" t="s">
        <v>175</v>
      </c>
      <c r="F145" s="136" t="s">
        <v>176</v>
      </c>
      <c r="G145" s="137" t="s">
        <v>142</v>
      </c>
      <c r="H145" s="138">
        <v>391.7</v>
      </c>
      <c r="I145" s="139"/>
      <c r="J145" s="140">
        <f>ROUND(I145*H145,2)</f>
        <v>0</v>
      </c>
      <c r="K145" s="136" t="s">
        <v>132</v>
      </c>
      <c r="L145" s="18"/>
      <c r="M145" s="141" t="s">
        <v>1</v>
      </c>
      <c r="N145" s="142" t="s">
        <v>41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158</v>
      </c>
      <c r="AT145" s="145" t="s">
        <v>130</v>
      </c>
      <c r="AU145" s="145" t="s">
        <v>86</v>
      </c>
      <c r="AY145" s="3" t="s">
        <v>128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3" t="s">
        <v>83</v>
      </c>
      <c r="BK145" s="146">
        <f>ROUND(I145*H145,2)</f>
        <v>0</v>
      </c>
      <c r="BL145" s="3" t="s">
        <v>158</v>
      </c>
      <c r="BM145" s="145" t="s">
        <v>177</v>
      </c>
    </row>
    <row r="146" spans="2:51" s="152" customFormat="1" ht="11.25">
      <c r="B146" s="151"/>
      <c r="D146" s="147" t="s">
        <v>135</v>
      </c>
      <c r="E146" s="153" t="s">
        <v>1</v>
      </c>
      <c r="F146" s="154" t="s">
        <v>178</v>
      </c>
      <c r="H146" s="155">
        <v>391.7</v>
      </c>
      <c r="I146" s="156"/>
      <c r="L146" s="151"/>
      <c r="M146" s="157"/>
      <c r="T146" s="158"/>
      <c r="AT146" s="153" t="s">
        <v>135</v>
      </c>
      <c r="AU146" s="153" t="s">
        <v>86</v>
      </c>
      <c r="AV146" s="152" t="s">
        <v>86</v>
      </c>
      <c r="AW146" s="152" t="s">
        <v>33</v>
      </c>
      <c r="AX146" s="152" t="s">
        <v>76</v>
      </c>
      <c r="AY146" s="153" t="s">
        <v>128</v>
      </c>
    </row>
    <row r="147" spans="2:51" s="160" customFormat="1" ht="11.25">
      <c r="B147" s="159"/>
      <c r="D147" s="147" t="s">
        <v>135</v>
      </c>
      <c r="E147" s="161" t="s">
        <v>1</v>
      </c>
      <c r="F147" s="162" t="s">
        <v>136</v>
      </c>
      <c r="H147" s="163">
        <v>391.7</v>
      </c>
      <c r="I147" s="164"/>
      <c r="L147" s="159"/>
      <c r="M147" s="165"/>
      <c r="T147" s="166"/>
      <c r="AT147" s="161" t="s">
        <v>135</v>
      </c>
      <c r="AU147" s="161" t="s">
        <v>86</v>
      </c>
      <c r="AV147" s="160" t="s">
        <v>133</v>
      </c>
      <c r="AW147" s="160" t="s">
        <v>33</v>
      </c>
      <c r="AX147" s="160" t="s">
        <v>83</v>
      </c>
      <c r="AY147" s="161" t="s">
        <v>128</v>
      </c>
    </row>
    <row r="148" spans="2:65" s="19" customFormat="1" ht="16.5" customHeight="1">
      <c r="B148" s="18"/>
      <c r="C148" s="167" t="s">
        <v>179</v>
      </c>
      <c r="D148" s="167" t="s">
        <v>180</v>
      </c>
      <c r="E148" s="168" t="s">
        <v>181</v>
      </c>
      <c r="F148" s="169" t="s">
        <v>182</v>
      </c>
      <c r="G148" s="170" t="s">
        <v>142</v>
      </c>
      <c r="H148" s="171">
        <v>861.74</v>
      </c>
      <c r="I148" s="172"/>
      <c r="J148" s="173">
        <f>ROUND(I148*H148,2)</f>
        <v>0</v>
      </c>
      <c r="K148" s="169" t="s">
        <v>153</v>
      </c>
      <c r="L148" s="174"/>
      <c r="M148" s="175" t="s">
        <v>1</v>
      </c>
      <c r="N148" s="176" t="s">
        <v>41</v>
      </c>
      <c r="P148" s="143">
        <f>O148*H148</f>
        <v>0</v>
      </c>
      <c r="Q148" s="143">
        <v>0.0036</v>
      </c>
      <c r="R148" s="143">
        <f>Q148*H148</f>
        <v>3.102264</v>
      </c>
      <c r="S148" s="143">
        <v>0</v>
      </c>
      <c r="T148" s="144">
        <f>S148*H148</f>
        <v>0</v>
      </c>
      <c r="AR148" s="145" t="s">
        <v>179</v>
      </c>
      <c r="AT148" s="145" t="s">
        <v>180</v>
      </c>
      <c r="AU148" s="145" t="s">
        <v>86</v>
      </c>
      <c r="AY148" s="3" t="s">
        <v>128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3" t="s">
        <v>83</v>
      </c>
      <c r="BK148" s="146">
        <f>ROUND(I148*H148,2)</f>
        <v>0</v>
      </c>
      <c r="BL148" s="3" t="s">
        <v>158</v>
      </c>
      <c r="BM148" s="145" t="s">
        <v>183</v>
      </c>
    </row>
    <row r="149" spans="2:51" s="152" customFormat="1" ht="11.25">
      <c r="B149" s="151"/>
      <c r="D149" s="147" t="s">
        <v>135</v>
      </c>
      <c r="F149" s="154" t="s">
        <v>184</v>
      </c>
      <c r="H149" s="155">
        <v>861.74</v>
      </c>
      <c r="I149" s="156"/>
      <c r="L149" s="151"/>
      <c r="M149" s="157"/>
      <c r="T149" s="158"/>
      <c r="AT149" s="153" t="s">
        <v>135</v>
      </c>
      <c r="AU149" s="153" t="s">
        <v>86</v>
      </c>
      <c r="AV149" s="152" t="s">
        <v>86</v>
      </c>
      <c r="AW149" s="152" t="s">
        <v>4</v>
      </c>
      <c r="AX149" s="152" t="s">
        <v>83</v>
      </c>
      <c r="AY149" s="153" t="s">
        <v>128</v>
      </c>
    </row>
    <row r="150" spans="2:65" s="19" customFormat="1" ht="16.5" customHeight="1">
      <c r="B150" s="18"/>
      <c r="C150" s="134" t="s">
        <v>185</v>
      </c>
      <c r="D150" s="134" t="s">
        <v>130</v>
      </c>
      <c r="E150" s="135" t="s">
        <v>186</v>
      </c>
      <c r="F150" s="136" t="s">
        <v>187</v>
      </c>
      <c r="G150" s="137" t="s">
        <v>131</v>
      </c>
      <c r="H150" s="138">
        <v>3.102</v>
      </c>
      <c r="I150" s="139"/>
      <c r="J150" s="140">
        <f>ROUND(I150*H150,2)</f>
        <v>0</v>
      </c>
      <c r="K150" s="136" t="s">
        <v>132</v>
      </c>
      <c r="L150" s="18"/>
      <c r="M150" s="141" t="s">
        <v>1</v>
      </c>
      <c r="N150" s="142" t="s">
        <v>41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158</v>
      </c>
      <c r="AT150" s="145" t="s">
        <v>130</v>
      </c>
      <c r="AU150" s="145" t="s">
        <v>86</v>
      </c>
      <c r="AY150" s="3" t="s">
        <v>128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3" t="s">
        <v>83</v>
      </c>
      <c r="BK150" s="146">
        <f>ROUND(I150*H150,2)</f>
        <v>0</v>
      </c>
      <c r="BL150" s="3" t="s">
        <v>158</v>
      </c>
      <c r="BM150" s="145" t="s">
        <v>188</v>
      </c>
    </row>
    <row r="151" spans="2:63" s="122" customFormat="1" ht="22.9" customHeight="1">
      <c r="B151" s="121"/>
      <c r="D151" s="123" t="s">
        <v>75</v>
      </c>
      <c r="E151" s="132" t="s">
        <v>189</v>
      </c>
      <c r="F151" s="132" t="s">
        <v>190</v>
      </c>
      <c r="I151" s="125"/>
      <c r="J151" s="133">
        <f>BK151</f>
        <v>0</v>
      </c>
      <c r="L151" s="121"/>
      <c r="M151" s="127"/>
      <c r="P151" s="128">
        <f>SUM(P152:P159)</f>
        <v>0</v>
      </c>
      <c r="R151" s="128">
        <f>SUM(R152:R159)</f>
        <v>6.1215</v>
      </c>
      <c r="T151" s="129">
        <f>SUM(T152:T159)</f>
        <v>0</v>
      </c>
      <c r="AR151" s="123" t="s">
        <v>86</v>
      </c>
      <c r="AT151" s="130" t="s">
        <v>75</v>
      </c>
      <c r="AU151" s="130" t="s">
        <v>83</v>
      </c>
      <c r="AY151" s="123" t="s">
        <v>128</v>
      </c>
      <c r="BK151" s="131">
        <f>SUM(BK152:BK159)</f>
        <v>0</v>
      </c>
    </row>
    <row r="152" spans="2:65" s="19" customFormat="1" ht="16.5" customHeight="1">
      <c r="B152" s="18"/>
      <c r="C152" s="134" t="s">
        <v>191</v>
      </c>
      <c r="D152" s="134" t="s">
        <v>130</v>
      </c>
      <c r="E152" s="135" t="s">
        <v>192</v>
      </c>
      <c r="F152" s="136" t="s">
        <v>193</v>
      </c>
      <c r="G152" s="137" t="s">
        <v>139</v>
      </c>
      <c r="H152" s="138">
        <v>4.277</v>
      </c>
      <c r="I152" s="139"/>
      <c r="J152" s="140">
        <f>ROUND(I152*H152,2)</f>
        <v>0</v>
      </c>
      <c r="K152" s="136" t="s">
        <v>153</v>
      </c>
      <c r="L152" s="18"/>
      <c r="M152" s="141" t="s">
        <v>1</v>
      </c>
      <c r="N152" s="142" t="s">
        <v>41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158</v>
      </c>
      <c r="AT152" s="145" t="s">
        <v>130</v>
      </c>
      <c r="AU152" s="145" t="s">
        <v>86</v>
      </c>
      <c r="AY152" s="3" t="s">
        <v>128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3" t="s">
        <v>83</v>
      </c>
      <c r="BK152" s="146">
        <f>ROUND(I152*H152,2)</f>
        <v>0</v>
      </c>
      <c r="BL152" s="3" t="s">
        <v>158</v>
      </c>
      <c r="BM152" s="145" t="s">
        <v>194</v>
      </c>
    </row>
    <row r="153" spans="2:47" s="19" customFormat="1" ht="126.75">
      <c r="B153" s="18"/>
      <c r="D153" s="147" t="s">
        <v>134</v>
      </c>
      <c r="F153" s="148" t="s">
        <v>247</v>
      </c>
      <c r="I153" s="149"/>
      <c r="L153" s="18"/>
      <c r="M153" s="150"/>
      <c r="T153" s="43"/>
      <c r="AT153" s="3" t="s">
        <v>134</v>
      </c>
      <c r="AU153" s="3" t="s">
        <v>86</v>
      </c>
    </row>
    <row r="154" spans="2:51" s="152" customFormat="1" ht="11.25">
      <c r="B154" s="151"/>
      <c r="D154" s="147" t="s">
        <v>135</v>
      </c>
      <c r="E154" s="153" t="s">
        <v>1</v>
      </c>
      <c r="F154" s="154" t="s">
        <v>195</v>
      </c>
      <c r="H154" s="155">
        <v>4.277</v>
      </c>
      <c r="I154" s="156"/>
      <c r="L154" s="151"/>
      <c r="M154" s="157"/>
      <c r="T154" s="158"/>
      <c r="AT154" s="153" t="s">
        <v>135</v>
      </c>
      <c r="AU154" s="153" t="s">
        <v>86</v>
      </c>
      <c r="AV154" s="152" t="s">
        <v>86</v>
      </c>
      <c r="AW154" s="152" t="s">
        <v>33</v>
      </c>
      <c r="AX154" s="152" t="s">
        <v>76</v>
      </c>
      <c r="AY154" s="153" t="s">
        <v>128</v>
      </c>
    </row>
    <row r="155" spans="2:51" s="160" customFormat="1" ht="11.25">
      <c r="B155" s="159"/>
      <c r="D155" s="147" t="s">
        <v>135</v>
      </c>
      <c r="E155" s="161" t="s">
        <v>1</v>
      </c>
      <c r="F155" s="162" t="s">
        <v>136</v>
      </c>
      <c r="H155" s="163">
        <v>4.277</v>
      </c>
      <c r="I155" s="164"/>
      <c r="L155" s="159"/>
      <c r="M155" s="165"/>
      <c r="T155" s="166"/>
      <c r="AT155" s="161" t="s">
        <v>135</v>
      </c>
      <c r="AU155" s="161" t="s">
        <v>86</v>
      </c>
      <c r="AV155" s="160" t="s">
        <v>133</v>
      </c>
      <c r="AW155" s="160" t="s">
        <v>33</v>
      </c>
      <c r="AX155" s="160" t="s">
        <v>83</v>
      </c>
      <c r="AY155" s="161" t="s">
        <v>128</v>
      </c>
    </row>
    <row r="156" spans="2:65" s="19" customFormat="1" ht="21.75" customHeight="1">
      <c r="B156" s="18"/>
      <c r="C156" s="134" t="s">
        <v>196</v>
      </c>
      <c r="D156" s="134" t="s">
        <v>130</v>
      </c>
      <c r="E156" s="135" t="s">
        <v>197</v>
      </c>
      <c r="F156" s="136" t="s">
        <v>198</v>
      </c>
      <c r="G156" s="137" t="s">
        <v>142</v>
      </c>
      <c r="H156" s="138">
        <v>165</v>
      </c>
      <c r="I156" s="139"/>
      <c r="J156" s="140">
        <f>ROUND(I156*H156,2)</f>
        <v>0</v>
      </c>
      <c r="K156" s="136" t="s">
        <v>132</v>
      </c>
      <c r="L156" s="18"/>
      <c r="M156" s="141" t="s">
        <v>1</v>
      </c>
      <c r="N156" s="142" t="s">
        <v>41</v>
      </c>
      <c r="P156" s="143">
        <f>O156*H156</f>
        <v>0</v>
      </c>
      <c r="Q156" s="143">
        <v>0.0371</v>
      </c>
      <c r="R156" s="143">
        <f>Q156*H156</f>
        <v>6.1215</v>
      </c>
      <c r="S156" s="143">
        <v>0</v>
      </c>
      <c r="T156" s="144">
        <f>S156*H156</f>
        <v>0</v>
      </c>
      <c r="AR156" s="145" t="s">
        <v>158</v>
      </c>
      <c r="AT156" s="145" t="s">
        <v>130</v>
      </c>
      <c r="AU156" s="145" t="s">
        <v>86</v>
      </c>
      <c r="AY156" s="3" t="s">
        <v>128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3" t="s">
        <v>83</v>
      </c>
      <c r="BK156" s="146">
        <f>ROUND(I156*H156,2)</f>
        <v>0</v>
      </c>
      <c r="BL156" s="3" t="s">
        <v>158</v>
      </c>
      <c r="BM156" s="145" t="s">
        <v>199</v>
      </c>
    </row>
    <row r="157" spans="2:51" s="152" customFormat="1" ht="11.25">
      <c r="B157" s="151"/>
      <c r="D157" s="147" t="s">
        <v>135</v>
      </c>
      <c r="E157" s="153" t="s">
        <v>1</v>
      </c>
      <c r="F157" s="154" t="s">
        <v>200</v>
      </c>
      <c r="H157" s="155">
        <v>165</v>
      </c>
      <c r="I157" s="156"/>
      <c r="L157" s="151"/>
      <c r="M157" s="157"/>
      <c r="T157" s="158"/>
      <c r="AT157" s="153" t="s">
        <v>135</v>
      </c>
      <c r="AU157" s="153" t="s">
        <v>86</v>
      </c>
      <c r="AV157" s="152" t="s">
        <v>86</v>
      </c>
      <c r="AW157" s="152" t="s">
        <v>33</v>
      </c>
      <c r="AX157" s="152" t="s">
        <v>76</v>
      </c>
      <c r="AY157" s="153" t="s">
        <v>128</v>
      </c>
    </row>
    <row r="158" spans="2:51" s="160" customFormat="1" ht="11.25">
      <c r="B158" s="159"/>
      <c r="D158" s="147" t="s">
        <v>135</v>
      </c>
      <c r="E158" s="161" t="s">
        <v>1</v>
      </c>
      <c r="F158" s="162" t="s">
        <v>136</v>
      </c>
      <c r="H158" s="163">
        <v>165</v>
      </c>
      <c r="I158" s="164"/>
      <c r="L158" s="159"/>
      <c r="M158" s="165"/>
      <c r="T158" s="166"/>
      <c r="AT158" s="161" t="s">
        <v>135</v>
      </c>
      <c r="AU158" s="161" t="s">
        <v>86</v>
      </c>
      <c r="AV158" s="160" t="s">
        <v>133</v>
      </c>
      <c r="AW158" s="160" t="s">
        <v>33</v>
      </c>
      <c r="AX158" s="160" t="s">
        <v>83</v>
      </c>
      <c r="AY158" s="161" t="s">
        <v>128</v>
      </c>
    </row>
    <row r="159" spans="2:65" s="19" customFormat="1" ht="16.5" customHeight="1">
      <c r="B159" s="18"/>
      <c r="C159" s="134" t="s">
        <v>201</v>
      </c>
      <c r="D159" s="134" t="s">
        <v>130</v>
      </c>
      <c r="E159" s="135" t="s">
        <v>202</v>
      </c>
      <c r="F159" s="136" t="s">
        <v>203</v>
      </c>
      <c r="G159" s="137" t="s">
        <v>204</v>
      </c>
      <c r="H159" s="177"/>
      <c r="I159" s="139"/>
      <c r="J159" s="140">
        <f>ROUND(I159*H159,2)</f>
        <v>0</v>
      </c>
      <c r="K159" s="136" t="s">
        <v>132</v>
      </c>
      <c r="L159" s="18"/>
      <c r="M159" s="141" t="s">
        <v>1</v>
      </c>
      <c r="N159" s="142" t="s">
        <v>41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158</v>
      </c>
      <c r="AT159" s="145" t="s">
        <v>130</v>
      </c>
      <c r="AU159" s="145" t="s">
        <v>86</v>
      </c>
      <c r="AY159" s="3" t="s">
        <v>128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3" t="s">
        <v>83</v>
      </c>
      <c r="BK159" s="146">
        <f>ROUND(I159*H159,2)</f>
        <v>0</v>
      </c>
      <c r="BL159" s="3" t="s">
        <v>158</v>
      </c>
      <c r="BM159" s="145" t="s">
        <v>205</v>
      </c>
    </row>
    <row r="160" spans="2:12" s="19" customFormat="1" ht="6.95" customHeight="1"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18"/>
    </row>
  </sheetData>
  <mergeCells count="12">
    <mergeCell ref="E119:H119"/>
    <mergeCell ref="L2:V2"/>
    <mergeCell ref="E9:H9"/>
    <mergeCell ref="E11:H11"/>
    <mergeCell ref="E20:H20"/>
    <mergeCell ref="E29:J29"/>
    <mergeCell ref="E7:AI7"/>
    <mergeCell ref="E85:H85"/>
    <mergeCell ref="E87:H87"/>
    <mergeCell ref="E89:H89"/>
    <mergeCell ref="E115:H115"/>
    <mergeCell ref="E117:H11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37"/>
  <sheetViews>
    <sheetView showGridLines="0" workbookViewId="0" topLeftCell="A4">
      <selection activeCell="F118" sqref="F118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3" t="s">
        <v>95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86</v>
      </c>
    </row>
    <row r="4" spans="2:46" ht="24.95" customHeight="1">
      <c r="B4" s="6"/>
      <c r="D4" s="7" t="s">
        <v>96</v>
      </c>
      <c r="L4" s="6"/>
      <c r="M4" s="82" t="s">
        <v>10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2" t="s">
        <v>16</v>
      </c>
      <c r="L6" s="6"/>
    </row>
    <row r="7" spans="2:12" ht="16.5" customHeight="1">
      <c r="B7" s="6"/>
      <c r="E7" s="236" t="s">
        <v>246</v>
      </c>
      <c r="F7" s="237"/>
      <c r="G7" s="237"/>
      <c r="H7" s="237"/>
      <c r="L7" s="6"/>
    </row>
    <row r="8" spans="2:12" s="19" customFormat="1" ht="12" customHeight="1">
      <c r="B8" s="18"/>
      <c r="D8" s="12" t="s">
        <v>97</v>
      </c>
      <c r="L8" s="18"/>
    </row>
    <row r="9" spans="2:12" s="19" customFormat="1" ht="16.5" customHeight="1">
      <c r="B9" s="18"/>
      <c r="E9" s="210" t="s">
        <v>206</v>
      </c>
      <c r="F9" s="231"/>
      <c r="G9" s="231"/>
      <c r="H9" s="231"/>
      <c r="L9" s="18"/>
    </row>
    <row r="10" spans="2:12" s="19" customFormat="1" ht="15">
      <c r="B10" s="18"/>
      <c r="L10" s="18"/>
    </row>
    <row r="11" spans="2:12" s="19" customFormat="1" ht="12" customHeight="1">
      <c r="B11" s="18"/>
      <c r="D11" s="12" t="s">
        <v>17</v>
      </c>
      <c r="F11" s="13"/>
      <c r="I11" s="12" t="s">
        <v>19</v>
      </c>
      <c r="J11" s="13" t="s">
        <v>1</v>
      </c>
      <c r="L11" s="18"/>
    </row>
    <row r="12" spans="2:12" s="19" customFormat="1" ht="12" customHeight="1">
      <c r="B12" s="18"/>
      <c r="D12" s="12" t="s">
        <v>20</v>
      </c>
      <c r="F12" s="13" t="s">
        <v>21</v>
      </c>
      <c r="I12" s="12" t="s">
        <v>22</v>
      </c>
      <c r="J12" s="14" t="s">
        <v>30</v>
      </c>
      <c r="L12" s="18"/>
    </row>
    <row r="13" spans="2:12" s="19" customFormat="1" ht="10.9" customHeight="1">
      <c r="B13" s="18"/>
      <c r="L13" s="18"/>
    </row>
    <row r="14" spans="2:12" s="19" customFormat="1" ht="12" customHeight="1">
      <c r="B14" s="18"/>
      <c r="D14" s="12" t="s">
        <v>25</v>
      </c>
      <c r="I14" s="12" t="s">
        <v>26</v>
      </c>
      <c r="J14" s="13" t="s">
        <v>1</v>
      </c>
      <c r="L14" s="18"/>
    </row>
    <row r="15" spans="2:12" s="19" customFormat="1" ht="18" customHeight="1">
      <c r="B15" s="18"/>
      <c r="E15" s="13" t="s">
        <v>27</v>
      </c>
      <c r="I15" s="12" t="s">
        <v>28</v>
      </c>
      <c r="J15" s="13" t="s">
        <v>1</v>
      </c>
      <c r="L15" s="18"/>
    </row>
    <row r="16" spans="2:12" s="19" customFormat="1" ht="6.95" customHeight="1">
      <c r="B16" s="18"/>
      <c r="L16" s="18"/>
    </row>
    <row r="17" spans="2:12" s="19" customFormat="1" ht="12" customHeight="1">
      <c r="B17" s="18"/>
      <c r="D17" s="12" t="s">
        <v>29</v>
      </c>
      <c r="I17" s="12" t="s">
        <v>26</v>
      </c>
      <c r="J17" s="14" t="s">
        <v>30</v>
      </c>
      <c r="L17" s="18"/>
    </row>
    <row r="18" spans="2:12" s="19" customFormat="1" ht="18" customHeight="1">
      <c r="B18" s="18"/>
      <c r="E18" s="233" t="s">
        <v>30</v>
      </c>
      <c r="F18" s="220"/>
      <c r="G18" s="220"/>
      <c r="H18" s="220"/>
      <c r="I18" s="12" t="s">
        <v>28</v>
      </c>
      <c r="J18" s="14" t="s">
        <v>30</v>
      </c>
      <c r="L18" s="18"/>
    </row>
    <row r="19" spans="2:12" s="19" customFormat="1" ht="6.95" customHeight="1">
      <c r="B19" s="18"/>
      <c r="L19" s="18"/>
    </row>
    <row r="20" spans="2:12" s="19" customFormat="1" ht="12" customHeight="1">
      <c r="B20" s="18"/>
      <c r="D20" s="12" t="s">
        <v>31</v>
      </c>
      <c r="I20" s="12" t="s">
        <v>26</v>
      </c>
      <c r="J20" s="13" t="s">
        <v>1</v>
      </c>
      <c r="L20" s="18"/>
    </row>
    <row r="21" spans="2:12" s="19" customFormat="1" ht="18" customHeight="1">
      <c r="B21" s="18"/>
      <c r="E21" s="13"/>
      <c r="I21" s="12" t="s">
        <v>28</v>
      </c>
      <c r="J21" s="13" t="s">
        <v>1</v>
      </c>
      <c r="L21" s="18"/>
    </row>
    <row r="22" spans="2:12" s="19" customFormat="1" ht="6.95" customHeight="1">
      <c r="B22" s="18"/>
      <c r="L22" s="18"/>
    </row>
    <row r="23" spans="2:12" s="19" customFormat="1" ht="12" customHeight="1">
      <c r="B23" s="18"/>
      <c r="D23" s="12" t="s">
        <v>34</v>
      </c>
      <c r="I23" s="12" t="s">
        <v>26</v>
      </c>
      <c r="J23" s="13" t="s">
        <v>1</v>
      </c>
      <c r="L23" s="18"/>
    </row>
    <row r="24" spans="2:12" s="19" customFormat="1" ht="18" customHeight="1">
      <c r="B24" s="18"/>
      <c r="E24" s="13" t="s">
        <v>21</v>
      </c>
      <c r="I24" s="12" t="s">
        <v>28</v>
      </c>
      <c r="J24" s="13" t="s">
        <v>1</v>
      </c>
      <c r="L24" s="18"/>
    </row>
    <row r="25" spans="2:12" s="19" customFormat="1" ht="6.95" customHeight="1">
      <c r="B25" s="18"/>
      <c r="L25" s="18"/>
    </row>
    <row r="26" spans="2:12" s="19" customFormat="1" ht="12" customHeight="1">
      <c r="B26" s="18"/>
      <c r="D26" s="12" t="s">
        <v>35</v>
      </c>
      <c r="L26" s="18"/>
    </row>
    <row r="27" spans="2:12" s="85" customFormat="1" ht="95.25" customHeight="1">
      <c r="B27" s="84"/>
      <c r="E27" s="234" t="s">
        <v>244</v>
      </c>
      <c r="F27" s="234"/>
      <c r="G27" s="234"/>
      <c r="H27" s="234"/>
      <c r="I27" s="234"/>
      <c r="J27" s="234"/>
      <c r="L27" s="84"/>
    </row>
    <row r="28" spans="2:12" s="19" customFormat="1" ht="6.95" customHeight="1">
      <c r="B28" s="18"/>
      <c r="L28" s="18"/>
    </row>
    <row r="29" spans="2:12" s="19" customFormat="1" ht="6.95" customHeight="1">
      <c r="B29" s="18"/>
      <c r="D29" s="41"/>
      <c r="E29" s="41"/>
      <c r="F29" s="41"/>
      <c r="G29" s="41"/>
      <c r="H29" s="41"/>
      <c r="I29" s="41"/>
      <c r="J29" s="41"/>
      <c r="K29" s="41"/>
      <c r="L29" s="18"/>
    </row>
    <row r="30" spans="2:12" s="19" customFormat="1" ht="25.35" customHeight="1">
      <c r="B30" s="18"/>
      <c r="D30" s="86" t="s">
        <v>36</v>
      </c>
      <c r="J30" s="87">
        <f>ROUND(J121,2)</f>
        <v>0</v>
      </c>
      <c r="L30" s="18"/>
    </row>
    <row r="31" spans="2:12" s="19" customFormat="1" ht="6.95" customHeight="1">
      <c r="B31" s="18"/>
      <c r="D31" s="41"/>
      <c r="E31" s="41"/>
      <c r="F31" s="41"/>
      <c r="G31" s="41"/>
      <c r="H31" s="41"/>
      <c r="I31" s="41"/>
      <c r="J31" s="41"/>
      <c r="K31" s="41"/>
      <c r="L31" s="18"/>
    </row>
    <row r="32" spans="2:12" s="19" customFormat="1" ht="14.45" customHeight="1">
      <c r="B32" s="18"/>
      <c r="F32" s="88" t="s">
        <v>38</v>
      </c>
      <c r="I32" s="88" t="s">
        <v>37</v>
      </c>
      <c r="J32" s="88" t="s">
        <v>39</v>
      </c>
      <c r="L32" s="18"/>
    </row>
    <row r="33" spans="2:12" s="19" customFormat="1" ht="14.45" customHeight="1">
      <c r="B33" s="18"/>
      <c r="D33" s="89" t="s">
        <v>40</v>
      </c>
      <c r="E33" s="12" t="s">
        <v>41</v>
      </c>
      <c r="F33" s="75">
        <f>ROUND((SUM(BE121:BE136)),2)</f>
        <v>0</v>
      </c>
      <c r="I33" s="90">
        <v>0.21</v>
      </c>
      <c r="J33" s="75">
        <f>ROUND(((SUM(BE121:BE136))*I33),2)</f>
        <v>0</v>
      </c>
      <c r="L33" s="18"/>
    </row>
    <row r="34" spans="2:12" s="19" customFormat="1" ht="14.45" customHeight="1">
      <c r="B34" s="18"/>
      <c r="E34" s="12" t="s">
        <v>42</v>
      </c>
      <c r="F34" s="75">
        <f>ROUND((SUM(BF121:BF136)),2)</f>
        <v>0</v>
      </c>
      <c r="I34" s="90">
        <v>0.15</v>
      </c>
      <c r="J34" s="75">
        <f>ROUND(((SUM(BF121:BF136))*I34),2)</f>
        <v>0</v>
      </c>
      <c r="L34" s="18"/>
    </row>
    <row r="35" spans="2:12" s="19" customFormat="1" ht="14.45" customHeight="1" hidden="1">
      <c r="B35" s="18"/>
      <c r="E35" s="12" t="s">
        <v>43</v>
      </c>
      <c r="F35" s="75">
        <f>ROUND((SUM(BG121:BG136)),2)</f>
        <v>0</v>
      </c>
      <c r="I35" s="90">
        <v>0.21</v>
      </c>
      <c r="J35" s="75">
        <f>0</f>
        <v>0</v>
      </c>
      <c r="L35" s="18"/>
    </row>
    <row r="36" spans="2:12" s="19" customFormat="1" ht="14.45" customHeight="1" hidden="1">
      <c r="B36" s="18"/>
      <c r="E36" s="12" t="s">
        <v>44</v>
      </c>
      <c r="F36" s="75">
        <f>ROUND((SUM(BH121:BH136)),2)</f>
        <v>0</v>
      </c>
      <c r="I36" s="90">
        <v>0.15</v>
      </c>
      <c r="J36" s="75">
        <f>0</f>
        <v>0</v>
      </c>
      <c r="L36" s="18"/>
    </row>
    <row r="37" spans="2:12" s="19" customFormat="1" ht="14.45" customHeight="1" hidden="1">
      <c r="B37" s="18"/>
      <c r="E37" s="12" t="s">
        <v>45</v>
      </c>
      <c r="F37" s="75">
        <f>ROUND((SUM(BI121:BI136)),2)</f>
        <v>0</v>
      </c>
      <c r="I37" s="90">
        <v>0</v>
      </c>
      <c r="J37" s="75">
        <f>0</f>
        <v>0</v>
      </c>
      <c r="L37" s="18"/>
    </row>
    <row r="38" spans="2:12" s="19" customFormat="1" ht="6.95" customHeight="1">
      <c r="B38" s="18"/>
      <c r="L38" s="18"/>
    </row>
    <row r="39" spans="2:12" s="19" customFormat="1" ht="25.35" customHeight="1">
      <c r="B39" s="18"/>
      <c r="C39" s="91"/>
      <c r="D39" s="92" t="s">
        <v>46</v>
      </c>
      <c r="E39" s="44"/>
      <c r="F39" s="44"/>
      <c r="G39" s="93" t="s">
        <v>47</v>
      </c>
      <c r="H39" s="94" t="s">
        <v>48</v>
      </c>
      <c r="I39" s="44"/>
      <c r="J39" s="95">
        <f>SUM(J30:J37)</f>
        <v>0</v>
      </c>
      <c r="K39" s="96"/>
      <c r="L39" s="18"/>
    </row>
    <row r="40" spans="2:12" s="19" customFormat="1" ht="14.45" customHeight="1">
      <c r="B40" s="18"/>
      <c r="L40" s="18"/>
    </row>
    <row r="41" spans="2:12" ht="14.45" customHeight="1">
      <c r="B41" s="6"/>
      <c r="L41" s="6"/>
    </row>
    <row r="42" spans="2:12" ht="14.45" customHeight="1">
      <c r="B42" s="6"/>
      <c r="L42" s="6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19" customFormat="1" ht="14.45" customHeight="1">
      <c r="B50" s="18"/>
      <c r="D50" s="28" t="s">
        <v>49</v>
      </c>
      <c r="E50" s="29"/>
      <c r="F50" s="29"/>
      <c r="G50" s="28" t="s">
        <v>50</v>
      </c>
      <c r="H50" s="29"/>
      <c r="I50" s="29"/>
      <c r="J50" s="29"/>
      <c r="K50" s="29"/>
      <c r="L50" s="18"/>
    </row>
    <row r="51" spans="2:12" ht="15">
      <c r="B51" s="6"/>
      <c r="L51" s="6"/>
    </row>
    <row r="52" spans="2:12" ht="15">
      <c r="B52" s="6"/>
      <c r="L52" s="6"/>
    </row>
    <row r="53" spans="2:12" ht="15">
      <c r="B53" s="6"/>
      <c r="L53" s="6"/>
    </row>
    <row r="54" spans="2:12" ht="15">
      <c r="B54" s="6"/>
      <c r="L54" s="6"/>
    </row>
    <row r="55" spans="2:12" ht="15">
      <c r="B55" s="6"/>
      <c r="L55" s="6"/>
    </row>
    <row r="56" spans="2:12" ht="15">
      <c r="B56" s="6"/>
      <c r="L56" s="6"/>
    </row>
    <row r="57" spans="2:12" ht="15">
      <c r="B57" s="6"/>
      <c r="L57" s="6"/>
    </row>
    <row r="58" spans="2:12" ht="15">
      <c r="B58" s="6"/>
      <c r="L58" s="6"/>
    </row>
    <row r="59" spans="2:12" ht="15">
      <c r="B59" s="6"/>
      <c r="L59" s="6"/>
    </row>
    <row r="60" spans="2:12" ht="15">
      <c r="B60" s="6"/>
      <c r="L60" s="6"/>
    </row>
    <row r="61" spans="2:12" s="19" customFormat="1" ht="15">
      <c r="B61" s="18"/>
      <c r="D61" s="30" t="s">
        <v>51</v>
      </c>
      <c r="E61" s="21"/>
      <c r="F61" s="97" t="s">
        <v>52</v>
      </c>
      <c r="G61" s="30" t="s">
        <v>51</v>
      </c>
      <c r="H61" s="21"/>
      <c r="I61" s="21"/>
      <c r="J61" s="98" t="s">
        <v>52</v>
      </c>
      <c r="K61" s="21"/>
      <c r="L61" s="18"/>
    </row>
    <row r="62" spans="2:12" ht="15">
      <c r="B62" s="6"/>
      <c r="L62" s="6"/>
    </row>
    <row r="63" spans="2:12" ht="15">
      <c r="B63" s="6"/>
      <c r="L63" s="6"/>
    </row>
    <row r="64" spans="2:12" ht="15">
      <c r="B64" s="6"/>
      <c r="L64" s="6"/>
    </row>
    <row r="65" spans="2:12" s="19" customFormat="1" ht="15">
      <c r="B65" s="18"/>
      <c r="D65" s="28" t="s">
        <v>53</v>
      </c>
      <c r="E65" s="29"/>
      <c r="F65" s="29"/>
      <c r="G65" s="28" t="s">
        <v>54</v>
      </c>
      <c r="H65" s="29"/>
      <c r="I65" s="29"/>
      <c r="J65" s="29"/>
      <c r="K65" s="29"/>
      <c r="L65" s="18"/>
    </row>
    <row r="66" spans="2:12" ht="15">
      <c r="B66" s="6"/>
      <c r="L66" s="6"/>
    </row>
    <row r="67" spans="2:12" ht="15">
      <c r="B67" s="6"/>
      <c r="L67" s="6"/>
    </row>
    <row r="68" spans="2:12" ht="15">
      <c r="B68" s="6"/>
      <c r="L68" s="6"/>
    </row>
    <row r="69" spans="2:12" ht="15">
      <c r="B69" s="6"/>
      <c r="L69" s="6"/>
    </row>
    <row r="70" spans="2:12" ht="15">
      <c r="B70" s="6"/>
      <c r="L70" s="6"/>
    </row>
    <row r="71" spans="2:12" ht="15">
      <c r="B71" s="6"/>
      <c r="L71" s="6"/>
    </row>
    <row r="72" spans="2:12" ht="15">
      <c r="B72" s="6"/>
      <c r="L72" s="6"/>
    </row>
    <row r="73" spans="2:12" ht="15">
      <c r="B73" s="6"/>
      <c r="L73" s="6"/>
    </row>
    <row r="74" spans="2:12" ht="15">
      <c r="B74" s="6"/>
      <c r="L74" s="6"/>
    </row>
    <row r="75" spans="2:12" ht="15">
      <c r="B75" s="6"/>
      <c r="L75" s="6"/>
    </row>
    <row r="76" spans="2:12" s="19" customFormat="1" ht="15">
      <c r="B76" s="18"/>
      <c r="D76" s="30" t="s">
        <v>51</v>
      </c>
      <c r="E76" s="21"/>
      <c r="F76" s="97" t="s">
        <v>52</v>
      </c>
      <c r="G76" s="30" t="s">
        <v>51</v>
      </c>
      <c r="H76" s="21"/>
      <c r="I76" s="21"/>
      <c r="J76" s="98" t="s">
        <v>52</v>
      </c>
      <c r="K76" s="21"/>
      <c r="L76" s="18"/>
    </row>
    <row r="77" spans="2:12" s="19" customFormat="1" ht="14.4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8"/>
    </row>
    <row r="81" spans="2:12" s="19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8"/>
    </row>
    <row r="82" spans="2:12" s="19" customFormat="1" ht="24.95" customHeight="1">
      <c r="B82" s="18"/>
      <c r="C82" s="7" t="s">
        <v>101</v>
      </c>
      <c r="L82" s="18"/>
    </row>
    <row r="83" spans="2:12" s="19" customFormat="1" ht="6.95" customHeight="1">
      <c r="B83" s="18"/>
      <c r="L83" s="18"/>
    </row>
    <row r="84" spans="2:12" s="19" customFormat="1" ht="12" customHeight="1">
      <c r="B84" s="18"/>
      <c r="C84" s="12" t="s">
        <v>16</v>
      </c>
      <c r="L84" s="18"/>
    </row>
    <row r="85" spans="2:12" s="19" customFormat="1" ht="16.5" customHeight="1">
      <c r="B85" s="18"/>
      <c r="E85" s="232" t="str">
        <f>E7</f>
        <v>ZATEPLENÍ PŮDY V BUDOVĚ ČNB V OSTRAVĚ</v>
      </c>
      <c r="F85" s="235"/>
      <c r="G85" s="235"/>
      <c r="H85" s="235"/>
      <c r="L85" s="18"/>
    </row>
    <row r="86" spans="2:12" s="19" customFormat="1" ht="12" customHeight="1">
      <c r="B86" s="18"/>
      <c r="C86" s="12" t="s">
        <v>97</v>
      </c>
      <c r="L86" s="18"/>
    </row>
    <row r="87" spans="2:12" s="19" customFormat="1" ht="16.5" customHeight="1">
      <c r="B87" s="18"/>
      <c r="E87" s="210" t="str">
        <f>E9</f>
        <v xml:space="preserve">VON - Vedlejší a ostatní náklady stavby </v>
      </c>
      <c r="F87" s="231"/>
      <c r="G87" s="231"/>
      <c r="H87" s="231"/>
      <c r="L87" s="18"/>
    </row>
    <row r="88" spans="2:12" s="19" customFormat="1" ht="6.95" customHeight="1">
      <c r="B88" s="18"/>
      <c r="L88" s="18"/>
    </row>
    <row r="89" spans="2:12" s="19" customFormat="1" ht="12" customHeight="1">
      <c r="B89" s="18"/>
      <c r="C89" s="12" t="s">
        <v>20</v>
      </c>
      <c r="F89" s="13" t="str">
        <f>F12</f>
        <v xml:space="preserve"> </v>
      </c>
      <c r="I89" s="12" t="s">
        <v>22</v>
      </c>
      <c r="J89" s="187" t="str">
        <f>IF(J12="","",J12)</f>
        <v>Vyplň údaj</v>
      </c>
      <c r="L89" s="18"/>
    </row>
    <row r="90" spans="2:12" s="19" customFormat="1" ht="6.95" customHeight="1">
      <c r="B90" s="18"/>
      <c r="L90" s="18"/>
    </row>
    <row r="91" spans="2:12" s="19" customFormat="1" ht="25.7" customHeight="1">
      <c r="B91" s="18"/>
      <c r="C91" s="12" t="s">
        <v>25</v>
      </c>
      <c r="F91" s="13" t="str">
        <f>E15</f>
        <v>Česká národní banka</v>
      </c>
      <c r="I91" s="12" t="s">
        <v>31</v>
      </c>
      <c r="J91" s="99">
        <f>E21</f>
        <v>0</v>
      </c>
      <c r="L91" s="18"/>
    </row>
    <row r="92" spans="2:12" s="19" customFormat="1" ht="15.2" customHeight="1">
      <c r="B92" s="18"/>
      <c r="C92" s="12" t="s">
        <v>29</v>
      </c>
      <c r="F92" s="188" t="str">
        <f>IF(E18="","",E18)</f>
        <v>Vyplň údaj</v>
      </c>
      <c r="I92" s="12" t="s">
        <v>34</v>
      </c>
      <c r="J92" s="99" t="str">
        <f>E24</f>
        <v xml:space="preserve"> </v>
      </c>
      <c r="L92" s="18"/>
    </row>
    <row r="93" spans="2:12" s="19" customFormat="1" ht="10.35" customHeight="1">
      <c r="B93" s="18"/>
      <c r="L93" s="18"/>
    </row>
    <row r="94" spans="2:12" s="19" customFormat="1" ht="29.25" customHeight="1">
      <c r="B94" s="18"/>
      <c r="C94" s="100" t="s">
        <v>102</v>
      </c>
      <c r="D94" s="91"/>
      <c r="E94" s="91"/>
      <c r="F94" s="91"/>
      <c r="G94" s="91"/>
      <c r="H94" s="91"/>
      <c r="I94" s="91"/>
      <c r="J94" s="101" t="s">
        <v>103</v>
      </c>
      <c r="K94" s="91"/>
      <c r="L94" s="18"/>
    </row>
    <row r="95" spans="2:12" s="19" customFormat="1" ht="10.35" customHeight="1">
      <c r="B95" s="18"/>
      <c r="L95" s="18"/>
    </row>
    <row r="96" spans="2:47" s="19" customFormat="1" ht="22.9" customHeight="1">
      <c r="B96" s="18"/>
      <c r="C96" s="102" t="s">
        <v>104</v>
      </c>
      <c r="J96" s="87">
        <f>J121</f>
        <v>0</v>
      </c>
      <c r="L96" s="18"/>
      <c r="AU96" s="3" t="s">
        <v>105</v>
      </c>
    </row>
    <row r="97" spans="2:12" s="104" customFormat="1" ht="24.95" customHeight="1">
      <c r="B97" s="103"/>
      <c r="D97" s="105" t="s">
        <v>207</v>
      </c>
      <c r="E97" s="106"/>
      <c r="F97" s="106"/>
      <c r="G97" s="106"/>
      <c r="H97" s="106"/>
      <c r="I97" s="106"/>
      <c r="J97" s="107">
        <f>J122</f>
        <v>0</v>
      </c>
      <c r="L97" s="103"/>
    </row>
    <row r="98" spans="2:12" s="72" customFormat="1" ht="19.9" customHeight="1">
      <c r="B98" s="108"/>
      <c r="D98" s="109" t="s">
        <v>208</v>
      </c>
      <c r="E98" s="110"/>
      <c r="F98" s="110"/>
      <c r="G98" s="110"/>
      <c r="H98" s="110"/>
      <c r="I98" s="110"/>
      <c r="J98" s="111">
        <f>J123</f>
        <v>0</v>
      </c>
      <c r="L98" s="108"/>
    </row>
    <row r="99" spans="2:12" s="72" customFormat="1" ht="19.9" customHeight="1">
      <c r="B99" s="108"/>
      <c r="D99" s="109" t="s">
        <v>209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2:12" s="72" customFormat="1" ht="19.9" customHeight="1">
      <c r="B100" s="108"/>
      <c r="D100" s="109" t="s">
        <v>210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12" s="72" customFormat="1" ht="19.9" customHeight="1">
      <c r="B101" s="108"/>
      <c r="D101" s="109" t="s">
        <v>211</v>
      </c>
      <c r="E101" s="110"/>
      <c r="F101" s="110"/>
      <c r="G101" s="110"/>
      <c r="H101" s="110"/>
      <c r="I101" s="110"/>
      <c r="J101" s="111">
        <f>J134</f>
        <v>0</v>
      </c>
      <c r="L101" s="108"/>
    </row>
    <row r="102" spans="2:12" s="19" customFormat="1" ht="21.75" customHeight="1">
      <c r="B102" s="18"/>
      <c r="L102" s="18"/>
    </row>
    <row r="103" spans="2:12" s="19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18"/>
    </row>
    <row r="107" spans="2:12" s="19" customFormat="1" ht="6.9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18"/>
    </row>
    <row r="108" spans="2:12" s="19" customFormat="1" ht="24.95" customHeight="1">
      <c r="B108" s="18"/>
      <c r="C108" s="7" t="s">
        <v>113</v>
      </c>
      <c r="L108" s="18"/>
    </row>
    <row r="109" spans="2:12" s="19" customFormat="1" ht="6.95" customHeight="1">
      <c r="B109" s="18"/>
      <c r="L109" s="18"/>
    </row>
    <row r="110" spans="2:12" s="19" customFormat="1" ht="12" customHeight="1">
      <c r="B110" s="18"/>
      <c r="C110" s="12" t="s">
        <v>16</v>
      </c>
      <c r="L110" s="18"/>
    </row>
    <row r="111" spans="2:12" s="19" customFormat="1" ht="16.5" customHeight="1">
      <c r="B111" s="18"/>
      <c r="E111" s="232" t="str">
        <f>E7</f>
        <v>ZATEPLENÍ PŮDY V BUDOVĚ ČNB V OSTRAVĚ</v>
      </c>
      <c r="F111" s="235"/>
      <c r="G111" s="235"/>
      <c r="H111" s="235"/>
      <c r="L111" s="18"/>
    </row>
    <row r="112" spans="2:12" s="19" customFormat="1" ht="12" customHeight="1">
      <c r="B112" s="18"/>
      <c r="C112" s="12" t="s">
        <v>97</v>
      </c>
      <c r="L112" s="18"/>
    </row>
    <row r="113" spans="2:12" s="19" customFormat="1" ht="16.5" customHeight="1">
      <c r="B113" s="18"/>
      <c r="E113" s="210" t="str">
        <f>E9</f>
        <v xml:space="preserve">VON - Vedlejší a ostatní náklady stavby </v>
      </c>
      <c r="F113" s="231"/>
      <c r="G113" s="231"/>
      <c r="H113" s="231"/>
      <c r="L113" s="18"/>
    </row>
    <row r="114" spans="2:12" s="19" customFormat="1" ht="6.95" customHeight="1">
      <c r="B114" s="18"/>
      <c r="L114" s="18"/>
    </row>
    <row r="115" spans="2:12" s="19" customFormat="1" ht="12" customHeight="1">
      <c r="B115" s="18"/>
      <c r="C115" s="12" t="s">
        <v>20</v>
      </c>
      <c r="F115" s="13" t="str">
        <f>F12</f>
        <v xml:space="preserve"> </v>
      </c>
      <c r="I115" s="12" t="s">
        <v>22</v>
      </c>
      <c r="J115" s="187" t="str">
        <f>IF(J12="","",J12)</f>
        <v>Vyplň údaj</v>
      </c>
      <c r="L115" s="18"/>
    </row>
    <row r="116" spans="2:12" s="19" customFormat="1" ht="6.95" customHeight="1">
      <c r="B116" s="18"/>
      <c r="L116" s="18"/>
    </row>
    <row r="117" spans="2:12" s="19" customFormat="1" ht="25.7" customHeight="1">
      <c r="B117" s="18"/>
      <c r="C117" s="12" t="s">
        <v>25</v>
      </c>
      <c r="F117" s="13" t="str">
        <f>E15</f>
        <v>Česká národní banka</v>
      </c>
      <c r="I117" s="12" t="s">
        <v>31</v>
      </c>
      <c r="J117" s="99"/>
      <c r="L117" s="18"/>
    </row>
    <row r="118" spans="2:12" s="19" customFormat="1" ht="15.2" customHeight="1">
      <c r="B118" s="18"/>
      <c r="C118" s="12" t="s">
        <v>29</v>
      </c>
      <c r="F118" s="188" t="str">
        <f>IF(E18="","",E18)</f>
        <v>Vyplň údaj</v>
      </c>
      <c r="I118" s="12" t="s">
        <v>34</v>
      </c>
      <c r="J118" s="99" t="str">
        <f>E24</f>
        <v xml:space="preserve"> </v>
      </c>
      <c r="L118" s="18"/>
    </row>
    <row r="119" spans="2:12" s="19" customFormat="1" ht="10.35" customHeight="1">
      <c r="B119" s="18"/>
      <c r="L119" s="18"/>
    </row>
    <row r="120" spans="2:20" s="116" customFormat="1" ht="29.25" customHeight="1">
      <c r="B120" s="112"/>
      <c r="C120" s="113" t="s">
        <v>114</v>
      </c>
      <c r="D120" s="114" t="s">
        <v>61</v>
      </c>
      <c r="E120" s="114" t="s">
        <v>57</v>
      </c>
      <c r="F120" s="114" t="s">
        <v>58</v>
      </c>
      <c r="G120" s="114" t="s">
        <v>115</v>
      </c>
      <c r="H120" s="114" t="s">
        <v>116</v>
      </c>
      <c r="I120" s="114" t="s">
        <v>117</v>
      </c>
      <c r="J120" s="114" t="s">
        <v>103</v>
      </c>
      <c r="K120" s="115" t="s">
        <v>118</v>
      </c>
      <c r="L120" s="112"/>
      <c r="M120" s="46" t="s">
        <v>1</v>
      </c>
      <c r="N120" s="47" t="s">
        <v>40</v>
      </c>
      <c r="O120" s="47" t="s">
        <v>119</v>
      </c>
      <c r="P120" s="47" t="s">
        <v>120</v>
      </c>
      <c r="Q120" s="47" t="s">
        <v>121</v>
      </c>
      <c r="R120" s="47" t="s">
        <v>122</v>
      </c>
      <c r="S120" s="47" t="s">
        <v>123</v>
      </c>
      <c r="T120" s="48" t="s">
        <v>124</v>
      </c>
    </row>
    <row r="121" spans="2:63" s="19" customFormat="1" ht="22.9" customHeight="1">
      <c r="B121" s="18"/>
      <c r="C121" s="52" t="s">
        <v>125</v>
      </c>
      <c r="J121" s="117">
        <f>BK121</f>
        <v>0</v>
      </c>
      <c r="L121" s="18"/>
      <c r="M121" s="49"/>
      <c r="N121" s="41"/>
      <c r="O121" s="41"/>
      <c r="P121" s="118" t="e">
        <f>P122</f>
        <v>#REF!</v>
      </c>
      <c r="Q121" s="41"/>
      <c r="R121" s="118" t="e">
        <f>R122</f>
        <v>#REF!</v>
      </c>
      <c r="S121" s="41"/>
      <c r="T121" s="119" t="e">
        <f>T122</f>
        <v>#REF!</v>
      </c>
      <c r="AT121" s="3" t="s">
        <v>75</v>
      </c>
      <c r="AU121" s="3" t="s">
        <v>105</v>
      </c>
      <c r="BK121" s="120">
        <f>BK122</f>
        <v>0</v>
      </c>
    </row>
    <row r="122" spans="2:63" s="122" customFormat="1" ht="25.9" customHeight="1">
      <c r="B122" s="121"/>
      <c r="D122" s="123" t="s">
        <v>75</v>
      </c>
      <c r="E122" s="124" t="s">
        <v>212</v>
      </c>
      <c r="F122" s="124" t="s">
        <v>212</v>
      </c>
      <c r="I122" s="125"/>
      <c r="J122" s="126">
        <f>BK122</f>
        <v>0</v>
      </c>
      <c r="L122" s="121"/>
      <c r="M122" s="127"/>
      <c r="P122" s="128" t="e">
        <f>P123+#REF!+P128+#REF!+P131+P134</f>
        <v>#REF!</v>
      </c>
      <c r="R122" s="128" t="e">
        <f>R123+#REF!+R128+#REF!+R131+R134</f>
        <v>#REF!</v>
      </c>
      <c r="T122" s="129" t="e">
        <f>T123+#REF!+T128+#REF!+T131+T134</f>
        <v>#REF!</v>
      </c>
      <c r="AR122" s="123" t="s">
        <v>143</v>
      </c>
      <c r="AT122" s="130" t="s">
        <v>75</v>
      </c>
      <c r="AU122" s="130" t="s">
        <v>76</v>
      </c>
      <c r="AY122" s="123" t="s">
        <v>128</v>
      </c>
      <c r="BK122" s="131">
        <f>BK123+BK128+BK131+BK134</f>
        <v>0</v>
      </c>
    </row>
    <row r="123" spans="2:63" s="122" customFormat="1" ht="22.9" customHeight="1">
      <c r="B123" s="121"/>
      <c r="D123" s="123" t="s">
        <v>75</v>
      </c>
      <c r="E123" s="132" t="s">
        <v>213</v>
      </c>
      <c r="F123" s="132" t="s">
        <v>214</v>
      </c>
      <c r="I123" s="125"/>
      <c r="J123" s="133">
        <f>BK123</f>
        <v>0</v>
      </c>
      <c r="L123" s="121"/>
      <c r="M123" s="127"/>
      <c r="P123" s="128">
        <f>SUM(P124:P127)</f>
        <v>0</v>
      </c>
      <c r="R123" s="128">
        <f>SUM(R124:R127)</f>
        <v>0</v>
      </c>
      <c r="T123" s="129">
        <f>SUM(T124:T127)</f>
        <v>0</v>
      </c>
      <c r="AR123" s="123" t="s">
        <v>143</v>
      </c>
      <c r="AT123" s="130" t="s">
        <v>75</v>
      </c>
      <c r="AU123" s="130" t="s">
        <v>83</v>
      </c>
      <c r="AY123" s="123" t="s">
        <v>128</v>
      </c>
      <c r="BK123" s="131">
        <f>SUM(BK124:BK127)</f>
        <v>0</v>
      </c>
    </row>
    <row r="124" spans="2:65" s="19" customFormat="1" ht="16.5" customHeight="1">
      <c r="B124" s="18"/>
      <c r="C124" s="134" t="s">
        <v>133</v>
      </c>
      <c r="D124" s="134" t="s">
        <v>130</v>
      </c>
      <c r="E124" s="135" t="s">
        <v>215</v>
      </c>
      <c r="F124" s="136" t="s">
        <v>216</v>
      </c>
      <c r="G124" s="137" t="s">
        <v>217</v>
      </c>
      <c r="H124" s="138">
        <v>1</v>
      </c>
      <c r="I124" s="139"/>
      <c r="J124" s="140">
        <f>ROUND(I124*H124,2)</f>
        <v>0</v>
      </c>
      <c r="K124" s="136" t="s">
        <v>132</v>
      </c>
      <c r="L124" s="18"/>
      <c r="M124" s="141" t="s">
        <v>1</v>
      </c>
      <c r="N124" s="142" t="s">
        <v>41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218</v>
      </c>
      <c r="AT124" s="145" t="s">
        <v>130</v>
      </c>
      <c r="AU124" s="145" t="s">
        <v>86</v>
      </c>
      <c r="AY124" s="3" t="s">
        <v>128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3" t="s">
        <v>83</v>
      </c>
      <c r="BK124" s="146">
        <f>ROUND(I124*H124,2)</f>
        <v>0</v>
      </c>
      <c r="BL124" s="3" t="s">
        <v>218</v>
      </c>
      <c r="BM124" s="145" t="s">
        <v>219</v>
      </c>
    </row>
    <row r="125" spans="2:47" s="19" customFormat="1" ht="29.25">
      <c r="B125" s="18"/>
      <c r="D125" s="147" t="s">
        <v>134</v>
      </c>
      <c r="F125" s="148" t="s">
        <v>248</v>
      </c>
      <c r="I125" s="149"/>
      <c r="L125" s="18"/>
      <c r="M125" s="150"/>
      <c r="T125" s="43"/>
      <c r="AT125" s="3" t="s">
        <v>134</v>
      </c>
      <c r="AU125" s="3" t="s">
        <v>86</v>
      </c>
    </row>
    <row r="126" spans="2:65" s="19" customFormat="1" ht="16.5" customHeight="1">
      <c r="B126" s="18"/>
      <c r="C126" s="185" t="s">
        <v>143</v>
      </c>
      <c r="D126" s="185" t="s">
        <v>130</v>
      </c>
      <c r="E126" s="186" t="s">
        <v>220</v>
      </c>
      <c r="F126" s="136" t="s">
        <v>221</v>
      </c>
      <c r="G126" s="137" t="s">
        <v>217</v>
      </c>
      <c r="H126" s="138">
        <v>1</v>
      </c>
      <c r="I126" s="139"/>
      <c r="J126" s="140">
        <f>ROUND(I126*H126,2)</f>
        <v>0</v>
      </c>
      <c r="K126" s="136" t="s">
        <v>132</v>
      </c>
      <c r="L126" s="18"/>
      <c r="M126" s="141" t="s">
        <v>1</v>
      </c>
      <c r="N126" s="142" t="s">
        <v>41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218</v>
      </c>
      <c r="AT126" s="145" t="s">
        <v>130</v>
      </c>
      <c r="AU126" s="145" t="s">
        <v>86</v>
      </c>
      <c r="AY126" s="3" t="s">
        <v>128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3" t="s">
        <v>83</v>
      </c>
      <c r="BK126" s="146">
        <f>ROUND(I126*H126,2)</f>
        <v>0</v>
      </c>
      <c r="BL126" s="3" t="s">
        <v>218</v>
      </c>
      <c r="BM126" s="145" t="s">
        <v>222</v>
      </c>
    </row>
    <row r="127" spans="2:47" s="19" customFormat="1" ht="19.5">
      <c r="B127" s="18"/>
      <c r="D127" s="147" t="s">
        <v>134</v>
      </c>
      <c r="F127" s="148" t="s">
        <v>249</v>
      </c>
      <c r="I127" s="149"/>
      <c r="L127" s="18"/>
      <c r="M127" s="150"/>
      <c r="T127" s="43"/>
      <c r="AT127" s="3" t="s">
        <v>134</v>
      </c>
      <c r="AU127" s="3" t="s">
        <v>86</v>
      </c>
    </row>
    <row r="128" spans="2:63" s="122" customFormat="1" ht="22.9" customHeight="1">
      <c r="B128" s="121"/>
      <c r="D128" s="123" t="s">
        <v>75</v>
      </c>
      <c r="E128" s="132" t="s">
        <v>223</v>
      </c>
      <c r="F128" s="132" t="s">
        <v>224</v>
      </c>
      <c r="I128" s="125"/>
      <c r="J128" s="133">
        <f>BK128</f>
        <v>0</v>
      </c>
      <c r="L128" s="121"/>
      <c r="M128" s="127"/>
      <c r="P128" s="128">
        <f>SUM(P129:P130)</f>
        <v>0</v>
      </c>
      <c r="R128" s="128">
        <f>SUM(R129:R130)</f>
        <v>0</v>
      </c>
      <c r="T128" s="129">
        <f>SUM(T129:T130)</f>
        <v>0</v>
      </c>
      <c r="AR128" s="123" t="s">
        <v>143</v>
      </c>
      <c r="AT128" s="130" t="s">
        <v>75</v>
      </c>
      <c r="AU128" s="130" t="s">
        <v>83</v>
      </c>
      <c r="AY128" s="123" t="s">
        <v>128</v>
      </c>
      <c r="BK128" s="131">
        <f>SUM(BK129:BK130)</f>
        <v>0</v>
      </c>
    </row>
    <row r="129" spans="2:65" s="19" customFormat="1" ht="16.5" customHeight="1">
      <c r="B129" s="18"/>
      <c r="C129" s="134" t="s">
        <v>144</v>
      </c>
      <c r="D129" s="134" t="s">
        <v>130</v>
      </c>
      <c r="E129" s="135" t="s">
        <v>225</v>
      </c>
      <c r="F129" s="136" t="s">
        <v>226</v>
      </c>
      <c r="G129" s="137" t="s">
        <v>217</v>
      </c>
      <c r="H129" s="138">
        <v>1</v>
      </c>
      <c r="I129" s="139"/>
      <c r="J129" s="140">
        <f>ROUND(I129*H129,2)</f>
        <v>0</v>
      </c>
      <c r="K129" s="136" t="s">
        <v>132</v>
      </c>
      <c r="L129" s="18"/>
      <c r="M129" s="141" t="s">
        <v>1</v>
      </c>
      <c r="N129" s="142" t="s">
        <v>41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218</v>
      </c>
      <c r="AT129" s="145" t="s">
        <v>130</v>
      </c>
      <c r="AU129" s="145" t="s">
        <v>86</v>
      </c>
      <c r="AY129" s="3" t="s">
        <v>128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3" t="s">
        <v>83</v>
      </c>
      <c r="BK129" s="146">
        <f>ROUND(I129*H129,2)</f>
        <v>0</v>
      </c>
      <c r="BL129" s="3" t="s">
        <v>218</v>
      </c>
      <c r="BM129" s="145" t="s">
        <v>227</v>
      </c>
    </row>
    <row r="130" spans="2:47" s="19" customFormat="1" ht="48.75">
      <c r="B130" s="18"/>
      <c r="D130" s="147" t="s">
        <v>134</v>
      </c>
      <c r="F130" s="148" t="s">
        <v>250</v>
      </c>
      <c r="I130" s="149"/>
      <c r="L130" s="18"/>
      <c r="M130" s="150"/>
      <c r="T130" s="43"/>
      <c r="AT130" s="3" t="s">
        <v>134</v>
      </c>
      <c r="AU130" s="3" t="s">
        <v>86</v>
      </c>
    </row>
    <row r="131" spans="2:63" s="122" customFormat="1" ht="22.9" customHeight="1">
      <c r="B131" s="121"/>
      <c r="D131" s="123" t="s">
        <v>75</v>
      </c>
      <c r="E131" s="132" t="s">
        <v>228</v>
      </c>
      <c r="F131" s="132" t="s">
        <v>229</v>
      </c>
      <c r="I131" s="125"/>
      <c r="J131" s="133">
        <f>BK131</f>
        <v>0</v>
      </c>
      <c r="L131" s="121"/>
      <c r="M131" s="127"/>
      <c r="P131" s="128">
        <f>SUM(P132:P133)</f>
        <v>0</v>
      </c>
      <c r="R131" s="128">
        <f>SUM(R132:R133)</f>
        <v>0</v>
      </c>
      <c r="T131" s="129">
        <f>SUM(T132:T133)</f>
        <v>0</v>
      </c>
      <c r="AR131" s="123" t="s">
        <v>143</v>
      </c>
      <c r="AT131" s="130" t="s">
        <v>75</v>
      </c>
      <c r="AU131" s="130" t="s">
        <v>83</v>
      </c>
      <c r="AY131" s="123" t="s">
        <v>128</v>
      </c>
      <c r="BK131" s="131">
        <f>SUM(BK132:BK133)</f>
        <v>0</v>
      </c>
    </row>
    <row r="132" spans="2:65" s="19" customFormat="1" ht="16.5" customHeight="1">
      <c r="B132" s="18"/>
      <c r="C132" s="134" t="s">
        <v>156</v>
      </c>
      <c r="D132" s="134" t="s">
        <v>130</v>
      </c>
      <c r="E132" s="135" t="s">
        <v>230</v>
      </c>
      <c r="F132" s="136" t="s">
        <v>231</v>
      </c>
      <c r="G132" s="137" t="s">
        <v>217</v>
      </c>
      <c r="H132" s="138">
        <v>1</v>
      </c>
      <c r="I132" s="139"/>
      <c r="J132" s="140">
        <f>ROUND(I132*H132,2)</f>
        <v>0</v>
      </c>
      <c r="K132" s="136" t="s">
        <v>132</v>
      </c>
      <c r="L132" s="18"/>
      <c r="M132" s="141" t="s">
        <v>1</v>
      </c>
      <c r="N132" s="142" t="s">
        <v>41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218</v>
      </c>
      <c r="AT132" s="145" t="s">
        <v>130</v>
      </c>
      <c r="AU132" s="145" t="s">
        <v>86</v>
      </c>
      <c r="AY132" s="3" t="s">
        <v>128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3" t="s">
        <v>83</v>
      </c>
      <c r="BK132" s="146">
        <f>ROUND(I132*H132,2)</f>
        <v>0</v>
      </c>
      <c r="BL132" s="3" t="s">
        <v>218</v>
      </c>
      <c r="BM132" s="145" t="s">
        <v>232</v>
      </c>
    </row>
    <row r="133" spans="2:47" s="19" customFormat="1" ht="68.25">
      <c r="B133" s="18"/>
      <c r="D133" s="147" t="s">
        <v>134</v>
      </c>
      <c r="F133" s="148" t="s">
        <v>241</v>
      </c>
      <c r="I133" s="149"/>
      <c r="L133" s="18"/>
      <c r="M133" s="150"/>
      <c r="T133" s="43"/>
      <c r="AT133" s="3" t="s">
        <v>134</v>
      </c>
      <c r="AU133" s="3" t="s">
        <v>86</v>
      </c>
    </row>
    <row r="134" spans="2:63" s="122" customFormat="1" ht="22.9" customHeight="1">
      <c r="B134" s="121"/>
      <c r="D134" s="123" t="s">
        <v>75</v>
      </c>
      <c r="E134" s="132" t="s">
        <v>233</v>
      </c>
      <c r="F134" s="132" t="s">
        <v>234</v>
      </c>
      <c r="I134" s="125"/>
      <c r="J134" s="133">
        <f>BK134</f>
        <v>0</v>
      </c>
      <c r="L134" s="121"/>
      <c r="M134" s="127"/>
      <c r="P134" s="128">
        <f>SUM(P135:P136)</f>
        <v>0</v>
      </c>
      <c r="R134" s="128">
        <f>SUM(R135:R136)</f>
        <v>0</v>
      </c>
      <c r="T134" s="129">
        <f>SUM(T135:T136)</f>
        <v>0</v>
      </c>
      <c r="AR134" s="123" t="s">
        <v>143</v>
      </c>
      <c r="AT134" s="130" t="s">
        <v>75</v>
      </c>
      <c r="AU134" s="130" t="s">
        <v>83</v>
      </c>
      <c r="AY134" s="123" t="s">
        <v>128</v>
      </c>
      <c r="BK134" s="131">
        <f>SUM(BK135:BK136)</f>
        <v>0</v>
      </c>
    </row>
    <row r="135" spans="2:65" s="19" customFormat="1" ht="16.5" customHeight="1">
      <c r="B135" s="18"/>
      <c r="C135" s="134" t="s">
        <v>157</v>
      </c>
      <c r="D135" s="134" t="s">
        <v>130</v>
      </c>
      <c r="E135" s="135" t="s">
        <v>235</v>
      </c>
      <c r="F135" s="136" t="s">
        <v>234</v>
      </c>
      <c r="G135" s="137" t="s">
        <v>217</v>
      </c>
      <c r="H135" s="138">
        <v>1</v>
      </c>
      <c r="I135" s="139"/>
      <c r="J135" s="140">
        <f>ROUND(I135*H135,2)</f>
        <v>0</v>
      </c>
      <c r="K135" s="136" t="s">
        <v>132</v>
      </c>
      <c r="L135" s="18"/>
      <c r="M135" s="141" t="s">
        <v>1</v>
      </c>
      <c r="N135" s="142" t="s">
        <v>41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218</v>
      </c>
      <c r="AT135" s="145" t="s">
        <v>130</v>
      </c>
      <c r="AU135" s="145" t="s">
        <v>86</v>
      </c>
      <c r="AY135" s="3" t="s">
        <v>128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3" t="s">
        <v>83</v>
      </c>
      <c r="BK135" s="146">
        <f>ROUND(I135*H135,2)</f>
        <v>0</v>
      </c>
      <c r="BL135" s="3" t="s">
        <v>218</v>
      </c>
      <c r="BM135" s="145" t="s">
        <v>236</v>
      </c>
    </row>
    <row r="136" spans="2:47" s="19" customFormat="1" ht="78">
      <c r="B136" s="18"/>
      <c r="D136" s="147" t="s">
        <v>134</v>
      </c>
      <c r="F136" s="148" t="s">
        <v>242</v>
      </c>
      <c r="I136" s="149"/>
      <c r="L136" s="18"/>
      <c r="M136" s="179"/>
      <c r="N136" s="178"/>
      <c r="O136" s="178"/>
      <c r="P136" s="178"/>
      <c r="Q136" s="178"/>
      <c r="R136" s="178"/>
      <c r="S136" s="178"/>
      <c r="T136" s="180"/>
      <c r="AT136" s="3" t="s">
        <v>134</v>
      </c>
      <c r="AU136" s="3" t="s">
        <v>86</v>
      </c>
    </row>
    <row r="137" spans="2:12" s="19" customFormat="1" ht="6.95" customHeight="1"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18"/>
    </row>
  </sheetData>
  <mergeCells count="9">
    <mergeCell ref="E87:H87"/>
    <mergeCell ref="E111:H111"/>
    <mergeCell ref="E113:H113"/>
    <mergeCell ref="L2:V2"/>
    <mergeCell ref="E7:H7"/>
    <mergeCell ref="E9:H9"/>
    <mergeCell ref="E18:H18"/>
    <mergeCell ref="E85:H85"/>
    <mergeCell ref="E27:J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Volák Filip</dc:creator>
  <cp:keywords/>
  <dc:description/>
  <cp:lastModifiedBy>Zárubová Tereza</cp:lastModifiedBy>
  <dcterms:created xsi:type="dcterms:W3CDTF">2024-03-08T10:29:56Z</dcterms:created>
  <dcterms:modified xsi:type="dcterms:W3CDTF">2024-04-10T06:56:13Z</dcterms:modified>
  <cp:category/>
  <cp:version/>
  <cp:contentType/>
  <cp:contentStatus/>
</cp:coreProperties>
</file>